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7935"/>
  </bookViews>
  <sheets>
    <sheet name="Water Summary" sheetId="1" r:id="rId1"/>
    <sheet name="Sewer Summary" sheetId="2" r:id="rId2"/>
    <sheet name="Operating Budget" sheetId="4" r:id="rId3"/>
    <sheet name="Present Worth Analysis" sheetId="5" r:id="rId4"/>
    <sheet name="Bond Schedule" sheetId="3" r:id="rId5"/>
  </sheets>
  <definedNames>
    <definedName name="_xlnm.Print_Area" localSheetId="4">'Bond Schedule'!$A$1:$H$55</definedName>
    <definedName name="_xlnm.Print_Area" localSheetId="2">'Operating Budget'!$B$2:$L$62</definedName>
    <definedName name="_xlnm.Print_Area" localSheetId="3">'Present Worth Analysis'!$B$2:$N$52</definedName>
    <definedName name="_xlnm.Print_Area" localSheetId="1">'Sewer Summary'!$B$2:$L$61</definedName>
    <definedName name="_xlnm.Print_Area" localSheetId="0">'Water Summary'!$A$1:$K$50</definedName>
  </definedNames>
  <calcPr calcId="125725"/>
</workbook>
</file>

<file path=xl/calcChain.xml><?xml version="1.0" encoding="utf-8"?>
<calcChain xmlns="http://schemas.openxmlformats.org/spreadsheetml/2006/main">
  <c r="I46" i="5"/>
  <c r="E28"/>
  <c r="E21"/>
  <c r="I21"/>
  <c r="I28"/>
  <c r="I34"/>
  <c r="E34"/>
  <c r="I48"/>
  <c r="I47"/>
  <c r="I45"/>
  <c r="I44"/>
  <c r="I43"/>
  <c r="I42"/>
  <c r="I41"/>
  <c r="I50" s="1"/>
  <c r="M21"/>
  <c r="M34" s="1"/>
  <c r="M28"/>
  <c r="K61" i="4"/>
  <c r="K49"/>
  <c r="K43"/>
  <c r="K33"/>
  <c r="K17"/>
  <c r="K28"/>
  <c r="K29"/>
  <c r="G14" i="3"/>
  <c r="C10"/>
  <c r="C15"/>
  <c r="D15"/>
  <c r="E15"/>
  <c r="G15" s="1"/>
  <c r="B16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F15"/>
  <c r="C9"/>
  <c r="G2"/>
  <c r="C16" l="1"/>
  <c r="D16"/>
  <c r="E16" l="1"/>
  <c r="G16" s="1"/>
  <c r="F16"/>
  <c r="C17" l="1"/>
  <c r="D17"/>
  <c r="E17" l="1"/>
  <c r="G17" s="1"/>
  <c r="C18" l="1"/>
  <c r="D18"/>
  <c r="F17"/>
  <c r="E18" l="1"/>
  <c r="G18" s="1"/>
  <c r="F18"/>
  <c r="C19" l="1"/>
  <c r="D19"/>
  <c r="E19" l="1"/>
  <c r="G19" s="1"/>
  <c r="C20" l="1"/>
  <c r="D20"/>
  <c r="F19"/>
  <c r="E20" l="1"/>
  <c r="G20" s="1"/>
  <c r="F20"/>
  <c r="C21" l="1"/>
  <c r="D21"/>
  <c r="E21" l="1"/>
  <c r="G21" s="1"/>
  <c r="C22" l="1"/>
  <c r="D22"/>
  <c r="F21"/>
  <c r="E22" l="1"/>
  <c r="G22" s="1"/>
  <c r="F22"/>
  <c r="C23" l="1"/>
  <c r="D23"/>
  <c r="E23" l="1"/>
  <c r="G23" s="1"/>
  <c r="C24" l="1"/>
  <c r="D24"/>
  <c r="F23"/>
  <c r="E24" l="1"/>
  <c r="G24" s="1"/>
  <c r="F24"/>
  <c r="C25" l="1"/>
  <c r="D25"/>
  <c r="E25" l="1"/>
  <c r="G25" s="1"/>
  <c r="C26" l="1"/>
  <c r="D26"/>
  <c r="F25"/>
  <c r="E26" l="1"/>
  <c r="G26" s="1"/>
  <c r="F26"/>
  <c r="C27" l="1"/>
  <c r="D27"/>
  <c r="E27" l="1"/>
  <c r="G27" s="1"/>
  <c r="C28" l="1"/>
  <c r="D28"/>
  <c r="F27"/>
  <c r="E28" l="1"/>
  <c r="G28" s="1"/>
  <c r="C29" l="1"/>
  <c r="D29"/>
  <c r="F28"/>
  <c r="E29" l="1"/>
  <c r="G29" s="1"/>
  <c r="C30" l="1"/>
  <c r="D30"/>
  <c r="F29"/>
  <c r="E30" l="1"/>
  <c r="G30" s="1"/>
  <c r="C31" l="1"/>
  <c r="D31"/>
  <c r="F30"/>
  <c r="E31" l="1"/>
  <c r="G31" s="1"/>
  <c r="D32" l="1"/>
  <c r="C32"/>
  <c r="F31"/>
  <c r="E32" l="1"/>
  <c r="G32" s="1"/>
  <c r="F32"/>
  <c r="D33" l="1"/>
  <c r="C33"/>
  <c r="F33" l="1"/>
  <c r="E33"/>
  <c r="G33" s="1"/>
  <c r="C34" l="1"/>
  <c r="D34"/>
  <c r="E34" l="1"/>
  <c r="G34" s="1"/>
  <c r="C35" l="1"/>
  <c r="D35"/>
  <c r="F34"/>
  <c r="E35" l="1"/>
  <c r="G35" s="1"/>
  <c r="D36" l="1"/>
  <c r="C36"/>
  <c r="F35"/>
  <c r="E36" l="1"/>
  <c r="G36" s="1"/>
  <c r="F36"/>
  <c r="D37" l="1"/>
  <c r="C37"/>
  <c r="E37" l="1"/>
  <c r="G37" s="1"/>
  <c r="D38" l="1"/>
  <c r="C38"/>
  <c r="F37"/>
  <c r="E38" l="1"/>
  <c r="G38" s="1"/>
  <c r="D39" l="1"/>
  <c r="C39"/>
  <c r="F38"/>
  <c r="E39" l="1"/>
  <c r="G39" s="1"/>
  <c r="F39"/>
  <c r="D40" l="1"/>
  <c r="C40"/>
  <c r="E40" l="1"/>
  <c r="G40" s="1"/>
  <c r="C41" l="1"/>
  <c r="D41"/>
  <c r="F40"/>
  <c r="E41" l="1"/>
  <c r="G41" s="1"/>
  <c r="C42" l="1"/>
  <c r="D42"/>
  <c r="F41"/>
  <c r="E42" l="1"/>
  <c r="G42" s="1"/>
  <c r="C43" l="1"/>
  <c r="D43"/>
  <c r="F42"/>
  <c r="E43" l="1"/>
  <c r="G43" s="1"/>
  <c r="F43"/>
  <c r="C44" l="1"/>
  <c r="D44"/>
  <c r="E44" l="1"/>
  <c r="G44" s="1"/>
  <c r="C45" l="1"/>
  <c r="D45"/>
  <c r="F44"/>
  <c r="E45" l="1"/>
  <c r="G45" s="1"/>
  <c r="C46" l="1"/>
  <c r="D46"/>
  <c r="F45"/>
  <c r="E46" l="1"/>
  <c r="G46" s="1"/>
  <c r="C47" l="1"/>
  <c r="D47"/>
  <c r="F46"/>
  <c r="E47" l="1"/>
  <c r="G47" s="1"/>
  <c r="F47"/>
  <c r="C48" l="1"/>
  <c r="D48"/>
  <c r="E48" l="1"/>
  <c r="G48" s="1"/>
  <c r="C49" l="1"/>
  <c r="D49"/>
  <c r="F48"/>
  <c r="E49" l="1"/>
  <c r="G49" s="1"/>
  <c r="C50" l="1"/>
  <c r="D50"/>
  <c r="F49"/>
  <c r="E50" l="1"/>
  <c r="G50" s="1"/>
  <c r="C51" l="1"/>
  <c r="D51"/>
  <c r="F50"/>
  <c r="E51" l="1"/>
  <c r="G51" s="1"/>
  <c r="F51"/>
  <c r="C52" l="1"/>
  <c r="D52"/>
  <c r="E52" l="1"/>
  <c r="G52" s="1"/>
  <c r="C53" l="1"/>
  <c r="D53"/>
  <c r="F52"/>
  <c r="E53" l="1"/>
  <c r="G53" s="1"/>
  <c r="E54" l="1"/>
  <c r="C54"/>
  <c r="G54"/>
  <c r="D54"/>
  <c r="F53"/>
  <c r="F54" l="1"/>
</calcChain>
</file>

<file path=xl/sharedStrings.xml><?xml version="1.0" encoding="utf-8"?>
<sst xmlns="http://schemas.openxmlformats.org/spreadsheetml/2006/main" count="391" uniqueCount="269">
  <si>
    <t>Firm Capacity:</t>
  </si>
  <si>
    <t>Max Day Demand:</t>
  </si>
  <si>
    <t>Storage</t>
  </si>
  <si>
    <t>Volume:</t>
  </si>
  <si>
    <t>Construction:</t>
  </si>
  <si>
    <t>Last paint:</t>
  </si>
  <si>
    <t xml:space="preserve">Rated </t>
  </si>
  <si>
    <t>Capacity</t>
  </si>
  <si>
    <t xml:space="preserve">Water </t>
  </si>
  <si>
    <t>Quality</t>
  </si>
  <si>
    <t>Const Date:</t>
  </si>
  <si>
    <t>Distribution System:</t>
  </si>
  <si>
    <t>4" watermain</t>
  </si>
  <si>
    <t>6: watermain</t>
  </si>
  <si>
    <t>8" watermain</t>
  </si>
  <si>
    <t>10" watermain</t>
  </si>
  <si>
    <t>15" watermain</t>
  </si>
  <si>
    <t>Material</t>
  </si>
  <si>
    <t>Footage</t>
  </si>
  <si>
    <t>Depth</t>
  </si>
  <si>
    <t>Community Name:</t>
  </si>
  <si>
    <t>(gpm)</t>
  </si>
  <si>
    <t xml:space="preserve">Date of </t>
  </si>
  <si>
    <t>Completion</t>
  </si>
  <si>
    <t>MDEQ Water Supply Number (WSSN):</t>
  </si>
  <si>
    <t>Well</t>
  </si>
  <si>
    <t>Brand</t>
  </si>
  <si>
    <t>Number of Valves:</t>
  </si>
  <si>
    <t>Elevated Tank or Ground Storage</t>
  </si>
  <si>
    <t xml:space="preserve">Number </t>
  </si>
  <si>
    <t>of Hydrants</t>
  </si>
  <si>
    <t>(acceptable, or exceeds ?? Parameters)</t>
  </si>
  <si>
    <t>Well ?</t>
  </si>
  <si>
    <t>????</t>
  </si>
  <si>
    <t>???</t>
  </si>
  <si>
    <t>??? ft</t>
  </si>
  <si>
    <t>??</t>
  </si>
  <si>
    <t>Water Customer Information:</t>
  </si>
  <si>
    <t>Residential Dwellings</t>
  </si>
  <si>
    <t>Other Users</t>
  </si>
  <si>
    <t xml:space="preserve">Monthly </t>
  </si>
  <si>
    <t xml:space="preserve">Usage </t>
  </si>
  <si>
    <t>(gallons)</t>
  </si>
  <si>
    <t xml:space="preserve">No. of </t>
  </si>
  <si>
    <t xml:space="preserve">Existing </t>
  </si>
  <si>
    <t>Customers</t>
  </si>
  <si>
    <t>No. of Users</t>
  </si>
  <si>
    <t>after</t>
  </si>
  <si>
    <t>Project</t>
  </si>
  <si>
    <t>Projected</t>
  </si>
  <si>
    <t xml:space="preserve">Total </t>
  </si>
  <si>
    <t>Usage</t>
  </si>
  <si>
    <t>????? Gal</t>
  </si>
  <si>
    <t>(Welded Steel, Concrete)</t>
  </si>
  <si>
    <t>Totals</t>
  </si>
  <si>
    <t>Water Demand (MGD)</t>
  </si>
  <si>
    <t>Avg. Day Demand:</t>
  </si>
  <si>
    <t>MGD</t>
  </si>
  <si>
    <t>?????</t>
  </si>
  <si>
    <t>Date of</t>
  </si>
  <si>
    <t>Last</t>
  </si>
  <si>
    <t>Maint.</t>
  </si>
  <si>
    <t>?????????????????????</t>
  </si>
  <si>
    <t>Existing Rate Structure:</t>
  </si>
  <si>
    <t>Residential Customers:</t>
  </si>
  <si>
    <t>Commercial Customers:</t>
  </si>
  <si>
    <t>Industrial Customers:</t>
  </si>
  <si>
    <t>(all customers)</t>
  </si>
  <si>
    <t>Average Monthly</t>
  </si>
  <si>
    <t>Avg Monthly Billing</t>
  </si>
  <si>
    <t xml:space="preserve">MG </t>
  </si>
  <si>
    <t>Avy Monthly Pumpage</t>
  </si>
  <si>
    <t>MG</t>
  </si>
  <si>
    <t>(add or delete cells or rows as necessary)</t>
  </si>
  <si>
    <t>Age</t>
  </si>
  <si>
    <t>$$$$$$$$$</t>
  </si>
  <si>
    <t>Billing at Current Rates</t>
  </si>
  <si>
    <t>Existing Water System Summary</t>
  </si>
  <si>
    <t>Existing System Sewer Summary</t>
  </si>
  <si>
    <t>(add or delete rows or cells as necessary)</t>
  </si>
  <si>
    <t xml:space="preserve">NPDES Discharge Permit No. </t>
  </si>
  <si>
    <t>Low Service Pumps</t>
  </si>
  <si>
    <t>High Service Pumps</t>
  </si>
  <si>
    <t>(gpm, ea.)</t>
  </si>
  <si>
    <t>Collection Sewer:</t>
  </si>
  <si>
    <t>Type:</t>
  </si>
  <si>
    <t>(gravity, pressure, STED, vacuum)</t>
  </si>
  <si>
    <t>Sewers</t>
  </si>
  <si>
    <t>8-inch</t>
  </si>
  <si>
    <t>10-inch</t>
  </si>
  <si>
    <t>15-Inch</t>
  </si>
  <si>
    <t>Condition</t>
  </si>
  <si>
    <t>Manholes</t>
  </si>
  <si>
    <t>Lift Stations:</t>
  </si>
  <si>
    <t>L.S. No.</t>
  </si>
  <si>
    <t>Type</t>
  </si>
  <si>
    <t>Pumping</t>
  </si>
  <si>
    <t>Treatment</t>
  </si>
  <si>
    <t>(lagoon, mech plant, etc)</t>
  </si>
  <si>
    <t>Lagoons</t>
  </si>
  <si>
    <t>Primary</t>
  </si>
  <si>
    <t>Secondary</t>
  </si>
  <si>
    <t>Volume</t>
  </si>
  <si>
    <t>Sludge</t>
  </si>
  <si>
    <t>Aerators</t>
  </si>
  <si>
    <t>Hp</t>
  </si>
  <si>
    <t>Treatment Type and Description:</t>
  </si>
  <si>
    <t>Tertiary</t>
  </si>
  <si>
    <t>Discharge Type/Outfall:</t>
  </si>
  <si>
    <t>(surfacewater/receiving stream; groundwater)</t>
  </si>
  <si>
    <t xml:space="preserve"> (ft)</t>
  </si>
  <si>
    <t>Discharge Frequency:</t>
  </si>
  <si>
    <t>(seasonal, continuous)</t>
  </si>
  <si>
    <t>Mechanical</t>
  </si>
  <si>
    <t>Grit Removal</t>
  </si>
  <si>
    <t>Primary Clarifier</t>
  </si>
  <si>
    <t>Secondary Clarifier</t>
  </si>
  <si>
    <t>Disinfection</t>
  </si>
  <si>
    <t>Age/Cond</t>
  </si>
  <si>
    <t>Discharge Volume:</t>
  </si>
  <si>
    <t>Discharge Effluent Criteria:</t>
  </si>
  <si>
    <t>Sewer Customer Information:</t>
  </si>
  <si>
    <t>Bond Schedule</t>
  </si>
  <si>
    <t>Date:</t>
  </si>
  <si>
    <t>Borrower Name:</t>
  </si>
  <si>
    <t>Type of Bond:</t>
  </si>
  <si>
    <t>Interest Rate:</t>
  </si>
  <si>
    <t>Yrs Deferred Principle</t>
  </si>
  <si>
    <t>Principal:</t>
  </si>
  <si>
    <t>Ammort. Factor</t>
  </si>
  <si>
    <t>Ammortized Payment:</t>
  </si>
  <si>
    <t>1st</t>
  </si>
  <si>
    <t>2nd</t>
  </si>
  <si>
    <t>Principal</t>
  </si>
  <si>
    <t>Total Year</t>
  </si>
  <si>
    <t>Loan</t>
  </si>
  <si>
    <t>Year</t>
  </si>
  <si>
    <t>Interest</t>
  </si>
  <si>
    <t>Paid</t>
  </si>
  <si>
    <t>Payment</t>
  </si>
  <si>
    <t>Balance</t>
  </si>
  <si>
    <t>??????</t>
  </si>
  <si>
    <t>Operating Budget</t>
  </si>
  <si>
    <t>???????????</t>
  </si>
  <si>
    <t>Address:</t>
  </si>
  <si>
    <t>County:</t>
  </si>
  <si>
    <t>???????</t>
  </si>
  <si>
    <t>???????????????</t>
  </si>
  <si>
    <t>??????????????</t>
  </si>
  <si>
    <t>??????????????,  MI  ?????</t>
  </si>
  <si>
    <t>From:</t>
  </si>
  <si>
    <t>To:</t>
  </si>
  <si>
    <t>From Water Sales:</t>
  </si>
  <si>
    <t>Other:</t>
  </si>
  <si>
    <t>Total Operating Income:</t>
  </si>
  <si>
    <t>Other (e.g. hydrant rentals, etc)</t>
  </si>
  <si>
    <t>B.  Operating Income:</t>
  </si>
  <si>
    <t>A.  Applicant Fiscal Year:</t>
  </si>
  <si>
    <t>??/??</t>
  </si>
  <si>
    <t>Utilities</t>
  </si>
  <si>
    <t>C.  Operating Expenses:</t>
  </si>
  <si>
    <t>Depreciation-Repair/Replacement Fund</t>
  </si>
  <si>
    <t>RD Interest</t>
  </si>
  <si>
    <t>Salaries/Benefits</t>
  </si>
  <si>
    <t>Other - Lab or other Costs</t>
  </si>
  <si>
    <t>Other - Vehicle Expenses</t>
  </si>
  <si>
    <t>Administrative/Office</t>
  </si>
  <si>
    <t>Repairs/Maintenance</t>
  </si>
  <si>
    <t>Commodity Charges</t>
  </si>
  <si>
    <t>Total Operating Expenses:</t>
  </si>
  <si>
    <t>D.</t>
  </si>
  <si>
    <t>Interest:</t>
  </si>
  <si>
    <t xml:space="preserve">G. </t>
  </si>
  <si>
    <t xml:space="preserve">E. </t>
  </si>
  <si>
    <t>Net Operating Income:</t>
  </si>
  <si>
    <t>Total Non Operating Income:</t>
  </si>
  <si>
    <t>H.</t>
  </si>
  <si>
    <t>Net Income</t>
  </si>
  <si>
    <t>I.  Cash Provided From:</t>
  </si>
  <si>
    <t>Depreciation:</t>
  </si>
  <si>
    <t>Others:</t>
  </si>
  <si>
    <t>Proceeds from USDA loan/grant</t>
  </si>
  <si>
    <t>Proceeds from Others</t>
  </si>
  <si>
    <t>Increase (Decrease) in Current Liabilities</t>
  </si>
  <si>
    <t>Decrease (Increase) in Current Assets</t>
  </si>
  <si>
    <t xml:space="preserve">J. </t>
  </si>
  <si>
    <t>Total All Cash:</t>
  </si>
  <si>
    <t>K.  Expenditures</t>
  </si>
  <si>
    <t>All Construction, Equipment, and New Capital Items:</t>
  </si>
  <si>
    <t>Replacement and Additions to Existing Property:</t>
  </si>
  <si>
    <t>Principle Payment to USDA Loan</t>
  </si>
  <si>
    <t>Principle Payment to Other Loans</t>
  </si>
  <si>
    <t>T.</t>
  </si>
  <si>
    <t>Total Expenditures:</t>
  </si>
  <si>
    <t>Beginning Cash Balance</t>
  </si>
  <si>
    <t>Ending Cash Balance</t>
  </si>
  <si>
    <t>N.  Cash Balance:</t>
  </si>
  <si>
    <t>M.  Beginning and Ending Cash Balances</t>
  </si>
  <si>
    <t>F.  Non Operating Income:</t>
  </si>
  <si>
    <t>Construction Account:</t>
  </si>
  <si>
    <t>Revenue Account:</t>
  </si>
  <si>
    <t>Debt Payment Account:</t>
  </si>
  <si>
    <t>O &amp; M Account:</t>
  </si>
  <si>
    <t>Reserve Account:</t>
  </si>
  <si>
    <t>Funded Depreciation Account:</t>
  </si>
  <si>
    <t>O.</t>
  </si>
  <si>
    <t>Total (Agrees with Ending Cash Balance):</t>
  </si>
  <si>
    <t>(add or delete rows as necessary)</t>
  </si>
  <si>
    <t>Present Worth Analysis &amp; Short Lived Depreciation</t>
  </si>
  <si>
    <t>Alternative 1:</t>
  </si>
  <si>
    <t>Alternative 2:</t>
  </si>
  <si>
    <t>Alternative 3:</t>
  </si>
  <si>
    <t xml:space="preserve">Annual Operations </t>
  </si>
  <si>
    <t>Present Worth</t>
  </si>
  <si>
    <t xml:space="preserve">PW = </t>
  </si>
  <si>
    <r>
      <t>Annual OM *</t>
    </r>
    <r>
      <rPr>
        <b/>
        <u/>
        <sz val="10"/>
        <rFont val="Arial"/>
        <family val="2"/>
      </rPr>
      <t>(1+i)^n-1</t>
    </r>
    <r>
      <rPr>
        <b/>
        <sz val="10"/>
        <rFont val="Arial"/>
        <family val="2"/>
      </rPr>
      <t xml:space="preserve">  </t>
    </r>
  </si>
  <si>
    <t xml:space="preserve">Federal Discount Rate for Water Resources Planning (Interest Rate) i = </t>
  </si>
  <si>
    <t>years</t>
  </si>
  <si>
    <t xml:space="preserve">    i*(1+i)^n</t>
  </si>
  <si>
    <t>of 20 years of O &amp; M =</t>
  </si>
  <si>
    <t>&amp; Maintenance Costs =</t>
  </si>
  <si>
    <t>Initial Capital Costs =</t>
  </si>
  <si>
    <t xml:space="preserve">Present Worth </t>
  </si>
  <si>
    <t xml:space="preserve">of 20 yr Salvage Value = </t>
  </si>
  <si>
    <t>PW =</t>
  </si>
  <si>
    <t>Future Salvage Value =</t>
  </si>
  <si>
    <r>
      <t xml:space="preserve">         1  </t>
    </r>
    <r>
      <rPr>
        <b/>
        <sz val="10"/>
        <rFont val="Arial"/>
        <family val="2"/>
      </rPr>
      <t xml:space="preserve">     </t>
    </r>
  </si>
  <si>
    <t>FSV*</t>
  </si>
  <si>
    <t xml:space="preserve">   (1 + i)^n</t>
  </si>
  <si>
    <t xml:space="preserve">Total Present Worth = </t>
  </si>
  <si>
    <t>Alternate 1</t>
  </si>
  <si>
    <t>Alternative 2</t>
  </si>
  <si>
    <t>Alternative 3</t>
  </si>
  <si>
    <t xml:space="preserve">Number of Years, n = </t>
  </si>
  <si>
    <t>Item</t>
  </si>
  <si>
    <t>Years of Life</t>
  </si>
  <si>
    <t>Expectancy</t>
  </si>
  <si>
    <t>Lift Station Pumps</t>
  </si>
  <si>
    <t>Well Pumps</t>
  </si>
  <si>
    <t>Replacement</t>
  </si>
  <si>
    <t>Cost</t>
  </si>
  <si>
    <t>Well Pump Controls</t>
  </si>
  <si>
    <t>Well Servicing</t>
  </si>
  <si>
    <t>Elevated Tank Painting</t>
  </si>
  <si>
    <t>Chemical Feed Equipment</t>
  </si>
  <si>
    <t>Chem Feed Equipment</t>
  </si>
  <si>
    <t xml:space="preserve">Number of </t>
  </si>
  <si>
    <t>Units</t>
  </si>
  <si>
    <t>Funds to Set</t>
  </si>
  <si>
    <t>Aside Yearly</t>
  </si>
  <si>
    <t>Short Lived Depreciated Assets</t>
  </si>
  <si>
    <t>$$$$$</t>
  </si>
  <si>
    <t>Yearly O &amp; M Cost After:</t>
  </si>
  <si>
    <t>Yearly O &amp; M Cost Before Improvements:</t>
  </si>
  <si>
    <t>$$$$</t>
  </si>
  <si>
    <t>(items listed, life expectancy, are just examples, use your own data)</t>
  </si>
  <si>
    <t>Note:</t>
  </si>
  <si>
    <t xml:space="preserve">This is not intended to </t>
  </si>
  <si>
    <t xml:space="preserve">include every piece of </t>
  </si>
  <si>
    <t>equipment in the system.</t>
  </si>
  <si>
    <t>It is to itemize the critical</t>
  </si>
  <si>
    <t xml:space="preserve">items that money should </t>
  </si>
  <si>
    <t xml:space="preserve">equipment or maintenance </t>
  </si>
  <si>
    <t xml:space="preserve">be set aside for via </t>
  </si>
  <si>
    <t>rates and charges.</t>
  </si>
  <si>
    <t>(round to nearest $1000)</t>
  </si>
  <si>
    <t>For First Full Year After Construction</t>
  </si>
  <si>
    <t>Meters</t>
  </si>
  <si>
    <t>Total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</si>
</sst>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mm/dd/yy"/>
    <numFmt numFmtId="165" formatCode="0.000%"/>
    <numFmt numFmtId="166" formatCode="&quot;$&quot;#,##0"/>
    <numFmt numFmtId="167" formatCode="#,##0.0000"/>
    <numFmt numFmtId="168" formatCode="&quot;$&quot;#,##0.00"/>
  </numFmts>
  <fonts count="13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Border="1"/>
    <xf numFmtId="0" fontId="5" fillId="0" borderId="0" xfId="0" applyFont="1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Continuous"/>
    </xf>
    <xf numFmtId="0" fontId="0" fillId="0" borderId="0" xfId="0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2" fillId="0" borderId="0" xfId="0" applyFont="1" applyBorder="1" applyAlignment="1">
      <alignment horizontal="centerContinuous"/>
    </xf>
    <xf numFmtId="0" fontId="6" fillId="0" borderId="0" xfId="0" applyFont="1"/>
    <xf numFmtId="0" fontId="0" fillId="0" borderId="0" xfId="0" applyAlignment="1">
      <alignment horizontal="centerContinuous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164" fontId="8" fillId="0" borderId="0" xfId="0" applyNumberFormat="1" applyFont="1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165" fontId="0" fillId="0" borderId="0" xfId="0" applyNumberFormat="1" applyBorder="1"/>
    <xf numFmtId="1" fontId="0" fillId="0" borderId="0" xfId="0" applyNumberFormat="1" applyBorder="1"/>
    <xf numFmtId="166" fontId="3" fillId="0" borderId="0" xfId="0" applyNumberFormat="1" applyFont="1" applyBorder="1"/>
    <xf numFmtId="167" fontId="0" fillId="0" borderId="0" xfId="0" applyNumberFormat="1" applyBorder="1"/>
    <xf numFmtId="44" fontId="3" fillId="0" borderId="0" xfId="1" applyFont="1" applyBorder="1"/>
    <xf numFmtId="166" fontId="0" fillId="0" borderId="0" xfId="0" applyNumberFormat="1" applyBorder="1"/>
    <xf numFmtId="168" fontId="0" fillId="0" borderId="0" xfId="0" applyNumberForma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centerContinuous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2" xfId="0" applyNumberFormat="1" applyBorder="1" applyAlignment="1">
      <alignment horizontal="right"/>
    </xf>
    <xf numFmtId="166" fontId="0" fillId="0" borderId="0" xfId="0" applyNumberFormat="1" applyBorder="1" applyAlignment="1">
      <alignment horizontal="centerContinuous"/>
    </xf>
    <xf numFmtId="166" fontId="0" fillId="0" borderId="7" xfId="0" applyNumberFormat="1" applyBorder="1" applyAlignment="1">
      <alignment horizontal="right"/>
    </xf>
    <xf numFmtId="0" fontId="5" fillId="0" borderId="9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0" fillId="0" borderId="12" xfId="0" applyBorder="1"/>
    <xf numFmtId="0" fontId="0" fillId="0" borderId="13" xfId="0" applyBorder="1"/>
    <xf numFmtId="0" fontId="3" fillId="0" borderId="12" xfId="0" applyFont="1" applyBorder="1"/>
    <xf numFmtId="166" fontId="0" fillId="0" borderId="13" xfId="0" applyNumberFormat="1" applyBorder="1"/>
    <xf numFmtId="0" fontId="3" fillId="0" borderId="12" xfId="0" applyFont="1" applyFill="1" applyBorder="1"/>
    <xf numFmtId="166" fontId="3" fillId="0" borderId="13" xfId="0" applyNumberFormat="1" applyFont="1" applyBorder="1"/>
    <xf numFmtId="0" fontId="0" fillId="0" borderId="12" xfId="0" applyFill="1" applyBorder="1"/>
    <xf numFmtId="166" fontId="0" fillId="0" borderId="13" xfId="0" applyNumberFormat="1" applyFill="1" applyBorder="1"/>
    <xf numFmtId="0" fontId="3" fillId="0" borderId="13" xfId="0" applyFont="1" applyFill="1" applyBorder="1"/>
    <xf numFmtId="0" fontId="12" fillId="0" borderId="13" xfId="0" quotePrefix="1" applyFont="1" applyBorder="1"/>
    <xf numFmtId="0" fontId="3" fillId="0" borderId="13" xfId="0" applyFont="1" applyBorder="1"/>
    <xf numFmtId="0" fontId="3" fillId="0" borderId="14" xfId="0" applyFont="1" applyFill="1" applyBorder="1"/>
    <xf numFmtId="0" fontId="0" fillId="0" borderId="15" xfId="0" applyBorder="1"/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166" fontId="0" fillId="0" borderId="16" xfId="0" applyNumberFormat="1" applyBorder="1"/>
    <xf numFmtId="0" fontId="5" fillId="0" borderId="0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Border="1"/>
    <xf numFmtId="0" fontId="3" fillId="0" borderId="0" xfId="0" applyFont="1" applyFill="1" applyBorder="1" applyAlignment="1">
      <alignment horizontal="right"/>
    </xf>
    <xf numFmtId="0" fontId="11" fillId="0" borderId="0" xfId="0" applyFont="1" applyBorder="1"/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zoomScale="75" workbookViewId="0">
      <selection activeCell="N15" sqref="N15"/>
    </sheetView>
  </sheetViews>
  <sheetFormatPr defaultRowHeight="12.75"/>
  <cols>
    <col min="1" max="1" width="2.85546875" customWidth="1"/>
    <col min="3" max="3" width="10.140625" customWidth="1"/>
    <col min="4" max="4" width="11.28515625" customWidth="1"/>
    <col min="5" max="5" width="8.28515625" customWidth="1"/>
    <col min="6" max="6" width="8.7109375" customWidth="1"/>
    <col min="7" max="7" width="12.42578125" customWidth="1"/>
    <col min="11" max="11" width="2.7109375" customWidth="1"/>
  </cols>
  <sheetData>
    <row r="1" spans="1:11" ht="13.5" thickTop="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8">
      <c r="A2" s="8"/>
      <c r="B2" s="17" t="s">
        <v>77</v>
      </c>
      <c r="C2" s="13"/>
      <c r="D2" s="13"/>
      <c r="E2" s="13"/>
      <c r="F2" s="13"/>
      <c r="G2" s="13"/>
      <c r="H2" s="13"/>
      <c r="I2" s="13"/>
      <c r="J2" s="13"/>
      <c r="K2" s="9"/>
    </row>
    <row r="3" spans="1:11">
      <c r="A3" s="8"/>
      <c r="B3" s="13" t="s">
        <v>73</v>
      </c>
      <c r="C3" s="13"/>
      <c r="D3" s="13"/>
      <c r="E3" s="13"/>
      <c r="F3" s="19"/>
      <c r="G3" s="13"/>
      <c r="H3" s="13"/>
      <c r="I3" s="13"/>
      <c r="J3" s="13"/>
      <c r="K3" s="9"/>
    </row>
    <row r="4" spans="1:11">
      <c r="A4" s="8"/>
      <c r="B4" s="13"/>
      <c r="C4" s="13"/>
      <c r="D4" s="13"/>
      <c r="E4" s="13"/>
      <c r="F4" s="19"/>
      <c r="G4" s="13"/>
      <c r="H4" s="13"/>
      <c r="I4" s="13"/>
      <c r="J4" s="13"/>
      <c r="K4" s="9"/>
    </row>
    <row r="5" spans="1:11" ht="15.75">
      <c r="A5" s="8"/>
      <c r="B5" s="3" t="s">
        <v>20</v>
      </c>
      <c r="C5" s="2"/>
      <c r="D5" s="2"/>
      <c r="E5" s="2" t="s">
        <v>62</v>
      </c>
      <c r="F5" s="2"/>
      <c r="G5" s="2"/>
      <c r="H5" s="2"/>
      <c r="I5" s="2"/>
      <c r="J5" s="2"/>
      <c r="K5" s="9"/>
    </row>
    <row r="6" spans="1:11">
      <c r="A6" s="8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>
      <c r="A7" s="8"/>
      <c r="B7" s="4" t="s">
        <v>24</v>
      </c>
      <c r="C7" s="2"/>
      <c r="D7" s="2"/>
      <c r="E7" s="2"/>
      <c r="F7" s="2"/>
      <c r="G7" s="2" t="s">
        <v>58</v>
      </c>
      <c r="H7" s="2"/>
      <c r="I7" s="2"/>
      <c r="J7" s="2"/>
      <c r="K7" s="9"/>
    </row>
    <row r="8" spans="1:11">
      <c r="A8" s="8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>
      <c r="A9" s="8"/>
      <c r="B9" s="2"/>
      <c r="C9" s="4" t="s">
        <v>6</v>
      </c>
      <c r="D9" s="4" t="s">
        <v>22</v>
      </c>
      <c r="E9" s="1" t="s">
        <v>59</v>
      </c>
      <c r="F9" s="1" t="s">
        <v>19</v>
      </c>
      <c r="G9" s="4" t="s">
        <v>8</v>
      </c>
      <c r="H9" s="2"/>
      <c r="I9" s="2"/>
      <c r="J9" s="2"/>
      <c r="K9" s="9"/>
    </row>
    <row r="10" spans="1:11">
      <c r="A10" s="8"/>
      <c r="B10" s="4" t="s">
        <v>25</v>
      </c>
      <c r="C10" s="4" t="s">
        <v>7</v>
      </c>
      <c r="D10" s="4" t="s">
        <v>23</v>
      </c>
      <c r="E10" s="15" t="s">
        <v>60</v>
      </c>
      <c r="G10" s="4" t="s">
        <v>9</v>
      </c>
      <c r="H10" s="2"/>
      <c r="I10" s="2"/>
      <c r="J10" s="2"/>
      <c r="K10" s="9"/>
    </row>
    <row r="11" spans="1:11">
      <c r="A11" s="8"/>
      <c r="B11" s="2"/>
      <c r="C11" s="4" t="s">
        <v>21</v>
      </c>
      <c r="D11" s="4"/>
      <c r="E11" s="1" t="s">
        <v>61</v>
      </c>
      <c r="G11" s="4"/>
      <c r="H11" s="2"/>
      <c r="I11" s="2"/>
      <c r="J11" s="2"/>
      <c r="K11" s="9"/>
    </row>
    <row r="12" spans="1:11">
      <c r="A12" s="8"/>
      <c r="B12" s="2" t="s">
        <v>32</v>
      </c>
      <c r="C12" s="16" t="s">
        <v>34</v>
      </c>
      <c r="D12" s="2" t="s">
        <v>33</v>
      </c>
      <c r="E12" s="18" t="s">
        <v>33</v>
      </c>
      <c r="F12" t="s">
        <v>35</v>
      </c>
      <c r="G12" s="2" t="s">
        <v>31</v>
      </c>
      <c r="H12" s="2"/>
      <c r="I12" s="2"/>
      <c r="J12" s="2"/>
      <c r="K12" s="9"/>
    </row>
    <row r="13" spans="1:11">
      <c r="A13" s="8"/>
      <c r="B13" s="2" t="s">
        <v>32</v>
      </c>
      <c r="C13" s="16" t="s">
        <v>34</v>
      </c>
      <c r="D13" s="2" t="s">
        <v>33</v>
      </c>
      <c r="E13" s="18" t="s">
        <v>33</v>
      </c>
      <c r="F13" t="s">
        <v>35</v>
      </c>
      <c r="G13" s="2"/>
      <c r="H13" s="2"/>
      <c r="I13" s="2"/>
      <c r="J13" s="2"/>
      <c r="K13" s="9"/>
    </row>
    <row r="14" spans="1:11">
      <c r="A14" s="8"/>
      <c r="B14" s="2"/>
      <c r="C14" s="2"/>
      <c r="D14" s="2"/>
      <c r="E14" s="2"/>
      <c r="F14" s="2"/>
      <c r="G14" s="2"/>
      <c r="H14" s="2"/>
      <c r="I14" s="2"/>
      <c r="J14" s="2"/>
      <c r="K14" s="9"/>
    </row>
    <row r="15" spans="1:11">
      <c r="A15" s="8"/>
      <c r="B15" s="4" t="s">
        <v>55</v>
      </c>
      <c r="C15" s="2"/>
      <c r="D15" s="2"/>
      <c r="E15" s="2"/>
      <c r="F15" s="2"/>
      <c r="G15" s="4" t="s">
        <v>11</v>
      </c>
      <c r="H15" s="2"/>
      <c r="I15" s="2"/>
      <c r="J15" s="2"/>
      <c r="K15" s="9"/>
    </row>
    <row r="16" spans="1:11">
      <c r="A16" s="8"/>
      <c r="B16" s="2"/>
      <c r="C16" s="2"/>
      <c r="D16" s="2"/>
      <c r="E16" s="2"/>
      <c r="F16" s="2"/>
      <c r="G16" s="2"/>
      <c r="H16" s="4" t="s">
        <v>17</v>
      </c>
      <c r="I16" s="4" t="s">
        <v>18</v>
      </c>
      <c r="J16" s="1" t="s">
        <v>74</v>
      </c>
      <c r="K16" s="9"/>
    </row>
    <row r="17" spans="1:11">
      <c r="A17" s="8"/>
      <c r="B17" s="2" t="s">
        <v>0</v>
      </c>
      <c r="C17" s="2"/>
      <c r="D17" s="2" t="s">
        <v>34</v>
      </c>
      <c r="E17" s="2" t="s">
        <v>57</v>
      </c>
      <c r="F17" s="2"/>
      <c r="G17" s="2" t="s">
        <v>12</v>
      </c>
      <c r="H17" s="2" t="s">
        <v>36</v>
      </c>
      <c r="I17" s="14" t="s">
        <v>33</v>
      </c>
      <c r="J17" s="14" t="s">
        <v>36</v>
      </c>
      <c r="K17" s="9"/>
    </row>
    <row r="18" spans="1:11">
      <c r="A18" s="8"/>
      <c r="B18" s="2" t="s">
        <v>56</v>
      </c>
      <c r="C18" s="2"/>
      <c r="D18" s="2" t="s">
        <v>34</v>
      </c>
      <c r="E18" s="2" t="s">
        <v>57</v>
      </c>
      <c r="F18" s="2"/>
      <c r="G18" s="2" t="s">
        <v>13</v>
      </c>
      <c r="H18" s="2" t="s">
        <v>36</v>
      </c>
      <c r="I18" s="14" t="s">
        <v>33</v>
      </c>
      <c r="J18" s="14" t="s">
        <v>36</v>
      </c>
      <c r="K18" s="9"/>
    </row>
    <row r="19" spans="1:11">
      <c r="A19" s="8"/>
      <c r="B19" s="2" t="s">
        <v>1</v>
      </c>
      <c r="C19" s="2"/>
      <c r="D19" s="2" t="s">
        <v>34</v>
      </c>
      <c r="E19" s="2" t="s">
        <v>57</v>
      </c>
      <c r="F19" s="2"/>
      <c r="G19" s="2" t="s">
        <v>14</v>
      </c>
      <c r="H19" s="2" t="s">
        <v>36</v>
      </c>
      <c r="I19" s="14" t="s">
        <v>33</v>
      </c>
      <c r="J19" s="14" t="s">
        <v>36</v>
      </c>
      <c r="K19" s="9"/>
    </row>
    <row r="20" spans="1:11">
      <c r="A20" s="8"/>
      <c r="B20" s="14" t="s">
        <v>69</v>
      </c>
      <c r="C20" s="2"/>
      <c r="D20" s="14" t="s">
        <v>34</v>
      </c>
      <c r="E20" s="14" t="s">
        <v>70</v>
      </c>
      <c r="F20" s="2"/>
      <c r="G20" s="2" t="s">
        <v>15</v>
      </c>
      <c r="H20" s="2" t="s">
        <v>36</v>
      </c>
      <c r="I20" s="14" t="s">
        <v>33</v>
      </c>
      <c r="J20" s="14" t="s">
        <v>36</v>
      </c>
      <c r="K20" s="9"/>
    </row>
    <row r="21" spans="1:11">
      <c r="A21" s="8"/>
      <c r="B21" s="14" t="s">
        <v>71</v>
      </c>
      <c r="C21" s="2"/>
      <c r="D21" s="14" t="s">
        <v>34</v>
      </c>
      <c r="E21" s="14" t="s">
        <v>72</v>
      </c>
      <c r="F21" s="2"/>
      <c r="G21" s="2" t="s">
        <v>16</v>
      </c>
      <c r="H21" s="2" t="s">
        <v>36</v>
      </c>
      <c r="I21" s="14" t="s">
        <v>33</v>
      </c>
      <c r="J21" s="14" t="s">
        <v>36</v>
      </c>
      <c r="K21" s="9"/>
    </row>
    <row r="22" spans="1:11">
      <c r="A22" s="8"/>
      <c r="B22" s="2"/>
      <c r="C22" s="2"/>
      <c r="D22" s="2"/>
      <c r="E22" s="2"/>
      <c r="F22" s="2"/>
      <c r="K22" s="9"/>
    </row>
    <row r="23" spans="1:11">
      <c r="A23" s="8"/>
      <c r="B23" s="4" t="s">
        <v>2</v>
      </c>
      <c r="C23" s="2"/>
      <c r="D23" s="2"/>
      <c r="E23" s="2"/>
      <c r="F23" s="2"/>
      <c r="K23" s="9"/>
    </row>
    <row r="24" spans="1:11">
      <c r="A24" s="8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>
      <c r="A25" s="8"/>
      <c r="B25" s="2" t="s">
        <v>28</v>
      </c>
      <c r="C25" s="2"/>
      <c r="D25" s="2"/>
      <c r="E25" s="2"/>
      <c r="F25" s="2"/>
      <c r="G25" s="4" t="s">
        <v>29</v>
      </c>
      <c r="H25" s="4" t="s">
        <v>26</v>
      </c>
      <c r="I25" s="2"/>
      <c r="J25" s="2"/>
      <c r="K25" s="9"/>
    </row>
    <row r="26" spans="1:11">
      <c r="A26" s="8"/>
      <c r="B26" s="2" t="s">
        <v>3</v>
      </c>
      <c r="C26" s="2"/>
      <c r="D26" s="2" t="s">
        <v>52</v>
      </c>
      <c r="E26" s="2"/>
      <c r="F26" s="2"/>
      <c r="G26" s="15" t="s">
        <v>30</v>
      </c>
      <c r="H26" s="2"/>
      <c r="I26" s="2"/>
      <c r="J26" s="2"/>
      <c r="K26" s="9"/>
    </row>
    <row r="27" spans="1:11">
      <c r="A27" s="8"/>
      <c r="B27" s="2" t="s">
        <v>4</v>
      </c>
      <c r="C27" s="2"/>
      <c r="D27" s="2" t="s">
        <v>53</v>
      </c>
      <c r="E27" s="2"/>
      <c r="F27" s="2"/>
      <c r="G27" s="14" t="s">
        <v>36</v>
      </c>
      <c r="H27" s="2" t="s">
        <v>34</v>
      </c>
      <c r="I27" s="2"/>
      <c r="J27" s="2"/>
      <c r="K27" s="9"/>
    </row>
    <row r="28" spans="1:11">
      <c r="A28" s="8"/>
      <c r="B28" s="2" t="s">
        <v>10</v>
      </c>
      <c r="C28" s="2"/>
      <c r="D28" s="2" t="s">
        <v>33</v>
      </c>
      <c r="E28" s="2"/>
      <c r="F28" s="2"/>
      <c r="G28" s="14" t="s">
        <v>36</v>
      </c>
      <c r="H28" s="2" t="s">
        <v>34</v>
      </c>
      <c r="I28" s="2"/>
      <c r="J28" s="2"/>
      <c r="K28" s="9"/>
    </row>
    <row r="29" spans="1:11">
      <c r="A29" s="8"/>
      <c r="B29" s="2" t="s">
        <v>5</v>
      </c>
      <c r="C29" s="2"/>
      <c r="D29" s="2" t="s">
        <v>33</v>
      </c>
      <c r="E29" s="2"/>
      <c r="F29" s="2"/>
      <c r="G29" s="2"/>
      <c r="H29" s="2"/>
      <c r="I29" s="2"/>
      <c r="J29" s="2"/>
      <c r="K29" s="9"/>
    </row>
    <row r="30" spans="1:11">
      <c r="A30" s="8"/>
      <c r="B30" s="14" t="s">
        <v>81</v>
      </c>
      <c r="C30" s="2"/>
      <c r="D30" s="2"/>
      <c r="E30" s="2" t="s">
        <v>83</v>
      </c>
      <c r="F30" s="2"/>
      <c r="G30" s="4" t="s">
        <v>27</v>
      </c>
      <c r="H30" s="2"/>
      <c r="I30" s="2" t="s">
        <v>34</v>
      </c>
      <c r="J30" s="2"/>
      <c r="K30" s="9"/>
    </row>
    <row r="31" spans="1:11">
      <c r="A31" s="8"/>
      <c r="B31" s="14" t="s">
        <v>82</v>
      </c>
      <c r="C31" s="2"/>
      <c r="D31" s="2"/>
      <c r="E31" s="2" t="s">
        <v>83</v>
      </c>
      <c r="F31" s="2"/>
      <c r="G31" s="2"/>
      <c r="H31" s="2"/>
      <c r="I31" s="2"/>
      <c r="J31" s="2"/>
      <c r="K31" s="9"/>
    </row>
    <row r="32" spans="1:11">
      <c r="A32" s="8"/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>
      <c r="A33" s="8"/>
      <c r="B33" s="2"/>
      <c r="C33" s="2"/>
      <c r="D33" s="2"/>
      <c r="E33" s="2"/>
      <c r="F33" s="2"/>
      <c r="J33" s="2"/>
      <c r="K33" s="9"/>
    </row>
    <row r="34" spans="1:11">
      <c r="A34" s="8"/>
      <c r="B34" s="4" t="s">
        <v>37</v>
      </c>
      <c r="C34" s="2"/>
      <c r="D34" s="2"/>
      <c r="E34" s="2"/>
      <c r="F34" s="2"/>
      <c r="G34" s="4"/>
      <c r="H34" s="2"/>
      <c r="I34" s="2"/>
      <c r="J34" s="2"/>
      <c r="K34" s="9"/>
    </row>
    <row r="35" spans="1:11">
      <c r="A35" s="8"/>
      <c r="K35" s="9"/>
    </row>
    <row r="36" spans="1:11">
      <c r="A36" s="8"/>
      <c r="B36" s="4"/>
      <c r="C36" s="2"/>
      <c r="D36" s="4" t="s">
        <v>43</v>
      </c>
      <c r="E36" s="4" t="s">
        <v>40</v>
      </c>
      <c r="F36" s="2"/>
      <c r="G36" s="4" t="s">
        <v>46</v>
      </c>
      <c r="H36" s="15" t="s">
        <v>49</v>
      </c>
      <c r="I36" s="2"/>
      <c r="J36" s="2"/>
      <c r="K36" s="9"/>
    </row>
    <row r="37" spans="1:11">
      <c r="A37" s="8"/>
      <c r="B37" s="2"/>
      <c r="C37" s="2"/>
      <c r="D37" s="4" t="s">
        <v>44</v>
      </c>
      <c r="E37" s="4" t="s">
        <v>41</v>
      </c>
      <c r="F37" s="2"/>
      <c r="G37" s="4" t="s">
        <v>47</v>
      </c>
      <c r="H37" s="15" t="s">
        <v>50</v>
      </c>
      <c r="I37" s="2"/>
      <c r="J37" s="2"/>
      <c r="K37" s="9"/>
    </row>
    <row r="38" spans="1:11">
      <c r="A38" s="8"/>
      <c r="C38" s="2"/>
      <c r="D38" s="4" t="s">
        <v>45</v>
      </c>
      <c r="E38" s="4" t="s">
        <v>42</v>
      </c>
      <c r="F38" s="2"/>
      <c r="G38" s="4" t="s">
        <v>48</v>
      </c>
      <c r="H38" s="15" t="s">
        <v>51</v>
      </c>
      <c r="I38" s="2"/>
      <c r="J38" s="2"/>
      <c r="K38" s="9"/>
    </row>
    <row r="39" spans="1:11">
      <c r="A39" s="8"/>
      <c r="B39" s="14" t="s">
        <v>38</v>
      </c>
      <c r="C39" s="2"/>
      <c r="D39" s="2"/>
      <c r="E39" s="2"/>
      <c r="F39" s="2"/>
      <c r="G39" s="4"/>
      <c r="H39" s="2"/>
      <c r="I39" s="2"/>
      <c r="J39" s="2"/>
      <c r="K39" s="9"/>
    </row>
    <row r="40" spans="1:11">
      <c r="A40" s="8"/>
      <c r="B40" s="14" t="s">
        <v>39</v>
      </c>
      <c r="C40" s="2"/>
      <c r="D40" s="2"/>
      <c r="E40" s="2"/>
      <c r="F40" s="2"/>
      <c r="G40" s="4"/>
      <c r="H40" s="2"/>
      <c r="I40" s="2"/>
      <c r="J40" s="2"/>
      <c r="K40" s="9"/>
    </row>
    <row r="41" spans="1:11">
      <c r="A41" s="8"/>
      <c r="B41" s="2" t="s">
        <v>54</v>
      </c>
      <c r="C41" s="2"/>
      <c r="D41" s="2"/>
      <c r="E41" s="2"/>
      <c r="F41" s="2"/>
      <c r="J41" s="2"/>
      <c r="K41" s="9"/>
    </row>
    <row r="42" spans="1:11">
      <c r="A42" s="8"/>
      <c r="B42" s="2"/>
      <c r="C42" s="2"/>
      <c r="D42" s="2"/>
      <c r="E42" s="2"/>
      <c r="F42" s="2"/>
      <c r="G42" s="4"/>
      <c r="H42" s="2"/>
      <c r="I42" s="2"/>
      <c r="J42" s="2"/>
      <c r="K42" s="9"/>
    </row>
    <row r="43" spans="1:11">
      <c r="A43" s="8"/>
      <c r="B43" s="15" t="s">
        <v>63</v>
      </c>
      <c r="C43" s="2"/>
      <c r="D43" s="2"/>
      <c r="E43" s="2"/>
      <c r="F43" s="2"/>
      <c r="G43" s="4"/>
      <c r="H43" s="4" t="s">
        <v>68</v>
      </c>
      <c r="I43" s="2"/>
      <c r="J43" s="2"/>
      <c r="K43" s="9"/>
    </row>
    <row r="44" spans="1:11">
      <c r="A44" s="8"/>
      <c r="B44" s="2"/>
      <c r="C44" s="2"/>
      <c r="D44" s="2"/>
      <c r="E44" s="2"/>
      <c r="F44" s="2"/>
      <c r="G44" s="4"/>
      <c r="H44" s="4" t="s">
        <v>76</v>
      </c>
      <c r="I44" s="2"/>
      <c r="J44" s="2"/>
      <c r="K44" s="9"/>
    </row>
    <row r="45" spans="1:11">
      <c r="A45" s="8"/>
      <c r="B45" s="14" t="s">
        <v>64</v>
      </c>
      <c r="C45" s="2"/>
      <c r="D45" s="2"/>
      <c r="E45" s="2"/>
      <c r="F45" s="2"/>
      <c r="G45" s="4"/>
      <c r="H45" s="4" t="s">
        <v>67</v>
      </c>
      <c r="I45" s="2"/>
      <c r="J45" s="2"/>
      <c r="K45" s="9"/>
    </row>
    <row r="46" spans="1:11">
      <c r="A46" s="8"/>
      <c r="B46" s="14" t="s">
        <v>65</v>
      </c>
      <c r="C46" s="2"/>
      <c r="D46" s="2"/>
      <c r="H46" s="14"/>
      <c r="I46" s="2"/>
      <c r="J46" s="2"/>
      <c r="K46" s="9"/>
    </row>
    <row r="47" spans="1:11">
      <c r="A47" s="8"/>
      <c r="B47" s="14" t="s">
        <v>66</v>
      </c>
      <c r="C47" s="2"/>
      <c r="D47" s="2"/>
      <c r="E47" s="2"/>
      <c r="F47" s="2"/>
      <c r="G47" s="4"/>
      <c r="H47" s="15" t="s">
        <v>75</v>
      </c>
      <c r="I47" s="2"/>
      <c r="J47" s="2"/>
      <c r="K47" s="9"/>
    </row>
    <row r="48" spans="1:11">
      <c r="A48" s="8"/>
      <c r="B48" s="14"/>
      <c r="C48" s="2"/>
      <c r="D48" s="2"/>
      <c r="E48" s="2"/>
      <c r="F48" s="2"/>
      <c r="G48" s="4"/>
      <c r="H48" s="15"/>
      <c r="I48" s="2"/>
      <c r="J48" s="2"/>
      <c r="K48" s="9"/>
    </row>
    <row r="49" spans="1:11">
      <c r="A49" s="8"/>
      <c r="B49" s="4" t="s">
        <v>253</v>
      </c>
      <c r="C49" s="2"/>
      <c r="D49" s="2"/>
      <c r="E49" s="2"/>
      <c r="F49" s="2" t="s">
        <v>251</v>
      </c>
      <c r="G49" s="4" t="s">
        <v>252</v>
      </c>
      <c r="H49" s="15"/>
      <c r="I49" s="2"/>
      <c r="J49" s="2" t="s">
        <v>254</v>
      </c>
      <c r="K49" s="9"/>
    </row>
    <row r="50" spans="1:11" ht="13.5" thickBot="1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2"/>
    </row>
    <row r="51" spans="1:11" ht="13.5" thickTop="1"/>
  </sheetData>
  <phoneticPr fontId="4" type="noConversion"/>
  <printOptions horizontalCentered="1"/>
  <pageMargins left="0.55000000000000004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2"/>
  <sheetViews>
    <sheetView topLeftCell="A31" zoomScale="75" workbookViewId="0">
      <selection activeCell="J24" sqref="J24"/>
    </sheetView>
  </sheetViews>
  <sheetFormatPr defaultRowHeight="12.75"/>
  <cols>
    <col min="1" max="2" width="2.7109375" customWidth="1"/>
    <col min="3" max="3" width="9.7109375" customWidth="1"/>
    <col min="8" max="8" width="13.5703125" customWidth="1"/>
    <col min="9" max="9" width="11.140625" customWidth="1"/>
    <col min="12" max="12" width="3.85546875" customWidth="1"/>
  </cols>
  <sheetData>
    <row r="1" spans="2:12" ht="13.5" thickBot="1"/>
    <row r="2" spans="2:12" ht="13.5" thickTop="1">
      <c r="B2" s="5"/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18">
      <c r="B3" s="8"/>
      <c r="C3" s="17" t="s">
        <v>78</v>
      </c>
      <c r="D3" s="13"/>
      <c r="E3" s="13"/>
      <c r="F3" s="13"/>
      <c r="G3" s="13"/>
      <c r="H3" s="13"/>
      <c r="I3" s="13"/>
      <c r="J3" s="13"/>
      <c r="K3" s="13"/>
      <c r="L3" s="9"/>
    </row>
    <row r="4" spans="2:12">
      <c r="B4" s="8"/>
      <c r="C4" s="13" t="s">
        <v>79</v>
      </c>
      <c r="D4" s="13"/>
      <c r="E4" s="13"/>
      <c r="F4" s="13"/>
      <c r="G4" s="13"/>
      <c r="H4" s="13"/>
      <c r="I4" s="13"/>
      <c r="J4" s="13"/>
      <c r="K4" s="13"/>
      <c r="L4" s="9"/>
    </row>
    <row r="5" spans="2:12">
      <c r="B5" s="8"/>
      <c r="C5" s="2"/>
      <c r="D5" s="2"/>
      <c r="E5" s="2"/>
      <c r="F5" s="2"/>
      <c r="G5" s="2"/>
      <c r="H5" s="2"/>
      <c r="I5" s="2"/>
      <c r="J5" s="2"/>
      <c r="K5" s="2"/>
      <c r="L5" s="9"/>
    </row>
    <row r="6" spans="2:12" ht="15.75">
      <c r="B6" s="8"/>
      <c r="C6" s="3" t="s">
        <v>20</v>
      </c>
      <c r="D6" s="2"/>
      <c r="E6" s="2"/>
      <c r="F6" s="2" t="s">
        <v>62</v>
      </c>
      <c r="G6" s="2"/>
      <c r="H6" s="2"/>
      <c r="I6" s="2"/>
      <c r="J6" s="2"/>
      <c r="K6" s="2"/>
      <c r="L6" s="9"/>
    </row>
    <row r="7" spans="2:12">
      <c r="B7" s="8"/>
      <c r="C7" s="2"/>
      <c r="D7" s="2"/>
      <c r="E7" s="2"/>
      <c r="F7" s="2"/>
      <c r="G7" s="2"/>
      <c r="H7" s="2"/>
      <c r="I7" s="2"/>
      <c r="J7" s="2"/>
      <c r="K7" s="2"/>
      <c r="L7" s="9"/>
    </row>
    <row r="8" spans="2:12">
      <c r="B8" s="8"/>
      <c r="C8" s="4" t="s">
        <v>80</v>
      </c>
      <c r="D8" s="2"/>
      <c r="E8" s="2"/>
      <c r="F8" s="2" t="s">
        <v>58</v>
      </c>
      <c r="G8" s="2"/>
      <c r="I8" s="2"/>
      <c r="J8" s="2"/>
      <c r="K8" s="2"/>
      <c r="L8" s="9"/>
    </row>
    <row r="9" spans="2:12">
      <c r="B9" s="8"/>
      <c r="C9" s="2"/>
      <c r="D9" s="2"/>
      <c r="E9" s="2"/>
      <c r="F9" s="2"/>
      <c r="G9" s="2"/>
      <c r="H9" s="2"/>
      <c r="I9" s="2"/>
      <c r="J9" s="2"/>
      <c r="K9" s="2"/>
      <c r="L9" s="9"/>
    </row>
    <row r="10" spans="2:12">
      <c r="B10" s="8"/>
      <c r="C10" s="4" t="s">
        <v>84</v>
      </c>
      <c r="D10" s="2"/>
      <c r="E10" s="2"/>
      <c r="F10" s="2"/>
      <c r="G10" s="2"/>
      <c r="H10" s="2"/>
      <c r="I10" s="2"/>
      <c r="J10" s="2"/>
      <c r="K10" s="2"/>
      <c r="L10" s="9"/>
    </row>
    <row r="11" spans="2:12">
      <c r="B11" s="8"/>
      <c r="C11" s="2"/>
      <c r="D11" s="2"/>
      <c r="E11" s="2"/>
      <c r="F11" s="2"/>
      <c r="G11" s="2"/>
      <c r="H11" s="2"/>
      <c r="I11" s="2"/>
      <c r="J11" s="2"/>
      <c r="K11" s="2"/>
      <c r="L11" s="9"/>
    </row>
    <row r="12" spans="2:12">
      <c r="B12" s="8"/>
      <c r="C12" s="4" t="s">
        <v>85</v>
      </c>
      <c r="D12" s="2" t="s">
        <v>86</v>
      </c>
      <c r="E12" s="2"/>
      <c r="F12" s="2"/>
      <c r="G12" s="2"/>
      <c r="H12" s="2"/>
      <c r="I12" s="4"/>
      <c r="J12" s="2"/>
      <c r="K12" s="2"/>
      <c r="L12" s="9"/>
    </row>
    <row r="13" spans="2:12">
      <c r="B13" s="8"/>
      <c r="C13" s="2"/>
      <c r="D13" s="2"/>
      <c r="E13" s="2"/>
      <c r="F13" s="2"/>
      <c r="G13" s="2"/>
      <c r="H13" s="2"/>
      <c r="I13" s="4" t="s">
        <v>43</v>
      </c>
      <c r="J13" s="4" t="s">
        <v>74</v>
      </c>
      <c r="K13" s="4" t="s">
        <v>91</v>
      </c>
      <c r="L13" s="9"/>
    </row>
    <row r="14" spans="2:12">
      <c r="B14" s="8"/>
      <c r="C14" s="4" t="s">
        <v>87</v>
      </c>
      <c r="D14" s="4" t="s">
        <v>18</v>
      </c>
      <c r="E14" s="4" t="s">
        <v>17</v>
      </c>
      <c r="F14" s="15" t="s">
        <v>74</v>
      </c>
      <c r="G14" s="15" t="s">
        <v>91</v>
      </c>
      <c r="H14" s="2"/>
      <c r="I14" s="15" t="s">
        <v>92</v>
      </c>
      <c r="J14" s="2"/>
      <c r="K14" s="2"/>
      <c r="L14" s="9"/>
    </row>
    <row r="15" spans="2:12">
      <c r="B15" s="8"/>
      <c r="C15" s="14" t="s">
        <v>88</v>
      </c>
      <c r="D15" s="2" t="s">
        <v>36</v>
      </c>
      <c r="E15" s="2" t="s">
        <v>36</v>
      </c>
      <c r="F15" s="14" t="s">
        <v>36</v>
      </c>
      <c r="G15" s="14" t="s">
        <v>36</v>
      </c>
      <c r="H15" s="2"/>
      <c r="I15" s="2" t="s">
        <v>36</v>
      </c>
      <c r="J15" s="2" t="s">
        <v>36</v>
      </c>
      <c r="K15" s="2" t="s">
        <v>36</v>
      </c>
      <c r="L15" s="9"/>
    </row>
    <row r="16" spans="2:12">
      <c r="B16" s="8"/>
      <c r="C16" s="14" t="s">
        <v>89</v>
      </c>
      <c r="D16" s="14" t="s">
        <v>36</v>
      </c>
      <c r="E16" s="2" t="s">
        <v>36</v>
      </c>
      <c r="F16" s="14" t="s">
        <v>36</v>
      </c>
      <c r="G16" s="14" t="s">
        <v>36</v>
      </c>
      <c r="H16" s="2"/>
      <c r="I16" s="15" t="s">
        <v>36</v>
      </c>
      <c r="J16" s="2" t="s">
        <v>36</v>
      </c>
      <c r="K16" s="2" t="s">
        <v>36</v>
      </c>
      <c r="L16" s="9"/>
    </row>
    <row r="17" spans="2:12">
      <c r="B17" s="8"/>
      <c r="C17" s="14" t="s">
        <v>90</v>
      </c>
      <c r="D17" s="14" t="s">
        <v>36</v>
      </c>
      <c r="E17" s="14" t="s">
        <v>36</v>
      </c>
      <c r="F17" s="14" t="s">
        <v>36</v>
      </c>
      <c r="G17" s="14" t="s">
        <v>36</v>
      </c>
      <c r="H17" s="2"/>
      <c r="I17" s="2"/>
      <c r="J17" s="2"/>
      <c r="K17" s="2"/>
      <c r="L17" s="9"/>
    </row>
    <row r="18" spans="2:12">
      <c r="B18" s="8"/>
      <c r="C18" s="2"/>
      <c r="D18" s="2"/>
      <c r="E18" s="2"/>
      <c r="F18" s="2"/>
      <c r="G18" s="2"/>
      <c r="H18" s="2"/>
      <c r="I18" s="2"/>
      <c r="J18" s="2"/>
      <c r="K18" s="2"/>
      <c r="L18" s="9"/>
    </row>
    <row r="19" spans="2:12">
      <c r="B19" s="8"/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9"/>
    </row>
    <row r="20" spans="2:12">
      <c r="B20" s="8"/>
      <c r="C20" s="2"/>
      <c r="D20" s="2"/>
      <c r="E20" s="15" t="s">
        <v>96</v>
      </c>
      <c r="F20" s="2"/>
      <c r="G20" s="2"/>
      <c r="H20" s="2"/>
      <c r="I20" s="2"/>
      <c r="J20" s="2"/>
      <c r="K20" s="2"/>
      <c r="L20" s="9"/>
    </row>
    <row r="21" spans="2:12">
      <c r="B21" s="8"/>
      <c r="C21" s="15" t="s">
        <v>94</v>
      </c>
      <c r="D21" s="4" t="s">
        <v>95</v>
      </c>
      <c r="E21" s="15" t="s">
        <v>7</v>
      </c>
      <c r="F21" s="4" t="s">
        <v>74</v>
      </c>
      <c r="G21" s="15" t="s">
        <v>91</v>
      </c>
      <c r="H21" s="2"/>
      <c r="I21" s="2"/>
      <c r="J21" s="2"/>
      <c r="K21" s="2"/>
      <c r="L21" s="9"/>
    </row>
    <row r="22" spans="2:12">
      <c r="B22" s="8"/>
      <c r="C22" s="2">
        <v>1</v>
      </c>
      <c r="D22" s="2"/>
      <c r="E22" s="2"/>
      <c r="F22" s="2"/>
      <c r="G22" s="2"/>
      <c r="H22" s="2"/>
      <c r="I22" s="2"/>
      <c r="J22" s="2"/>
      <c r="K22" s="2"/>
      <c r="L22" s="9"/>
    </row>
    <row r="23" spans="2:12">
      <c r="B23" s="8"/>
      <c r="C23" s="2">
        <v>2</v>
      </c>
      <c r="D23" s="2"/>
      <c r="E23" s="2"/>
      <c r="F23" s="2"/>
      <c r="G23" s="2"/>
      <c r="H23" s="2"/>
      <c r="I23" s="2"/>
      <c r="J23" s="2"/>
      <c r="K23" s="2"/>
      <c r="L23" s="9"/>
    </row>
    <row r="24" spans="2:12">
      <c r="B24" s="8"/>
      <c r="C24" s="2">
        <v>3</v>
      </c>
      <c r="D24" s="2"/>
      <c r="E24" s="2"/>
      <c r="F24" s="2"/>
      <c r="G24" s="2"/>
      <c r="H24" s="2"/>
      <c r="I24" s="2"/>
      <c r="J24" s="2"/>
      <c r="K24" s="2"/>
      <c r="L24" s="9"/>
    </row>
    <row r="25" spans="2:12">
      <c r="B25" s="8"/>
      <c r="C25" s="2"/>
      <c r="D25" s="2"/>
      <c r="E25" s="2"/>
      <c r="F25" s="2"/>
      <c r="G25" s="2"/>
      <c r="H25" s="2"/>
      <c r="I25" s="2"/>
      <c r="J25" s="2"/>
      <c r="K25" s="2"/>
      <c r="L25" s="9"/>
    </row>
    <row r="26" spans="2:12">
      <c r="B26" s="8"/>
      <c r="C26" s="4" t="s">
        <v>106</v>
      </c>
      <c r="D26" s="2"/>
      <c r="G26" s="2" t="s">
        <v>98</v>
      </c>
      <c r="H26" s="2"/>
      <c r="I26" s="2"/>
      <c r="J26" s="2"/>
      <c r="K26" s="2"/>
      <c r="L26" s="9"/>
    </row>
    <row r="27" spans="2:12">
      <c r="B27" s="8"/>
      <c r="C27" s="2"/>
      <c r="D27" s="2"/>
      <c r="E27" s="2"/>
      <c r="F27" s="2"/>
      <c r="G27" s="2"/>
      <c r="H27" s="2"/>
      <c r="I27" s="2"/>
      <c r="J27" s="2"/>
      <c r="K27" s="2"/>
      <c r="L27" s="9"/>
    </row>
    <row r="28" spans="2:12">
      <c r="B28" s="8"/>
      <c r="H28" s="2"/>
      <c r="I28" s="2"/>
      <c r="J28" s="2"/>
      <c r="K28" s="2"/>
      <c r="L28" s="9"/>
    </row>
    <row r="29" spans="2:12">
      <c r="B29" s="8"/>
      <c r="C29" s="2"/>
      <c r="D29" s="4" t="s">
        <v>2</v>
      </c>
      <c r="E29" s="4" t="s">
        <v>103</v>
      </c>
      <c r="F29" s="4" t="s">
        <v>43</v>
      </c>
      <c r="G29" s="2"/>
      <c r="H29" s="15" t="s">
        <v>113</v>
      </c>
      <c r="I29" s="2"/>
      <c r="J29" s="15" t="s">
        <v>7</v>
      </c>
      <c r="K29" s="15" t="s">
        <v>118</v>
      </c>
      <c r="L29" s="9"/>
    </row>
    <row r="30" spans="2:12">
      <c r="B30" s="8"/>
      <c r="C30" s="4" t="s">
        <v>99</v>
      </c>
      <c r="D30" s="4" t="s">
        <v>102</v>
      </c>
      <c r="E30" s="4" t="s">
        <v>110</v>
      </c>
      <c r="F30" s="15" t="s">
        <v>104</v>
      </c>
      <c r="G30" s="15" t="s">
        <v>105</v>
      </c>
      <c r="H30" s="16" t="s">
        <v>114</v>
      </c>
      <c r="I30" s="2"/>
      <c r="J30" s="2"/>
      <c r="K30" s="2"/>
      <c r="L30" s="9"/>
    </row>
    <row r="31" spans="2:12">
      <c r="B31" s="8"/>
      <c r="C31" s="14" t="s">
        <v>100</v>
      </c>
      <c r="D31" s="2"/>
      <c r="E31" s="2"/>
      <c r="F31" s="2"/>
      <c r="G31" s="2"/>
      <c r="H31" s="2" t="s">
        <v>115</v>
      </c>
      <c r="I31" s="2"/>
      <c r="J31" s="2"/>
      <c r="K31" s="2"/>
      <c r="L31" s="9"/>
    </row>
    <row r="32" spans="2:12">
      <c r="B32" s="8"/>
      <c r="C32" s="16" t="s">
        <v>101</v>
      </c>
      <c r="D32" s="2"/>
      <c r="E32" s="2"/>
      <c r="F32" s="2"/>
      <c r="G32" s="2"/>
      <c r="H32" s="14" t="s">
        <v>97</v>
      </c>
      <c r="I32" s="2"/>
      <c r="J32" s="2"/>
      <c r="K32" s="2"/>
      <c r="L32" s="9"/>
    </row>
    <row r="33" spans="2:12">
      <c r="B33" s="8"/>
      <c r="C33" s="16" t="s">
        <v>107</v>
      </c>
      <c r="D33" s="2"/>
      <c r="E33" s="2"/>
      <c r="F33" s="2"/>
      <c r="G33" s="2"/>
      <c r="H33" s="14" t="s">
        <v>116</v>
      </c>
      <c r="I33" s="2"/>
      <c r="J33" s="2"/>
      <c r="K33" s="2"/>
      <c r="L33" s="9"/>
    </row>
    <row r="34" spans="2:12">
      <c r="B34" s="8"/>
      <c r="C34" s="16"/>
      <c r="D34" s="2"/>
      <c r="E34" s="2"/>
      <c r="F34" s="2"/>
      <c r="G34" s="2"/>
      <c r="H34" s="14" t="s">
        <v>117</v>
      </c>
      <c r="I34" s="2"/>
      <c r="J34" s="2"/>
      <c r="K34" s="2"/>
      <c r="L34" s="9"/>
    </row>
    <row r="35" spans="2:12">
      <c r="B35" s="8"/>
      <c r="C35" s="16"/>
      <c r="D35" s="2"/>
      <c r="E35" s="2"/>
      <c r="F35" s="2"/>
      <c r="G35" s="2"/>
      <c r="H35" s="2"/>
      <c r="I35" s="2"/>
      <c r="J35" s="2"/>
      <c r="K35" s="2"/>
      <c r="L35" s="9"/>
    </row>
    <row r="36" spans="2:12">
      <c r="B36" s="8"/>
      <c r="C36" s="2"/>
      <c r="D36" s="2"/>
      <c r="E36" s="2"/>
      <c r="F36" s="2"/>
      <c r="G36" s="2"/>
      <c r="H36" s="2"/>
      <c r="I36" s="2"/>
      <c r="J36" s="2"/>
      <c r="K36" s="2"/>
      <c r="L36" s="9"/>
    </row>
    <row r="37" spans="2:12">
      <c r="B37" s="8"/>
      <c r="C37" s="15" t="s">
        <v>108</v>
      </c>
      <c r="D37" s="2"/>
      <c r="E37" s="2"/>
      <c r="F37" s="2" t="s">
        <v>109</v>
      </c>
      <c r="G37" s="2"/>
      <c r="H37" s="2"/>
      <c r="I37" s="2"/>
      <c r="J37" s="2"/>
      <c r="K37" s="2"/>
      <c r="L37" s="9"/>
    </row>
    <row r="38" spans="2:12">
      <c r="B38" s="8"/>
      <c r="C38" s="2"/>
      <c r="D38" s="2"/>
      <c r="E38" s="2"/>
      <c r="F38" s="2"/>
      <c r="G38" s="2"/>
      <c r="H38" s="2"/>
      <c r="I38" s="2"/>
      <c r="J38" s="2"/>
      <c r="K38" s="2"/>
      <c r="L38" s="9"/>
    </row>
    <row r="39" spans="2:12">
      <c r="B39" s="8"/>
      <c r="C39" s="15" t="s">
        <v>111</v>
      </c>
      <c r="D39" s="2"/>
      <c r="E39" s="2"/>
      <c r="F39" s="2" t="s">
        <v>112</v>
      </c>
      <c r="G39" s="2"/>
      <c r="H39" s="2"/>
      <c r="I39" s="2"/>
      <c r="J39" s="2"/>
      <c r="K39" s="2"/>
      <c r="L39" s="9"/>
    </row>
    <row r="40" spans="2:12">
      <c r="B40" s="8"/>
      <c r="C40" s="2"/>
      <c r="D40" s="2"/>
      <c r="E40" s="2"/>
      <c r="F40" s="2"/>
      <c r="G40" s="2"/>
      <c r="H40" s="2"/>
      <c r="I40" s="2"/>
      <c r="J40" s="2"/>
      <c r="K40" s="2"/>
      <c r="L40" s="9"/>
    </row>
    <row r="41" spans="2:12">
      <c r="B41" s="8"/>
      <c r="C41" s="4" t="s">
        <v>119</v>
      </c>
      <c r="D41" s="2"/>
      <c r="E41" s="2"/>
      <c r="F41" s="2"/>
      <c r="G41" s="2"/>
      <c r="H41" s="2"/>
      <c r="I41" s="2"/>
      <c r="J41" s="2"/>
      <c r="K41" s="2"/>
      <c r="L41" s="9"/>
    </row>
    <row r="42" spans="2:12">
      <c r="B42" s="8"/>
      <c r="C42" s="2"/>
      <c r="D42" s="2"/>
      <c r="E42" s="2"/>
      <c r="F42" s="2"/>
      <c r="G42" s="2"/>
      <c r="H42" s="2"/>
      <c r="I42" s="2"/>
      <c r="J42" s="2"/>
      <c r="K42" s="2"/>
      <c r="L42" s="9"/>
    </row>
    <row r="43" spans="2:12">
      <c r="B43" s="8"/>
      <c r="C43" s="4" t="s">
        <v>120</v>
      </c>
      <c r="D43" s="2"/>
      <c r="E43" s="2"/>
      <c r="F43" s="2"/>
      <c r="G43" s="2"/>
      <c r="H43" s="2"/>
      <c r="I43" s="2"/>
      <c r="J43" s="2"/>
      <c r="K43" s="2"/>
      <c r="L43" s="9"/>
    </row>
    <row r="44" spans="2:12">
      <c r="B44" s="8"/>
      <c r="C44" s="2"/>
      <c r="D44" s="2"/>
      <c r="E44" s="2"/>
      <c r="F44" s="2"/>
      <c r="G44" s="2"/>
      <c r="H44" s="2"/>
      <c r="I44" s="2"/>
      <c r="J44" s="2"/>
      <c r="K44" s="2"/>
      <c r="L44" s="9"/>
    </row>
    <row r="45" spans="2:12">
      <c r="B45" s="8"/>
      <c r="C45" s="4" t="s">
        <v>121</v>
      </c>
      <c r="D45" s="2"/>
      <c r="E45" s="2"/>
      <c r="F45" s="2"/>
      <c r="G45" s="2"/>
      <c r="H45" s="4"/>
      <c r="I45" s="2"/>
      <c r="J45" s="2"/>
      <c r="K45" s="2"/>
      <c r="L45" s="9"/>
    </row>
    <row r="46" spans="2:12">
      <c r="B46" s="8"/>
      <c r="L46" s="9"/>
    </row>
    <row r="47" spans="2:12">
      <c r="B47" s="8"/>
      <c r="C47" s="4"/>
      <c r="D47" s="2"/>
      <c r="E47" s="4" t="s">
        <v>43</v>
      </c>
      <c r="F47" s="4" t="s">
        <v>40</v>
      </c>
      <c r="G47" s="2"/>
      <c r="H47" s="4" t="s">
        <v>46</v>
      </c>
      <c r="I47" s="15" t="s">
        <v>49</v>
      </c>
      <c r="J47" s="2"/>
      <c r="K47" s="2"/>
      <c r="L47" s="9"/>
    </row>
    <row r="48" spans="2:12">
      <c r="B48" s="8"/>
      <c r="C48" s="2"/>
      <c r="D48" s="2"/>
      <c r="E48" s="4" t="s">
        <v>44</v>
      </c>
      <c r="F48" s="4" t="s">
        <v>41</v>
      </c>
      <c r="G48" s="2"/>
      <c r="H48" s="4" t="s">
        <v>47</v>
      </c>
      <c r="I48" s="15" t="s">
        <v>50</v>
      </c>
      <c r="J48" s="2"/>
      <c r="K48" s="2"/>
      <c r="L48" s="9"/>
    </row>
    <row r="49" spans="2:12">
      <c r="B49" s="8"/>
      <c r="D49" s="2"/>
      <c r="E49" s="4" t="s">
        <v>45</v>
      </c>
      <c r="F49" s="4" t="s">
        <v>42</v>
      </c>
      <c r="G49" s="2"/>
      <c r="H49" s="4" t="s">
        <v>48</v>
      </c>
      <c r="I49" s="15" t="s">
        <v>51</v>
      </c>
      <c r="J49" s="2"/>
      <c r="K49" s="2"/>
      <c r="L49" s="9"/>
    </row>
    <row r="50" spans="2:12">
      <c r="B50" s="8"/>
      <c r="C50" s="14" t="s">
        <v>38</v>
      </c>
      <c r="D50" s="2"/>
      <c r="E50" s="2"/>
      <c r="F50" s="2"/>
      <c r="G50" s="2"/>
      <c r="H50" s="4"/>
      <c r="I50" s="2"/>
      <c r="J50" s="2"/>
      <c r="K50" s="2"/>
      <c r="L50" s="9"/>
    </row>
    <row r="51" spans="2:12">
      <c r="B51" s="8"/>
      <c r="C51" s="14" t="s">
        <v>39</v>
      </c>
      <c r="D51" s="2"/>
      <c r="E51" s="2"/>
      <c r="F51" s="2"/>
      <c r="G51" s="2"/>
      <c r="H51" s="4"/>
      <c r="I51" s="2"/>
      <c r="J51" s="2"/>
      <c r="K51" s="2"/>
      <c r="L51" s="9"/>
    </row>
    <row r="52" spans="2:12">
      <c r="B52" s="8"/>
      <c r="C52" s="2" t="s">
        <v>54</v>
      </c>
      <c r="D52" s="2"/>
      <c r="E52" s="2"/>
      <c r="F52" s="2"/>
      <c r="G52" s="2"/>
      <c r="H52" s="4"/>
      <c r="I52" s="2"/>
      <c r="J52" s="2"/>
      <c r="K52" s="2"/>
      <c r="L52" s="9"/>
    </row>
    <row r="53" spans="2:12">
      <c r="B53" s="8"/>
      <c r="C53" s="2"/>
      <c r="D53" s="2"/>
      <c r="E53" s="2"/>
      <c r="F53" s="2"/>
      <c r="G53" s="2"/>
      <c r="H53" s="4"/>
      <c r="I53" s="2"/>
      <c r="J53" s="2"/>
      <c r="K53" s="2"/>
      <c r="L53" s="9"/>
    </row>
    <row r="54" spans="2:12">
      <c r="B54" s="8"/>
      <c r="C54" s="15" t="s">
        <v>63</v>
      </c>
      <c r="D54" s="2"/>
      <c r="E54" s="2"/>
      <c r="F54" s="2"/>
      <c r="G54" s="2"/>
      <c r="H54" s="4"/>
      <c r="I54" s="4" t="s">
        <v>68</v>
      </c>
      <c r="J54" s="2"/>
      <c r="K54" s="2"/>
      <c r="L54" s="9"/>
    </row>
    <row r="55" spans="2:12">
      <c r="B55" s="8"/>
      <c r="C55" s="2"/>
      <c r="D55" s="2"/>
      <c r="E55" s="2"/>
      <c r="F55" s="2"/>
      <c r="G55" s="2"/>
      <c r="H55" s="4"/>
      <c r="I55" s="4" t="s">
        <v>76</v>
      </c>
      <c r="J55" s="2"/>
      <c r="K55" s="2"/>
      <c r="L55" s="9"/>
    </row>
    <row r="56" spans="2:12">
      <c r="B56" s="8"/>
      <c r="C56" s="14" t="s">
        <v>64</v>
      </c>
      <c r="D56" s="2"/>
      <c r="E56" s="2"/>
      <c r="F56" s="2"/>
      <c r="G56" s="2"/>
      <c r="H56" s="4"/>
      <c r="I56" s="4" t="s">
        <v>67</v>
      </c>
      <c r="J56" s="2"/>
      <c r="K56" s="2"/>
      <c r="L56" s="9"/>
    </row>
    <row r="57" spans="2:12">
      <c r="B57" s="8"/>
      <c r="C57" s="14" t="s">
        <v>65</v>
      </c>
      <c r="D57" s="2"/>
      <c r="E57" s="2"/>
      <c r="F57" s="2"/>
      <c r="G57" s="2"/>
      <c r="H57" s="4"/>
      <c r="I57" s="14"/>
      <c r="J57" s="2"/>
      <c r="K57" s="2"/>
      <c r="L57" s="9"/>
    </row>
    <row r="58" spans="2:12">
      <c r="B58" s="8"/>
      <c r="C58" s="14" t="s">
        <v>66</v>
      </c>
      <c r="D58" s="2"/>
      <c r="E58" s="2"/>
      <c r="F58" s="2"/>
      <c r="G58" s="2"/>
      <c r="H58" s="4"/>
      <c r="I58" s="15" t="s">
        <v>75</v>
      </c>
      <c r="J58" s="2"/>
      <c r="K58" s="2"/>
      <c r="L58" s="9"/>
    </row>
    <row r="59" spans="2:12">
      <c r="B59" s="8"/>
      <c r="C59" s="2"/>
      <c r="D59" s="2"/>
      <c r="E59" s="2"/>
      <c r="F59" s="2"/>
      <c r="G59" s="2"/>
      <c r="H59" s="2"/>
      <c r="I59" s="2"/>
      <c r="J59" s="2"/>
      <c r="K59" s="2"/>
      <c r="L59" s="9"/>
    </row>
    <row r="60" spans="2:12">
      <c r="B60" s="8"/>
      <c r="C60" s="4" t="s">
        <v>253</v>
      </c>
      <c r="D60" s="2"/>
      <c r="E60" s="2"/>
      <c r="F60" s="2"/>
      <c r="G60" s="2" t="s">
        <v>251</v>
      </c>
      <c r="H60" s="4" t="s">
        <v>252</v>
      </c>
      <c r="I60" s="15"/>
      <c r="J60" s="2"/>
      <c r="K60" s="2" t="s">
        <v>254</v>
      </c>
      <c r="L60" s="9"/>
    </row>
    <row r="61" spans="2:12" ht="13.5" thickBot="1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2"/>
    </row>
    <row r="62" spans="2:12" ht="13.5" thickTop="1"/>
  </sheetData>
  <phoneticPr fontId="4" type="noConversion"/>
  <printOptions horizontalCentered="1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3"/>
  <sheetViews>
    <sheetView zoomScale="75" workbookViewId="0">
      <selection activeCell="I59" sqref="I59"/>
    </sheetView>
  </sheetViews>
  <sheetFormatPr defaultRowHeight="12.75"/>
  <cols>
    <col min="1" max="2" width="2.85546875" customWidth="1"/>
    <col min="10" max="10" width="4.5703125" customWidth="1"/>
    <col min="11" max="11" width="17.5703125" style="44" customWidth="1"/>
    <col min="12" max="12" width="3" customWidth="1"/>
    <col min="13" max="13" width="2.5703125" customWidth="1"/>
  </cols>
  <sheetData>
    <row r="1" spans="2:12" ht="13.5" thickBot="1"/>
    <row r="2" spans="2:12" ht="13.5" thickTop="1">
      <c r="B2" s="5"/>
      <c r="C2" s="6"/>
      <c r="D2" s="6"/>
      <c r="E2" s="6"/>
      <c r="F2" s="6"/>
      <c r="G2" s="6"/>
      <c r="H2" s="6"/>
      <c r="I2" s="6"/>
      <c r="J2" s="6"/>
      <c r="K2" s="45"/>
      <c r="L2" s="7"/>
    </row>
    <row r="3" spans="2:12" ht="18">
      <c r="B3" s="8"/>
      <c r="C3" s="17" t="s">
        <v>142</v>
      </c>
      <c r="D3" s="13"/>
      <c r="E3" s="13"/>
      <c r="F3" s="13"/>
      <c r="G3" s="13"/>
      <c r="H3" s="13"/>
      <c r="I3" s="13"/>
      <c r="J3" s="13"/>
      <c r="K3" s="46"/>
      <c r="L3" s="41"/>
    </row>
    <row r="4" spans="2:12" ht="18">
      <c r="B4" s="8"/>
      <c r="C4" s="17" t="s">
        <v>266</v>
      </c>
      <c r="D4" s="13"/>
      <c r="E4" s="13"/>
      <c r="F4" s="13"/>
      <c r="G4" s="13"/>
      <c r="H4" s="13"/>
      <c r="I4" s="13"/>
      <c r="J4" s="13"/>
      <c r="K4" s="46"/>
      <c r="L4" s="41"/>
    </row>
    <row r="5" spans="2:12">
      <c r="B5" s="8"/>
      <c r="C5" s="13" t="s">
        <v>207</v>
      </c>
      <c r="D5" s="13"/>
      <c r="E5" s="13"/>
      <c r="F5" s="13"/>
      <c r="G5" s="13"/>
      <c r="H5" s="13"/>
      <c r="I5" s="13"/>
      <c r="J5" s="13"/>
      <c r="K5" s="46"/>
      <c r="L5" s="41"/>
    </row>
    <row r="6" spans="2:12">
      <c r="B6" s="8"/>
      <c r="C6" s="2"/>
      <c r="D6" s="2"/>
      <c r="E6" s="2"/>
      <c r="F6" s="2"/>
      <c r="G6" s="2"/>
      <c r="H6" s="2"/>
      <c r="I6" s="2"/>
      <c r="J6" s="2"/>
      <c r="K6" s="42"/>
      <c r="L6" s="9"/>
    </row>
    <row r="7" spans="2:12" ht="15.75">
      <c r="B7" s="8"/>
      <c r="C7" s="3" t="s">
        <v>20</v>
      </c>
      <c r="D7" s="2"/>
      <c r="F7" s="2" t="s">
        <v>143</v>
      </c>
      <c r="H7" s="3" t="s">
        <v>145</v>
      </c>
      <c r="I7" s="2" t="s">
        <v>146</v>
      </c>
      <c r="K7" s="42"/>
      <c r="L7" s="9"/>
    </row>
    <row r="8" spans="2:12">
      <c r="B8" s="8"/>
      <c r="C8" s="2"/>
      <c r="D8" s="2"/>
      <c r="E8" s="2"/>
      <c r="F8" s="2"/>
      <c r="G8" s="2"/>
      <c r="H8" s="2"/>
      <c r="I8" s="2"/>
      <c r="J8" s="2"/>
      <c r="K8" s="42"/>
      <c r="L8" s="9"/>
    </row>
    <row r="9" spans="2:12" ht="15.75">
      <c r="B9" s="8"/>
      <c r="C9" s="3" t="s">
        <v>144</v>
      </c>
      <c r="D9" s="2"/>
      <c r="E9" s="2" t="s">
        <v>147</v>
      </c>
      <c r="F9" s="2"/>
      <c r="G9" s="2"/>
      <c r="H9" s="2"/>
      <c r="I9" s="2"/>
      <c r="J9" s="2"/>
      <c r="K9" s="42"/>
      <c r="L9" s="9"/>
    </row>
    <row r="10" spans="2:12">
      <c r="B10" s="8"/>
      <c r="C10" s="2"/>
      <c r="D10" s="2"/>
      <c r="E10" s="2" t="s">
        <v>148</v>
      </c>
      <c r="F10" s="2"/>
      <c r="G10" s="2"/>
      <c r="H10" s="2"/>
      <c r="I10" s="2"/>
      <c r="J10" s="2"/>
      <c r="K10" s="42"/>
      <c r="L10" s="9"/>
    </row>
    <row r="11" spans="2:12">
      <c r="B11" s="8"/>
      <c r="C11" s="2"/>
      <c r="D11" s="2"/>
      <c r="E11" s="2" t="s">
        <v>149</v>
      </c>
      <c r="F11" s="2"/>
      <c r="G11" s="2"/>
      <c r="H11" s="2"/>
      <c r="I11" s="2"/>
      <c r="J11" s="2"/>
      <c r="K11" s="42"/>
      <c r="L11" s="9"/>
    </row>
    <row r="12" spans="2:12">
      <c r="B12" s="8"/>
      <c r="C12" s="2"/>
      <c r="D12" s="2"/>
      <c r="E12" s="2"/>
      <c r="F12" s="2"/>
      <c r="G12" s="2"/>
      <c r="H12" s="2"/>
      <c r="I12" s="2"/>
      <c r="J12" s="2"/>
      <c r="K12" s="42"/>
      <c r="L12" s="9"/>
    </row>
    <row r="13" spans="2:12" ht="15.75">
      <c r="B13" s="8"/>
      <c r="C13" s="3" t="s">
        <v>157</v>
      </c>
      <c r="D13" s="2"/>
      <c r="E13" s="2"/>
      <c r="G13" s="4" t="s">
        <v>150</v>
      </c>
      <c r="H13" t="s">
        <v>158</v>
      </c>
      <c r="I13" s="4" t="s">
        <v>151</v>
      </c>
      <c r="J13" s="2" t="s">
        <v>158</v>
      </c>
      <c r="K13" s="42"/>
      <c r="L13" s="9"/>
    </row>
    <row r="14" spans="2:12">
      <c r="B14" s="8"/>
      <c r="C14" s="2"/>
      <c r="D14" s="2"/>
      <c r="E14" s="2"/>
      <c r="F14" s="2"/>
      <c r="G14" s="2"/>
      <c r="H14" s="2"/>
      <c r="I14" s="2"/>
      <c r="J14" s="2"/>
      <c r="K14" s="42"/>
      <c r="L14" s="9"/>
    </row>
    <row r="15" spans="2:12" ht="15.75">
      <c r="B15" s="8"/>
      <c r="C15" s="3" t="s">
        <v>156</v>
      </c>
      <c r="D15" s="2"/>
      <c r="E15" s="2"/>
      <c r="F15" s="4" t="s">
        <v>152</v>
      </c>
      <c r="I15" s="2"/>
      <c r="J15" s="2"/>
      <c r="K15" s="42">
        <v>999999</v>
      </c>
      <c r="L15" s="9"/>
    </row>
    <row r="16" spans="2:12">
      <c r="B16" s="8"/>
      <c r="C16" s="2"/>
      <c r="D16" s="2"/>
      <c r="E16" s="2"/>
      <c r="F16" s="4" t="s">
        <v>155</v>
      </c>
      <c r="I16" s="2"/>
      <c r="J16" s="2"/>
      <c r="K16" s="42">
        <v>999</v>
      </c>
      <c r="L16" s="9"/>
    </row>
    <row r="17" spans="2:12">
      <c r="B17" s="8"/>
      <c r="C17" s="2"/>
      <c r="D17" s="2"/>
      <c r="F17" s="4" t="s">
        <v>154</v>
      </c>
      <c r="I17" s="2"/>
      <c r="J17" s="2"/>
      <c r="K17" s="43">
        <f>SUM(K15:K16)</f>
        <v>1000998</v>
      </c>
      <c r="L17" s="9"/>
    </row>
    <row r="18" spans="2:12" ht="15.75">
      <c r="B18" s="8"/>
      <c r="C18" s="3" t="s">
        <v>160</v>
      </c>
      <c r="D18" s="2"/>
      <c r="E18" s="2"/>
      <c r="F18" s="2"/>
      <c r="G18" s="2"/>
      <c r="H18" s="2"/>
      <c r="I18" s="2"/>
      <c r="J18" s="2"/>
      <c r="K18" s="42"/>
      <c r="L18" s="9"/>
    </row>
    <row r="19" spans="2:12">
      <c r="B19" s="8"/>
      <c r="C19" s="2"/>
      <c r="D19" s="15" t="s">
        <v>159</v>
      </c>
      <c r="E19" s="2"/>
      <c r="H19" s="2"/>
      <c r="I19" s="2"/>
      <c r="J19" s="2"/>
      <c r="K19" s="43">
        <v>99999</v>
      </c>
      <c r="L19" s="9"/>
    </row>
    <row r="20" spans="2:12">
      <c r="B20" s="8"/>
      <c r="C20" s="2"/>
      <c r="D20" s="15" t="s">
        <v>161</v>
      </c>
      <c r="E20" s="2"/>
      <c r="H20" s="2"/>
      <c r="I20" s="2"/>
      <c r="J20" s="2"/>
      <c r="K20" s="43">
        <v>99999</v>
      </c>
      <c r="L20" s="9"/>
    </row>
    <row r="21" spans="2:12">
      <c r="B21" s="8"/>
      <c r="C21" s="2"/>
      <c r="D21" s="15" t="s">
        <v>162</v>
      </c>
      <c r="E21" s="2"/>
      <c r="G21" s="2"/>
      <c r="H21" s="2"/>
      <c r="I21" s="2"/>
      <c r="J21" s="2"/>
      <c r="K21" s="43">
        <v>99999</v>
      </c>
      <c r="L21" s="9"/>
    </row>
    <row r="22" spans="2:12">
      <c r="B22" s="8"/>
      <c r="C22" s="2"/>
      <c r="D22" s="15" t="s">
        <v>163</v>
      </c>
      <c r="E22" s="2"/>
      <c r="F22" s="2"/>
      <c r="G22" s="2"/>
      <c r="H22" s="2"/>
      <c r="I22" s="2"/>
      <c r="J22" s="2"/>
      <c r="K22" s="43">
        <v>99999</v>
      </c>
      <c r="L22" s="9"/>
    </row>
    <row r="23" spans="2:12">
      <c r="B23" s="8"/>
      <c r="C23" s="2"/>
      <c r="D23" s="15" t="s">
        <v>164</v>
      </c>
      <c r="E23" s="2"/>
      <c r="F23" s="2"/>
      <c r="G23" s="2"/>
      <c r="H23" s="2"/>
      <c r="I23" s="2"/>
      <c r="J23" s="2"/>
      <c r="K23" s="43">
        <v>99999</v>
      </c>
      <c r="L23" s="9"/>
    </row>
    <row r="24" spans="2:12">
      <c r="B24" s="8"/>
      <c r="C24" s="2"/>
      <c r="D24" s="15" t="s">
        <v>165</v>
      </c>
      <c r="E24" s="2"/>
      <c r="F24" s="2"/>
      <c r="G24" s="2"/>
      <c r="H24" s="2"/>
      <c r="I24" s="2"/>
      <c r="J24" s="2"/>
      <c r="K24" s="43">
        <v>99999</v>
      </c>
      <c r="L24" s="9"/>
    </row>
    <row r="25" spans="2:12">
      <c r="B25" s="8"/>
      <c r="C25" s="2"/>
      <c r="D25" s="15" t="s">
        <v>166</v>
      </c>
      <c r="E25" s="2"/>
      <c r="F25" s="2"/>
      <c r="G25" s="2"/>
      <c r="H25" s="2"/>
      <c r="I25" s="2"/>
      <c r="J25" s="2"/>
      <c r="K25" s="43">
        <v>99999</v>
      </c>
      <c r="L25" s="9"/>
    </row>
    <row r="26" spans="2:12">
      <c r="B26" s="8"/>
      <c r="C26" s="2"/>
      <c r="D26" s="15" t="s">
        <v>167</v>
      </c>
      <c r="E26" s="2"/>
      <c r="F26" s="2"/>
      <c r="G26" s="2"/>
      <c r="H26" s="2"/>
      <c r="I26" s="2"/>
      <c r="J26" s="2"/>
      <c r="K26" s="43">
        <v>99999</v>
      </c>
      <c r="L26" s="9"/>
    </row>
    <row r="27" spans="2:12">
      <c r="B27" s="8"/>
      <c r="C27" s="2"/>
      <c r="D27" s="15" t="s">
        <v>168</v>
      </c>
      <c r="E27" s="2"/>
      <c r="F27" s="2"/>
      <c r="G27" s="2"/>
      <c r="H27" s="2"/>
      <c r="I27" s="2"/>
      <c r="J27" s="2"/>
      <c r="K27" s="43">
        <v>99999</v>
      </c>
      <c r="L27" s="9"/>
    </row>
    <row r="28" spans="2:12" ht="15.75">
      <c r="B28" s="8"/>
      <c r="C28" s="3" t="s">
        <v>170</v>
      </c>
      <c r="D28" s="2"/>
      <c r="E28" s="2"/>
      <c r="F28" s="2"/>
      <c r="G28" s="3" t="s">
        <v>169</v>
      </c>
      <c r="I28" s="2"/>
      <c r="J28" s="2"/>
      <c r="K28" s="42">
        <f>SUM(K19:K27)</f>
        <v>899991</v>
      </c>
      <c r="L28" s="9"/>
    </row>
    <row r="29" spans="2:12" ht="15.75">
      <c r="B29" s="8"/>
      <c r="C29" s="3" t="s">
        <v>173</v>
      </c>
      <c r="D29" s="2"/>
      <c r="E29" s="2"/>
      <c r="F29" s="2"/>
      <c r="G29" s="3" t="s">
        <v>174</v>
      </c>
      <c r="H29" s="2"/>
      <c r="I29" s="2"/>
      <c r="J29" s="2"/>
      <c r="K29" s="42">
        <f>K17-K28</f>
        <v>101007</v>
      </c>
      <c r="L29" s="9"/>
    </row>
    <row r="30" spans="2:12" ht="15.75">
      <c r="B30" s="8"/>
      <c r="C30" s="3" t="s">
        <v>198</v>
      </c>
      <c r="D30" s="2"/>
      <c r="E30" s="2"/>
      <c r="F30" s="2"/>
      <c r="G30" s="2"/>
      <c r="H30" s="2"/>
      <c r="I30" s="2"/>
      <c r="J30" s="2"/>
      <c r="K30" s="42"/>
      <c r="L30" s="9"/>
    </row>
    <row r="31" spans="2:12">
      <c r="B31" s="8"/>
      <c r="C31" s="2"/>
      <c r="D31" s="4" t="s">
        <v>171</v>
      </c>
      <c r="E31" s="2"/>
      <c r="F31" s="2"/>
      <c r="G31" s="2"/>
      <c r="H31" s="2"/>
      <c r="I31" s="2"/>
      <c r="J31" s="2"/>
      <c r="K31" s="42">
        <v>99</v>
      </c>
      <c r="L31" s="9"/>
    </row>
    <row r="32" spans="2:12">
      <c r="B32" s="8"/>
      <c r="C32" s="2"/>
      <c r="D32" s="4" t="s">
        <v>153</v>
      </c>
      <c r="E32" s="2"/>
      <c r="F32" s="2"/>
      <c r="G32" s="2"/>
      <c r="H32" s="2"/>
      <c r="I32" s="2"/>
      <c r="J32" s="2"/>
      <c r="K32" s="42">
        <v>9</v>
      </c>
      <c r="L32" s="9"/>
    </row>
    <row r="33" spans="2:12" ht="15.75">
      <c r="B33" s="8"/>
      <c r="C33" s="3" t="s">
        <v>172</v>
      </c>
      <c r="D33" s="2"/>
      <c r="E33" s="2"/>
      <c r="F33" s="2"/>
      <c r="G33" s="3" t="s">
        <v>175</v>
      </c>
      <c r="H33" s="2"/>
      <c r="I33" s="2"/>
      <c r="J33" s="2"/>
      <c r="K33" s="42">
        <f>SUM(K31:K32)</f>
        <v>108</v>
      </c>
      <c r="L33" s="9"/>
    </row>
    <row r="34" spans="2:12" ht="15.75">
      <c r="B34" s="8"/>
      <c r="C34" s="3" t="s">
        <v>176</v>
      </c>
      <c r="D34" s="2"/>
      <c r="E34" s="2"/>
      <c r="F34" s="2"/>
      <c r="G34" s="3" t="s">
        <v>177</v>
      </c>
      <c r="H34" s="2"/>
      <c r="I34" s="2"/>
      <c r="J34" s="2"/>
      <c r="K34" s="42"/>
      <c r="L34" s="9"/>
    </row>
    <row r="35" spans="2:12" ht="15.75">
      <c r="B35" s="8"/>
      <c r="C35" s="3" t="s">
        <v>178</v>
      </c>
      <c r="D35" s="2"/>
      <c r="E35" s="2"/>
      <c r="F35" s="2"/>
      <c r="G35" s="2"/>
      <c r="H35" s="2"/>
      <c r="I35" s="2"/>
      <c r="J35" s="2"/>
      <c r="K35" s="42"/>
      <c r="L35" s="9"/>
    </row>
    <row r="36" spans="2:12">
      <c r="B36" s="8"/>
      <c r="C36" s="2"/>
      <c r="D36" s="4" t="s">
        <v>179</v>
      </c>
      <c r="E36" s="2"/>
      <c r="F36" s="2"/>
      <c r="G36" s="2"/>
      <c r="H36" s="2"/>
      <c r="I36" s="2"/>
      <c r="J36" s="2"/>
      <c r="K36" s="42">
        <v>9999</v>
      </c>
      <c r="L36" s="9"/>
    </row>
    <row r="37" spans="2:12">
      <c r="B37" s="8"/>
      <c r="C37" s="2"/>
      <c r="D37" s="4" t="s">
        <v>180</v>
      </c>
      <c r="E37" s="2"/>
      <c r="F37" s="2"/>
      <c r="G37" s="2"/>
      <c r="H37" s="2"/>
      <c r="I37" s="2"/>
      <c r="J37" s="2"/>
      <c r="K37" s="42">
        <v>0</v>
      </c>
      <c r="L37" s="9"/>
    </row>
    <row r="38" spans="2:12">
      <c r="B38" s="8"/>
      <c r="C38" s="2"/>
      <c r="D38" s="4" t="s">
        <v>181</v>
      </c>
      <c r="E38" s="2"/>
      <c r="F38" s="2"/>
      <c r="G38" s="2"/>
      <c r="H38" s="2"/>
      <c r="I38" s="2"/>
      <c r="J38" s="2"/>
      <c r="K38" s="42">
        <v>0</v>
      </c>
      <c r="L38" s="9"/>
    </row>
    <row r="39" spans="2:12">
      <c r="B39" s="8"/>
      <c r="C39" s="2"/>
      <c r="D39" s="15" t="s">
        <v>182</v>
      </c>
      <c r="E39" s="2"/>
      <c r="F39" s="2"/>
      <c r="G39" s="2"/>
      <c r="H39" s="2"/>
      <c r="I39" s="2"/>
      <c r="J39" s="2"/>
      <c r="K39" s="42">
        <v>0</v>
      </c>
      <c r="L39" s="9"/>
    </row>
    <row r="40" spans="2:12">
      <c r="B40" s="8"/>
      <c r="C40" s="2"/>
      <c r="D40" s="15" t="s">
        <v>183</v>
      </c>
      <c r="E40" s="2"/>
      <c r="F40" s="2"/>
      <c r="G40" s="2"/>
      <c r="H40" s="2"/>
      <c r="I40" s="2"/>
      <c r="J40" s="2"/>
      <c r="K40" s="42">
        <v>0</v>
      </c>
      <c r="L40" s="9"/>
    </row>
    <row r="41" spans="2:12">
      <c r="B41" s="8"/>
      <c r="C41" s="2"/>
      <c r="D41" s="15" t="s">
        <v>184</v>
      </c>
      <c r="E41" s="2"/>
      <c r="F41" s="2"/>
      <c r="G41" s="2"/>
      <c r="H41" s="2"/>
      <c r="I41" s="2"/>
      <c r="J41" s="2"/>
      <c r="K41" s="42">
        <v>0</v>
      </c>
      <c r="L41" s="9"/>
    </row>
    <row r="42" spans="2:12">
      <c r="B42" s="8"/>
      <c r="C42" s="2"/>
      <c r="D42" s="15" t="s">
        <v>153</v>
      </c>
      <c r="E42" s="2"/>
      <c r="F42" s="2"/>
      <c r="G42" s="2"/>
      <c r="H42" s="2"/>
      <c r="I42" s="2"/>
      <c r="J42" s="2"/>
      <c r="K42" s="42"/>
      <c r="L42" s="9"/>
    </row>
    <row r="43" spans="2:12" ht="15.75">
      <c r="B43" s="8"/>
      <c r="C43" s="3" t="s">
        <v>185</v>
      </c>
      <c r="D43" s="2"/>
      <c r="E43" s="2"/>
      <c r="F43" s="2"/>
      <c r="G43" s="3" t="s">
        <v>186</v>
      </c>
      <c r="H43" s="2"/>
      <c r="I43" s="2"/>
      <c r="J43" s="2"/>
      <c r="K43" s="42">
        <f>SUM(K36:K42)</f>
        <v>9999</v>
      </c>
      <c r="L43" s="9"/>
    </row>
    <row r="44" spans="2:12" ht="15.75">
      <c r="B44" s="8"/>
      <c r="C44" s="3" t="s">
        <v>187</v>
      </c>
      <c r="D44" s="2"/>
      <c r="E44" s="2"/>
      <c r="F44" s="2"/>
      <c r="G44" s="2"/>
      <c r="H44" s="2"/>
      <c r="I44" s="2"/>
      <c r="J44" s="2"/>
      <c r="K44" s="42"/>
      <c r="L44" s="9"/>
    </row>
    <row r="45" spans="2:12">
      <c r="B45" s="8"/>
      <c r="C45" s="2"/>
      <c r="D45" s="4" t="s">
        <v>188</v>
      </c>
      <c r="E45" s="2"/>
      <c r="F45" s="2"/>
      <c r="G45" s="2"/>
      <c r="H45" s="2"/>
      <c r="I45" s="2"/>
      <c r="J45" s="2"/>
      <c r="K45" s="42">
        <v>9999999</v>
      </c>
      <c r="L45" s="9"/>
    </row>
    <row r="46" spans="2:12">
      <c r="B46" s="8"/>
      <c r="C46" s="2"/>
      <c r="D46" s="4" t="s">
        <v>189</v>
      </c>
      <c r="E46" s="2"/>
      <c r="F46" s="2"/>
      <c r="G46" s="2"/>
      <c r="H46" s="2"/>
      <c r="I46" s="2"/>
      <c r="J46" s="2"/>
      <c r="K46" s="42">
        <v>9999</v>
      </c>
      <c r="L46" s="9"/>
    </row>
    <row r="47" spans="2:12">
      <c r="B47" s="8"/>
      <c r="C47" s="2"/>
      <c r="D47" s="4" t="s">
        <v>190</v>
      </c>
      <c r="E47" s="2"/>
      <c r="F47" s="2"/>
      <c r="G47" s="2"/>
      <c r="H47" s="2"/>
      <c r="I47" s="2"/>
      <c r="J47" s="2"/>
      <c r="K47" s="42">
        <v>99999</v>
      </c>
      <c r="L47" s="9"/>
    </row>
    <row r="48" spans="2:12">
      <c r="B48" s="8"/>
      <c r="C48" s="2"/>
      <c r="D48" s="15" t="s">
        <v>191</v>
      </c>
      <c r="E48" s="2"/>
      <c r="F48" s="2"/>
      <c r="G48" s="2"/>
      <c r="H48" s="2"/>
      <c r="I48" s="2"/>
      <c r="J48" s="2"/>
      <c r="K48" s="42">
        <v>0</v>
      </c>
      <c r="L48" s="9"/>
    </row>
    <row r="49" spans="2:12" ht="15.75">
      <c r="B49" s="8"/>
      <c r="C49" s="3" t="s">
        <v>192</v>
      </c>
      <c r="D49" s="2"/>
      <c r="E49" s="2"/>
      <c r="F49" s="2"/>
      <c r="G49" s="3" t="s">
        <v>193</v>
      </c>
      <c r="H49" s="2"/>
      <c r="I49" s="2"/>
      <c r="J49" s="2"/>
      <c r="K49" s="42">
        <f>SUM(K45:K48)</f>
        <v>10109997</v>
      </c>
      <c r="L49" s="9"/>
    </row>
    <row r="50" spans="2:12" ht="15.75">
      <c r="B50" s="8"/>
      <c r="C50" s="3" t="s">
        <v>197</v>
      </c>
      <c r="D50" s="2"/>
      <c r="E50" s="2"/>
      <c r="F50" s="2"/>
      <c r="G50" s="2"/>
      <c r="H50" s="2"/>
      <c r="I50" s="2"/>
      <c r="J50" s="2"/>
      <c r="K50" s="42"/>
      <c r="L50" s="9"/>
    </row>
    <row r="51" spans="2:12">
      <c r="B51" s="8"/>
      <c r="C51" s="2"/>
      <c r="D51" s="4" t="s">
        <v>194</v>
      </c>
      <c r="E51" s="2"/>
      <c r="F51" s="2"/>
      <c r="G51" s="2"/>
      <c r="H51" s="2"/>
      <c r="I51" s="2"/>
      <c r="J51" s="2"/>
      <c r="K51" s="42">
        <v>0</v>
      </c>
      <c r="L51" s="9"/>
    </row>
    <row r="52" spans="2:12">
      <c r="B52" s="8"/>
      <c r="C52" s="2"/>
      <c r="D52" s="4" t="s">
        <v>195</v>
      </c>
      <c r="E52" s="2"/>
      <c r="F52" s="2"/>
      <c r="G52" s="2"/>
      <c r="H52" s="2"/>
      <c r="I52" s="2"/>
      <c r="J52" s="2"/>
      <c r="K52" s="42">
        <v>99999</v>
      </c>
      <c r="L52" s="9"/>
    </row>
    <row r="53" spans="2:12" ht="15.75">
      <c r="B53" s="8"/>
      <c r="C53" s="3" t="s">
        <v>196</v>
      </c>
      <c r="D53" s="2"/>
      <c r="E53" s="2"/>
      <c r="F53" s="2"/>
      <c r="G53" s="2"/>
      <c r="H53" s="2"/>
      <c r="I53" s="2"/>
      <c r="J53" s="2"/>
      <c r="K53" s="42"/>
      <c r="L53" s="9"/>
    </row>
    <row r="54" spans="2:12">
      <c r="B54" s="8"/>
      <c r="C54" s="2"/>
      <c r="D54" s="4" t="s">
        <v>199</v>
      </c>
      <c r="E54" s="2"/>
      <c r="F54" s="2"/>
      <c r="G54" s="2"/>
      <c r="H54" s="2"/>
      <c r="I54" s="2"/>
      <c r="J54" s="2"/>
      <c r="K54" s="42">
        <v>0</v>
      </c>
      <c r="L54" s="9"/>
    </row>
    <row r="55" spans="2:12">
      <c r="B55" s="8"/>
      <c r="C55" s="2"/>
      <c r="D55" s="15" t="s">
        <v>200</v>
      </c>
      <c r="E55" s="2"/>
      <c r="F55" s="2"/>
      <c r="G55" s="2"/>
      <c r="H55" s="2"/>
      <c r="I55" s="2"/>
      <c r="J55" s="2"/>
      <c r="K55" s="42">
        <v>0</v>
      </c>
      <c r="L55" s="9"/>
    </row>
    <row r="56" spans="2:12">
      <c r="B56" s="8"/>
      <c r="C56" s="2"/>
      <c r="D56" s="15" t="s">
        <v>201</v>
      </c>
      <c r="E56" s="2"/>
      <c r="F56" s="2"/>
      <c r="G56" s="2"/>
      <c r="H56" s="2"/>
      <c r="I56" s="2"/>
      <c r="J56" s="2"/>
      <c r="K56" s="42">
        <v>0</v>
      </c>
      <c r="L56" s="9"/>
    </row>
    <row r="57" spans="2:12">
      <c r="B57" s="8"/>
      <c r="C57" s="2"/>
      <c r="D57" s="15" t="s">
        <v>202</v>
      </c>
      <c r="E57" s="2"/>
      <c r="F57" s="2"/>
      <c r="G57" s="2"/>
      <c r="H57" s="2"/>
      <c r="I57" s="2"/>
      <c r="J57" s="2"/>
      <c r="K57" s="42">
        <v>99</v>
      </c>
      <c r="L57" s="9"/>
    </row>
    <row r="58" spans="2:12">
      <c r="B58" s="8"/>
      <c r="C58" s="2"/>
      <c r="D58" s="15" t="s">
        <v>203</v>
      </c>
      <c r="E58" s="2"/>
      <c r="F58" s="2"/>
      <c r="G58" s="2"/>
      <c r="H58" s="2"/>
      <c r="I58" s="2"/>
      <c r="J58" s="2"/>
      <c r="K58" s="42">
        <v>90000</v>
      </c>
      <c r="L58" s="9"/>
    </row>
    <row r="59" spans="2:12">
      <c r="B59" s="8"/>
      <c r="C59" s="2"/>
      <c r="D59" s="15" t="s">
        <v>204</v>
      </c>
      <c r="E59" s="2"/>
      <c r="F59" s="2"/>
      <c r="G59" s="2"/>
      <c r="H59" s="2"/>
      <c r="I59" s="2"/>
      <c r="J59" s="2"/>
      <c r="K59" s="42">
        <v>9900</v>
      </c>
      <c r="L59" s="9"/>
    </row>
    <row r="60" spans="2:12">
      <c r="B60" s="8"/>
      <c r="C60" s="2"/>
      <c r="D60" s="15" t="s">
        <v>180</v>
      </c>
      <c r="E60" s="2"/>
      <c r="F60" s="2"/>
      <c r="G60" s="2"/>
      <c r="H60" s="2"/>
      <c r="I60" s="2"/>
      <c r="J60" s="2"/>
      <c r="K60" s="42">
        <v>0</v>
      </c>
      <c r="L60" s="9"/>
    </row>
    <row r="61" spans="2:12" ht="15.75">
      <c r="B61" s="8"/>
      <c r="C61" s="3" t="s">
        <v>205</v>
      </c>
      <c r="D61" s="2"/>
      <c r="E61" s="3" t="s">
        <v>206</v>
      </c>
      <c r="F61" s="2"/>
      <c r="H61" s="2"/>
      <c r="I61" s="2"/>
      <c r="J61" s="2"/>
      <c r="K61" s="42">
        <f>SUM(K54:K60)</f>
        <v>99999</v>
      </c>
      <c r="L61" s="9"/>
    </row>
    <row r="62" spans="2:12" ht="13.5" thickBot="1">
      <c r="B62" s="10"/>
      <c r="C62" s="11"/>
      <c r="D62" s="11"/>
      <c r="E62" s="11"/>
      <c r="F62" s="11"/>
      <c r="G62" s="11"/>
      <c r="H62" s="11"/>
      <c r="I62" s="11"/>
      <c r="J62" s="11"/>
      <c r="K62" s="47"/>
      <c r="L62" s="12"/>
    </row>
    <row r="63" spans="2:12" ht="13.5" thickTop="1"/>
  </sheetData>
  <phoneticPr fontId="4" type="noConversion"/>
  <printOptions horizontalCentered="1"/>
  <pageMargins left="0.66" right="0.75" top="0.51" bottom="1" header="0.5" footer="0.5"/>
  <pageSetup scale="83" orientation="portrait" r:id="rId1"/>
  <headerFooter alignWithMargins="0">
    <oddFooter>&amp;L&amp;BUSDA Confidential&amp;B&amp;C&amp;D&amp;RPage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3"/>
  <sheetViews>
    <sheetView topLeftCell="A3" zoomScale="75" workbookViewId="0">
      <selection activeCell="Q46" sqref="Q46"/>
    </sheetView>
  </sheetViews>
  <sheetFormatPr defaultRowHeight="12.75"/>
  <cols>
    <col min="2" max="2" width="2.85546875" customWidth="1"/>
    <col min="3" max="3" width="11.140625" customWidth="1"/>
    <col min="4" max="4" width="12" customWidth="1"/>
    <col min="5" max="5" width="13" customWidth="1"/>
    <col min="6" max="6" width="2.7109375" customWidth="1"/>
    <col min="7" max="7" width="12.140625" customWidth="1"/>
    <col min="8" max="8" width="12.7109375" customWidth="1"/>
    <col min="9" max="9" width="13.7109375" customWidth="1"/>
    <col min="10" max="10" width="2.5703125" customWidth="1"/>
    <col min="11" max="11" width="12.7109375" customWidth="1"/>
    <col min="12" max="12" width="10.42578125" customWidth="1"/>
    <col min="13" max="13" width="12.7109375" customWidth="1"/>
    <col min="14" max="14" width="2.7109375" customWidth="1"/>
  </cols>
  <sheetData>
    <row r="1" spans="2:14" ht="13.5" thickBot="1"/>
    <row r="2" spans="2:14" ht="13.5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4" ht="18">
      <c r="B3" s="8"/>
      <c r="C3" s="17" t="s">
        <v>208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9"/>
    </row>
    <row r="4" spans="2:14">
      <c r="B4" s="8"/>
      <c r="C4" s="13" t="s">
        <v>79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</row>
    <row r="5" spans="2:14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9"/>
    </row>
    <row r="6" spans="2:14" ht="15.75">
      <c r="B6" s="8"/>
      <c r="C6" s="3" t="s">
        <v>20</v>
      </c>
      <c r="D6" s="2"/>
      <c r="E6" s="2"/>
      <c r="F6" s="2" t="s">
        <v>62</v>
      </c>
      <c r="G6" s="2"/>
      <c r="H6" s="2"/>
      <c r="I6" s="2"/>
      <c r="J6" s="2"/>
      <c r="K6" s="2"/>
      <c r="L6" s="2"/>
      <c r="M6" s="2"/>
      <c r="N6" s="9"/>
    </row>
    <row r="7" spans="2:14" ht="15.75">
      <c r="B7" s="8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9"/>
    </row>
    <row r="8" spans="2:14">
      <c r="B8" s="8"/>
      <c r="F8" s="2"/>
      <c r="G8" s="2"/>
      <c r="H8" s="2"/>
      <c r="I8" s="2"/>
      <c r="J8" s="2"/>
      <c r="K8" s="36" t="s">
        <v>216</v>
      </c>
      <c r="L8" s="2">
        <v>4.8750000000000002E-2</v>
      </c>
      <c r="M8" s="2"/>
      <c r="N8" s="9"/>
    </row>
    <row r="9" spans="2:14" ht="15.75">
      <c r="B9" s="8"/>
      <c r="C9" s="3"/>
      <c r="D9" s="2"/>
      <c r="E9" s="2"/>
      <c r="F9" s="2"/>
      <c r="G9" s="2"/>
      <c r="H9" s="2"/>
      <c r="K9" s="36" t="s">
        <v>233</v>
      </c>
      <c r="L9" s="2">
        <v>20</v>
      </c>
      <c r="M9" s="2" t="s">
        <v>217</v>
      </c>
      <c r="N9" s="9"/>
    </row>
    <row r="10" spans="2:14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"/>
    </row>
    <row r="11" spans="2:14" ht="15.75">
      <c r="B11" s="8"/>
      <c r="C11" s="48" t="s">
        <v>209</v>
      </c>
      <c r="D11" s="49"/>
      <c r="E11" s="50"/>
      <c r="G11" s="48" t="s">
        <v>210</v>
      </c>
      <c r="H11" s="64"/>
      <c r="I11" s="65"/>
      <c r="K11" s="48" t="s">
        <v>211</v>
      </c>
      <c r="L11" s="64"/>
      <c r="M11" s="65"/>
      <c r="N11" s="9"/>
    </row>
    <row r="12" spans="2:14">
      <c r="B12" s="8"/>
      <c r="C12" s="51"/>
      <c r="D12" s="2"/>
      <c r="E12" s="52"/>
      <c r="F12" s="2"/>
      <c r="G12" s="51"/>
      <c r="H12" s="2"/>
      <c r="I12" s="52"/>
      <c r="J12" s="2"/>
      <c r="K12" s="51"/>
      <c r="L12" s="2"/>
      <c r="M12" s="52"/>
      <c r="N12" s="9"/>
    </row>
    <row r="13" spans="2:14">
      <c r="B13" s="8"/>
      <c r="C13" s="53" t="s">
        <v>221</v>
      </c>
      <c r="D13" s="2"/>
      <c r="E13" s="54">
        <v>1100000</v>
      </c>
      <c r="F13" s="2"/>
      <c r="G13" s="53" t="s">
        <v>221</v>
      </c>
      <c r="H13" s="2"/>
      <c r="I13" s="54">
        <v>6300000</v>
      </c>
      <c r="J13" s="2"/>
      <c r="K13" s="53" t="s">
        <v>221</v>
      </c>
      <c r="L13" s="2"/>
      <c r="M13" s="54">
        <v>9999999</v>
      </c>
      <c r="N13" s="9"/>
    </row>
    <row r="14" spans="2:14">
      <c r="B14" s="8"/>
      <c r="C14" s="51"/>
      <c r="D14" s="2"/>
      <c r="E14" s="54"/>
      <c r="F14" s="2"/>
      <c r="G14" s="51"/>
      <c r="H14" s="2"/>
      <c r="I14" s="54"/>
      <c r="J14" s="2"/>
      <c r="K14" s="51"/>
      <c r="L14" s="2"/>
      <c r="M14" s="54"/>
      <c r="N14" s="9"/>
    </row>
    <row r="15" spans="2:14">
      <c r="B15" s="8"/>
      <c r="C15" s="53" t="s">
        <v>212</v>
      </c>
      <c r="D15" s="2"/>
      <c r="E15" s="54"/>
      <c r="F15" s="2"/>
      <c r="G15" s="53" t="s">
        <v>212</v>
      </c>
      <c r="H15" s="2"/>
      <c r="I15" s="54"/>
      <c r="J15" s="4"/>
      <c r="K15" s="53" t="s">
        <v>212</v>
      </c>
      <c r="L15" s="2"/>
      <c r="M15" s="54"/>
      <c r="N15" s="9"/>
    </row>
    <row r="16" spans="2:14">
      <c r="B16" s="8"/>
      <c r="C16" s="55" t="s">
        <v>220</v>
      </c>
      <c r="D16" s="2"/>
      <c r="E16" s="54">
        <v>153830</v>
      </c>
      <c r="F16" s="2"/>
      <c r="G16" s="55" t="s">
        <v>220</v>
      </c>
      <c r="H16" s="2"/>
      <c r="I16" s="54">
        <v>0</v>
      </c>
      <c r="J16" s="4"/>
      <c r="K16" s="55" t="s">
        <v>220</v>
      </c>
      <c r="L16" s="2"/>
      <c r="M16" s="54">
        <v>79999</v>
      </c>
      <c r="N16" s="9"/>
    </row>
    <row r="17" spans="2:14">
      <c r="B17" s="8"/>
      <c r="C17" s="53"/>
      <c r="D17" s="4"/>
      <c r="E17" s="56"/>
      <c r="F17" s="15"/>
      <c r="G17" s="53"/>
      <c r="H17" s="4"/>
      <c r="I17" s="56"/>
      <c r="J17" s="15"/>
      <c r="K17" s="53"/>
      <c r="L17" s="4"/>
      <c r="M17" s="56"/>
      <c r="N17" s="9"/>
    </row>
    <row r="18" spans="2:14">
      <c r="B18" s="8"/>
      <c r="C18" s="55" t="s">
        <v>225</v>
      </c>
      <c r="D18" s="2"/>
      <c r="E18" s="54">
        <v>50000</v>
      </c>
      <c r="F18" s="14"/>
      <c r="G18" s="55" t="s">
        <v>225</v>
      </c>
      <c r="H18" s="2"/>
      <c r="I18" s="54">
        <v>0</v>
      </c>
      <c r="J18" s="2"/>
      <c r="K18" s="55" t="s">
        <v>225</v>
      </c>
      <c r="L18" s="2"/>
      <c r="M18" s="54">
        <v>7777</v>
      </c>
      <c r="N18" s="9"/>
    </row>
    <row r="19" spans="2:14">
      <c r="B19" s="8"/>
      <c r="C19" s="57"/>
      <c r="D19" s="14"/>
      <c r="E19" s="54"/>
      <c r="F19" s="14"/>
      <c r="G19" s="57"/>
      <c r="H19" s="2"/>
      <c r="I19" s="59"/>
      <c r="J19" s="15"/>
      <c r="K19" s="55"/>
      <c r="L19" s="2"/>
      <c r="M19" s="52"/>
      <c r="N19" s="9"/>
    </row>
    <row r="20" spans="2:14">
      <c r="B20" s="8"/>
      <c r="C20" s="55" t="s">
        <v>213</v>
      </c>
      <c r="D20" s="14"/>
      <c r="E20" s="58"/>
      <c r="F20" s="14"/>
      <c r="G20" s="55" t="s">
        <v>213</v>
      </c>
      <c r="H20" s="14"/>
      <c r="I20" s="52"/>
      <c r="J20" s="2"/>
      <c r="K20" s="55" t="s">
        <v>213</v>
      </c>
      <c r="L20" s="14"/>
      <c r="M20" s="52"/>
      <c r="N20" s="9"/>
    </row>
    <row r="21" spans="2:14">
      <c r="B21" s="8"/>
      <c r="C21" s="55" t="s">
        <v>219</v>
      </c>
      <c r="D21" s="2"/>
      <c r="E21" s="54">
        <f>E16*((((1+$L$8)^$L$9) -1)/($L$8*(1+$L$8)^$L$9))</f>
        <v>1937544.2367607802</v>
      </c>
      <c r="F21" s="2"/>
      <c r="G21" s="55" t="s">
        <v>219</v>
      </c>
      <c r="H21" s="2"/>
      <c r="I21" s="54">
        <f>I16*((((1+$L$8)^$L$9) -1)/($L$8*(1+$L$8)^$L$9))</f>
        <v>0</v>
      </c>
      <c r="J21" s="2"/>
      <c r="K21" s="55" t="s">
        <v>219</v>
      </c>
      <c r="L21" s="2"/>
      <c r="M21" s="54">
        <f>M16*((((1+$L$8)^$L$9) -1)/($L$8*(1+$L$8)^$L$9))</f>
        <v>1007616.2087799887</v>
      </c>
      <c r="N21" s="9"/>
    </row>
    <row r="22" spans="2:14">
      <c r="B22" s="8"/>
      <c r="C22" s="55"/>
      <c r="D22" s="2"/>
      <c r="E22" s="52"/>
      <c r="F22" s="2"/>
      <c r="G22" s="51"/>
      <c r="H22" s="2"/>
      <c r="I22" s="52"/>
      <c r="J22" s="2"/>
      <c r="K22" s="51"/>
      <c r="L22" s="2"/>
      <c r="M22" s="52"/>
      <c r="N22" s="9"/>
    </row>
    <row r="23" spans="2:14">
      <c r="B23" s="8"/>
      <c r="C23" s="55" t="s">
        <v>214</v>
      </c>
      <c r="D23" s="4" t="s">
        <v>215</v>
      </c>
      <c r="E23" s="59"/>
      <c r="F23" s="2"/>
      <c r="G23" s="51"/>
      <c r="H23" s="2"/>
      <c r="I23" s="52"/>
      <c r="J23" s="2"/>
      <c r="K23" s="51"/>
      <c r="L23" s="2"/>
      <c r="M23" s="52"/>
      <c r="N23" s="9"/>
    </row>
    <row r="24" spans="2:14">
      <c r="B24" s="8"/>
      <c r="C24" s="55"/>
      <c r="D24" s="4"/>
      <c r="E24" s="59" t="s">
        <v>218</v>
      </c>
      <c r="F24" s="4"/>
      <c r="G24" s="55"/>
      <c r="H24" s="2"/>
      <c r="I24" s="52"/>
      <c r="J24" s="2"/>
      <c r="K24" s="51"/>
      <c r="L24" s="2"/>
      <c r="M24" s="52"/>
      <c r="N24" s="9"/>
    </row>
    <row r="25" spans="2:14">
      <c r="B25" s="8"/>
      <c r="C25" s="51"/>
      <c r="D25" s="2"/>
      <c r="E25" s="52"/>
      <c r="F25" s="2"/>
      <c r="G25" s="51"/>
      <c r="H25" s="2"/>
      <c r="I25" s="52"/>
      <c r="J25" s="2"/>
      <c r="K25" s="51"/>
      <c r="L25" s="2"/>
      <c r="M25" s="52"/>
      <c r="N25" s="9"/>
    </row>
    <row r="26" spans="2:14">
      <c r="B26" s="8"/>
      <c r="C26" s="51"/>
      <c r="D26" s="2"/>
      <c r="E26" s="52"/>
      <c r="F26" s="2"/>
      <c r="G26" s="51"/>
      <c r="H26" s="2"/>
      <c r="I26" s="52"/>
      <c r="J26" s="2"/>
      <c r="K26" s="51"/>
      <c r="L26" s="2"/>
      <c r="M26" s="52"/>
      <c r="N26" s="9"/>
    </row>
    <row r="27" spans="2:14">
      <c r="B27" s="8"/>
      <c r="C27" s="53" t="s">
        <v>222</v>
      </c>
      <c r="D27" s="2"/>
      <c r="E27" s="52"/>
      <c r="F27" s="2"/>
      <c r="G27" s="53" t="s">
        <v>222</v>
      </c>
      <c r="H27" s="2"/>
      <c r="I27" s="52"/>
      <c r="J27" s="2"/>
      <c r="K27" s="53" t="s">
        <v>222</v>
      </c>
      <c r="L27" s="2"/>
      <c r="M27" s="52"/>
      <c r="N27" s="9"/>
    </row>
    <row r="28" spans="2:14">
      <c r="B28" s="8"/>
      <c r="C28" s="53" t="s">
        <v>223</v>
      </c>
      <c r="D28" s="2"/>
      <c r="E28" s="54">
        <f>E18*(1/((1+$L$8)^$L$9))</f>
        <v>19298.809873858143</v>
      </c>
      <c r="F28" s="2"/>
      <c r="G28" s="53" t="s">
        <v>223</v>
      </c>
      <c r="H28" s="2"/>
      <c r="I28" s="54">
        <f>I18*(1/((1+$L$8)^$L$9))</f>
        <v>0</v>
      </c>
      <c r="J28" s="2"/>
      <c r="K28" s="53" t="s">
        <v>223</v>
      </c>
      <c r="L28" s="2"/>
      <c r="M28" s="54">
        <f>M18*(1/((1+$L$8)^$L$9))</f>
        <v>3001.7368877798954</v>
      </c>
      <c r="N28" s="9"/>
    </row>
    <row r="29" spans="2:14">
      <c r="B29" s="8"/>
      <c r="C29" s="53"/>
      <c r="D29" s="2"/>
      <c r="E29" s="52"/>
      <c r="G29" s="51"/>
      <c r="H29" s="2"/>
      <c r="I29" s="52"/>
      <c r="J29" s="2"/>
      <c r="K29" s="51"/>
      <c r="L29" s="2"/>
      <c r="M29" s="52"/>
      <c r="N29" s="9"/>
    </row>
    <row r="30" spans="2:14">
      <c r="B30" s="8"/>
      <c r="C30" s="53" t="s">
        <v>224</v>
      </c>
      <c r="D30" s="36"/>
      <c r="E30" s="52"/>
      <c r="F30" s="2"/>
      <c r="G30" s="51"/>
      <c r="H30" s="2"/>
      <c r="I30" s="52"/>
      <c r="J30" s="2"/>
      <c r="K30" s="51"/>
      <c r="L30" s="2"/>
      <c r="M30" s="52"/>
      <c r="N30" s="9"/>
    </row>
    <row r="31" spans="2:14">
      <c r="B31" s="8"/>
      <c r="C31" s="51"/>
      <c r="D31" s="36" t="s">
        <v>227</v>
      </c>
      <c r="E31" s="60" t="s">
        <v>226</v>
      </c>
      <c r="G31" s="51"/>
      <c r="H31" s="2"/>
      <c r="I31" s="52"/>
      <c r="J31" s="2"/>
      <c r="K31" s="51"/>
      <c r="L31" s="2"/>
      <c r="M31" s="52"/>
      <c r="N31" s="9"/>
    </row>
    <row r="32" spans="2:14">
      <c r="B32" s="8"/>
      <c r="C32" s="51"/>
      <c r="D32" s="36"/>
      <c r="E32" s="61" t="s">
        <v>228</v>
      </c>
      <c r="F32" s="4"/>
      <c r="G32" s="51"/>
      <c r="H32" s="15"/>
      <c r="I32" s="52"/>
      <c r="J32" s="2"/>
      <c r="K32" s="51"/>
      <c r="L32" s="15"/>
      <c r="M32" s="59"/>
      <c r="N32" s="9"/>
    </row>
    <row r="33" spans="2:14">
      <c r="B33" s="8"/>
      <c r="C33" s="53" t="s">
        <v>230</v>
      </c>
      <c r="D33" s="4"/>
      <c r="E33" s="61"/>
      <c r="F33" s="15"/>
      <c r="G33" s="55" t="s">
        <v>231</v>
      </c>
      <c r="H33" s="16"/>
      <c r="I33" s="52"/>
      <c r="J33" s="2"/>
      <c r="K33" s="51" t="s">
        <v>232</v>
      </c>
      <c r="L33" s="2"/>
      <c r="M33" s="52"/>
      <c r="N33" s="9"/>
    </row>
    <row r="34" spans="2:14">
      <c r="B34" s="8"/>
      <c r="C34" s="62" t="s">
        <v>229</v>
      </c>
      <c r="D34" s="63"/>
      <c r="E34" s="66">
        <f>E13+E21-E28</f>
        <v>3018245.4268869222</v>
      </c>
      <c r="F34" s="2"/>
      <c r="G34" s="62" t="s">
        <v>229</v>
      </c>
      <c r="H34" s="63"/>
      <c r="I34" s="66">
        <f>I13+I21-I28</f>
        <v>6300000</v>
      </c>
      <c r="J34" s="2"/>
      <c r="K34" s="62" t="s">
        <v>229</v>
      </c>
      <c r="L34" s="63"/>
      <c r="M34" s="66">
        <f>M13+M21-M28</f>
        <v>11004613.47189221</v>
      </c>
      <c r="N34" s="9"/>
    </row>
    <row r="35" spans="2:14">
      <c r="B35" s="8"/>
      <c r="C35" s="16"/>
      <c r="D35" s="2"/>
      <c r="E35" s="2"/>
      <c r="F35" s="2"/>
      <c r="G35" s="2"/>
      <c r="H35" s="14"/>
      <c r="I35" s="2"/>
      <c r="J35" s="2"/>
      <c r="K35" s="2"/>
      <c r="L35" s="2"/>
      <c r="M35" s="2"/>
      <c r="N35" s="9"/>
    </row>
    <row r="36" spans="2:14">
      <c r="B36" s="8"/>
      <c r="C36" s="16"/>
      <c r="D36" s="2"/>
      <c r="E36" s="2"/>
      <c r="F36" s="2"/>
      <c r="G36" s="2"/>
      <c r="H36" s="14"/>
      <c r="I36" s="2"/>
      <c r="J36" s="2"/>
      <c r="K36" s="2"/>
      <c r="L36" s="2"/>
      <c r="M36" s="2"/>
      <c r="N36" s="9"/>
    </row>
    <row r="37" spans="2:14" ht="15.75">
      <c r="B37" s="8"/>
      <c r="C37" s="67" t="s">
        <v>250</v>
      </c>
      <c r="D37" s="2"/>
      <c r="E37" s="2"/>
      <c r="F37" s="2"/>
      <c r="H37" s="2" t="s">
        <v>255</v>
      </c>
      <c r="I37" s="2"/>
      <c r="J37" s="2"/>
      <c r="K37" s="2"/>
      <c r="L37" s="2"/>
      <c r="M37" s="2"/>
      <c r="N37" s="9"/>
    </row>
    <row r="38" spans="2:14">
      <c r="B38" s="8"/>
      <c r="C38" s="16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</row>
    <row r="39" spans="2:14">
      <c r="B39" s="8"/>
      <c r="E39" s="4" t="s">
        <v>235</v>
      </c>
      <c r="F39" s="2"/>
      <c r="G39" s="4" t="s">
        <v>246</v>
      </c>
      <c r="H39" s="4" t="s">
        <v>239</v>
      </c>
      <c r="I39" s="71" t="s">
        <v>248</v>
      </c>
      <c r="J39" s="2"/>
      <c r="K39" s="2"/>
      <c r="M39" s="2"/>
      <c r="N39" s="9"/>
    </row>
    <row r="40" spans="2:14">
      <c r="B40" s="8"/>
      <c r="C40" s="68" t="s">
        <v>234</v>
      </c>
      <c r="E40" s="4" t="s">
        <v>236</v>
      </c>
      <c r="F40" s="2"/>
      <c r="G40" s="4" t="s">
        <v>247</v>
      </c>
      <c r="H40" s="4" t="s">
        <v>240</v>
      </c>
      <c r="I40" s="71" t="s">
        <v>249</v>
      </c>
      <c r="J40" s="2"/>
      <c r="K40" s="2"/>
      <c r="L40" s="72" t="s">
        <v>256</v>
      </c>
      <c r="M40" s="2"/>
      <c r="N40" s="9"/>
    </row>
    <row r="41" spans="2:14">
      <c r="B41" s="8"/>
      <c r="C41" s="2" t="s">
        <v>238</v>
      </c>
      <c r="D41" s="2"/>
      <c r="E41" s="2">
        <v>15</v>
      </c>
      <c r="F41" s="2"/>
      <c r="G41" s="2">
        <v>2</v>
      </c>
      <c r="H41" s="2">
        <v>10000</v>
      </c>
      <c r="I41" s="32">
        <f>G41*H41/E41</f>
        <v>1333.3333333333333</v>
      </c>
      <c r="J41" s="2"/>
      <c r="K41" s="2"/>
      <c r="L41" s="2" t="s">
        <v>257</v>
      </c>
      <c r="M41" s="2"/>
      <c r="N41" s="9"/>
    </row>
    <row r="42" spans="2:14">
      <c r="B42" s="8"/>
      <c r="C42" s="69" t="s">
        <v>241</v>
      </c>
      <c r="D42" s="2"/>
      <c r="E42" s="2">
        <v>10</v>
      </c>
      <c r="F42" s="2"/>
      <c r="G42" s="2">
        <v>1</v>
      </c>
      <c r="H42" s="2">
        <v>5000</v>
      </c>
      <c r="I42" s="32">
        <f t="shared" ref="I42:I48" si="0">G42*H42/E42</f>
        <v>500</v>
      </c>
      <c r="J42" s="2"/>
      <c r="K42" s="2"/>
      <c r="L42" s="2" t="s">
        <v>258</v>
      </c>
      <c r="M42" s="2"/>
      <c r="N42" s="9"/>
    </row>
    <row r="43" spans="2:14">
      <c r="B43" s="8"/>
      <c r="C43" s="69" t="s">
        <v>245</v>
      </c>
      <c r="D43" s="2"/>
      <c r="E43" s="2">
        <v>10</v>
      </c>
      <c r="F43" s="2"/>
      <c r="G43" s="2">
        <v>1</v>
      </c>
      <c r="H43" s="2">
        <v>3000</v>
      </c>
      <c r="I43" s="32">
        <f t="shared" si="0"/>
        <v>300</v>
      </c>
      <c r="J43" s="2"/>
      <c r="K43" s="2"/>
      <c r="L43" s="14" t="s">
        <v>259</v>
      </c>
      <c r="M43" s="2"/>
      <c r="N43" s="9"/>
    </row>
    <row r="44" spans="2:14">
      <c r="B44" s="8"/>
      <c r="C44" s="69" t="s">
        <v>242</v>
      </c>
      <c r="D44" s="2"/>
      <c r="E44" s="14">
        <v>5</v>
      </c>
      <c r="F44" s="2"/>
      <c r="G44" s="14">
        <v>3</v>
      </c>
      <c r="H44" s="14">
        <v>10000</v>
      </c>
      <c r="I44" s="32">
        <f t="shared" si="0"/>
        <v>6000</v>
      </c>
      <c r="J44" s="2"/>
      <c r="K44" s="2"/>
      <c r="L44" s="14" t="s">
        <v>260</v>
      </c>
      <c r="M44" s="2"/>
      <c r="N44" s="9"/>
    </row>
    <row r="45" spans="2:14">
      <c r="B45" s="8"/>
      <c r="C45" s="69" t="s">
        <v>243</v>
      </c>
      <c r="D45" s="2"/>
      <c r="E45" s="14">
        <v>20</v>
      </c>
      <c r="F45" s="2"/>
      <c r="G45" s="14">
        <v>1</v>
      </c>
      <c r="H45" s="14">
        <v>50000</v>
      </c>
      <c r="I45" s="32">
        <f t="shared" si="0"/>
        <v>2500</v>
      </c>
      <c r="J45" s="2"/>
      <c r="K45" s="2"/>
      <c r="L45" s="14" t="s">
        <v>262</v>
      </c>
      <c r="M45" s="2"/>
      <c r="N45" s="9"/>
    </row>
    <row r="46" spans="2:14">
      <c r="B46" s="8"/>
      <c r="C46" s="69" t="s">
        <v>267</v>
      </c>
      <c r="D46" s="2"/>
      <c r="E46" s="14">
        <v>10</v>
      </c>
      <c r="F46" s="2"/>
      <c r="G46" s="14">
        <v>425</v>
      </c>
      <c r="H46" s="14">
        <v>100</v>
      </c>
      <c r="I46" s="32">
        <f t="shared" si="0"/>
        <v>4250</v>
      </c>
      <c r="J46" s="2"/>
      <c r="K46" s="2"/>
      <c r="L46" s="14" t="s">
        <v>261</v>
      </c>
      <c r="M46" s="2"/>
      <c r="N46" s="9"/>
    </row>
    <row r="47" spans="2:14">
      <c r="B47" s="8"/>
      <c r="C47" s="70" t="s">
        <v>237</v>
      </c>
      <c r="D47" s="2"/>
      <c r="E47" s="14">
        <v>15</v>
      </c>
      <c r="F47" s="2"/>
      <c r="G47" s="14">
        <v>2</v>
      </c>
      <c r="H47" s="14">
        <v>10000</v>
      </c>
      <c r="I47" s="32">
        <f t="shared" si="0"/>
        <v>1333.3333333333333</v>
      </c>
      <c r="J47" s="2"/>
      <c r="K47" s="2"/>
      <c r="L47" s="14" t="s">
        <v>263</v>
      </c>
      <c r="M47" s="2"/>
      <c r="N47" s="9"/>
    </row>
    <row r="48" spans="2:14">
      <c r="B48" s="8"/>
      <c r="C48" s="16" t="s">
        <v>244</v>
      </c>
      <c r="D48" s="2"/>
      <c r="E48" s="14">
        <v>10</v>
      </c>
      <c r="F48" s="2"/>
      <c r="G48" s="14">
        <v>1</v>
      </c>
      <c r="H48" s="14">
        <v>3000</v>
      </c>
      <c r="I48" s="32">
        <f t="shared" si="0"/>
        <v>300</v>
      </c>
      <c r="J48" s="2"/>
      <c r="K48" s="2"/>
      <c r="L48" s="14" t="s">
        <v>264</v>
      </c>
      <c r="M48" s="2"/>
      <c r="N48" s="9"/>
    </row>
    <row r="49" spans="2:14">
      <c r="B49" s="8"/>
      <c r="C49" s="4"/>
      <c r="D49" s="2"/>
      <c r="E49" s="2"/>
      <c r="F49" s="2"/>
      <c r="G49" s="2"/>
      <c r="H49" s="4"/>
      <c r="I49" s="2"/>
      <c r="J49" s="2"/>
      <c r="K49" s="2"/>
      <c r="L49" s="2"/>
      <c r="M49" s="2"/>
      <c r="N49" s="9"/>
    </row>
    <row r="50" spans="2:14">
      <c r="B50" s="8"/>
      <c r="C50" s="16" t="s">
        <v>268</v>
      </c>
      <c r="I50" s="73">
        <f>SUM(I41:I49)</f>
        <v>16516.666666666664</v>
      </c>
      <c r="N50" s="9"/>
    </row>
    <row r="51" spans="2:14">
      <c r="B51" s="8"/>
      <c r="C51" s="4"/>
      <c r="D51" s="2"/>
      <c r="E51" s="4"/>
      <c r="F51" s="4"/>
      <c r="G51" s="2"/>
      <c r="H51" s="4"/>
      <c r="I51" s="15"/>
      <c r="J51" s="15"/>
      <c r="K51" s="15"/>
      <c r="L51" s="2"/>
      <c r="M51" s="2"/>
      <c r="N51" s="9"/>
    </row>
    <row r="52" spans="2:14" ht="13.5" thickBot="1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</row>
    <row r="53" spans="2:14" ht="13.5" thickTop="1"/>
  </sheetData>
  <phoneticPr fontId="4" type="noConversion"/>
  <printOptions horizontalCentered="1"/>
  <pageMargins left="0.75" right="0.75" top="1" bottom="1" header="0.5" footer="0.5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="75" workbookViewId="0">
      <selection activeCell="C6" sqref="C6"/>
    </sheetView>
  </sheetViews>
  <sheetFormatPr defaultRowHeight="12.75"/>
  <cols>
    <col min="1" max="1" width="2.42578125" customWidth="1"/>
    <col min="2" max="2" width="22.5703125" customWidth="1"/>
    <col min="3" max="3" width="10.7109375" customWidth="1"/>
    <col min="4" max="4" width="11.28515625" customWidth="1"/>
    <col min="5" max="5" width="10.28515625" customWidth="1"/>
    <col min="6" max="6" width="11" customWidth="1"/>
    <col min="7" max="7" width="12.28515625" customWidth="1"/>
    <col min="8" max="8" width="6.7109375" customWidth="1"/>
  </cols>
  <sheetData>
    <row r="1" spans="1:8" ht="13.5" thickTop="1">
      <c r="A1" s="5"/>
      <c r="B1" s="6"/>
      <c r="C1" s="6"/>
      <c r="D1" s="6"/>
      <c r="E1" s="6"/>
      <c r="F1" s="6"/>
      <c r="G1" s="6"/>
      <c r="H1" s="7"/>
    </row>
    <row r="2" spans="1:8" ht="18.75">
      <c r="A2" s="8"/>
      <c r="B2" s="20" t="s">
        <v>122</v>
      </c>
      <c r="C2" s="2"/>
      <c r="D2" s="2"/>
      <c r="E2" s="2"/>
      <c r="F2" s="21" t="s">
        <v>123</v>
      </c>
      <c r="G2" s="22">
        <f ca="1">TODAY()</f>
        <v>40555</v>
      </c>
      <c r="H2" s="9"/>
    </row>
    <row r="3" spans="1:8" ht="18.75">
      <c r="A3" s="8"/>
      <c r="B3" s="20"/>
      <c r="C3" s="2"/>
      <c r="D3" s="2"/>
      <c r="E3" s="2"/>
      <c r="F3" s="21"/>
      <c r="G3" s="22"/>
      <c r="H3" s="9"/>
    </row>
    <row r="4" spans="1:8">
      <c r="A4" s="8"/>
      <c r="B4" s="23"/>
      <c r="C4" s="2"/>
      <c r="D4" s="2"/>
      <c r="E4" s="2"/>
      <c r="F4" s="2"/>
      <c r="G4" s="24"/>
      <c r="H4" s="9"/>
    </row>
    <row r="5" spans="1:8">
      <c r="A5" s="8"/>
      <c r="B5" s="25" t="s">
        <v>124</v>
      </c>
      <c r="C5" s="4" t="s">
        <v>33</v>
      </c>
      <c r="D5" s="2"/>
      <c r="F5" s="26" t="s">
        <v>125</v>
      </c>
      <c r="G5" s="4" t="s">
        <v>141</v>
      </c>
      <c r="H5" s="9"/>
    </row>
    <row r="6" spans="1:8">
      <c r="A6" s="8"/>
      <c r="B6" s="25" t="s">
        <v>126</v>
      </c>
      <c r="C6" s="27">
        <v>4.4999999999999998E-2</v>
      </c>
      <c r="D6" s="2"/>
      <c r="E6" s="2"/>
      <c r="F6" s="2"/>
      <c r="G6" s="24"/>
      <c r="H6" s="9"/>
    </row>
    <row r="7" spans="1:8">
      <c r="A7" s="8"/>
      <c r="B7" s="25" t="s">
        <v>127</v>
      </c>
      <c r="C7" s="28">
        <v>0</v>
      </c>
      <c r="D7" s="2"/>
      <c r="E7" s="2"/>
      <c r="F7" s="2"/>
      <c r="G7" s="24"/>
      <c r="H7" s="9"/>
    </row>
    <row r="8" spans="1:8">
      <c r="A8" s="8"/>
      <c r="B8" s="25" t="s">
        <v>128</v>
      </c>
      <c r="C8" s="29">
        <v>9999000</v>
      </c>
      <c r="D8" s="2" t="s">
        <v>265</v>
      </c>
      <c r="E8" s="2"/>
      <c r="F8" s="2"/>
      <c r="G8" s="24"/>
      <c r="H8" s="9"/>
    </row>
    <row r="9" spans="1:8">
      <c r="A9" s="8"/>
      <c r="B9" s="25" t="s">
        <v>129</v>
      </c>
      <c r="C9" s="30">
        <f>($C$6*(1+$C$6)^(40-$C$7)/((1+$C$6)^(40-$C$7)-1)*1)</f>
        <v>5.4343146609589395E-2</v>
      </c>
      <c r="D9" s="2"/>
      <c r="E9" s="4"/>
      <c r="F9" s="31"/>
      <c r="G9" s="24"/>
      <c r="H9" s="9"/>
    </row>
    <row r="10" spans="1:8">
      <c r="A10" s="8"/>
      <c r="B10" s="25" t="s">
        <v>130</v>
      </c>
      <c r="C10" s="32">
        <f>($C$6*(1+$C$6)^(40-$C$7)/((1+$C$6)^(40-$C$7)-1)*$C$8)</f>
        <v>543377.12294928438</v>
      </c>
      <c r="D10" s="2"/>
      <c r="E10" s="4"/>
      <c r="F10" s="31"/>
      <c r="G10" s="24"/>
      <c r="H10" s="9"/>
    </row>
    <row r="11" spans="1:8">
      <c r="A11" s="8"/>
      <c r="B11" s="25"/>
      <c r="C11" s="33"/>
      <c r="D11" s="2"/>
      <c r="E11" s="2"/>
      <c r="F11" s="2"/>
      <c r="G11" s="24"/>
      <c r="H11" s="9"/>
    </row>
    <row r="12" spans="1:8">
      <c r="A12" s="8"/>
      <c r="B12" s="23"/>
      <c r="C12" s="34" t="s">
        <v>131</v>
      </c>
      <c r="D12" s="34" t="s">
        <v>132</v>
      </c>
      <c r="E12" s="34" t="s">
        <v>133</v>
      </c>
      <c r="F12" s="34" t="s">
        <v>134</v>
      </c>
      <c r="G12" s="35" t="s">
        <v>135</v>
      </c>
      <c r="H12" s="9"/>
    </row>
    <row r="13" spans="1:8">
      <c r="A13" s="8"/>
      <c r="B13" s="36" t="s">
        <v>136</v>
      </c>
      <c r="C13" s="34" t="s">
        <v>137</v>
      </c>
      <c r="D13" s="34" t="s">
        <v>137</v>
      </c>
      <c r="E13" s="34" t="s">
        <v>138</v>
      </c>
      <c r="F13" s="34" t="s">
        <v>139</v>
      </c>
      <c r="G13" s="35" t="s">
        <v>140</v>
      </c>
      <c r="H13" s="9"/>
    </row>
    <row r="14" spans="1:8">
      <c r="A14" s="8"/>
      <c r="B14" s="37"/>
      <c r="C14" s="38"/>
      <c r="D14" s="38"/>
      <c r="E14" s="38"/>
      <c r="F14" s="38"/>
      <c r="G14" s="39">
        <f>$C$8</f>
        <v>9999000</v>
      </c>
      <c r="H14" s="9"/>
    </row>
    <row r="15" spans="1:8">
      <c r="A15" s="8"/>
      <c r="B15" s="40">
        <v>1</v>
      </c>
      <c r="C15" s="39">
        <f>G14*$C$6/2</f>
        <v>224977.5</v>
      </c>
      <c r="D15" s="39">
        <f>G14*$C$6/2</f>
        <v>224977.5</v>
      </c>
      <c r="E15" s="39">
        <f>IF($C$7&gt;=1,0,ROUND(($C$10-(C15+D15))/1000,0)*1000)</f>
        <v>93000</v>
      </c>
      <c r="F15" s="39">
        <f>C15+D15+E15</f>
        <v>542955</v>
      </c>
      <c r="G15" s="39">
        <f>G14-E15</f>
        <v>9906000</v>
      </c>
      <c r="H15" s="9"/>
    </row>
    <row r="16" spans="1:8">
      <c r="A16" s="8"/>
      <c r="B16" s="40">
        <f>B15+1</f>
        <v>2</v>
      </c>
      <c r="C16" s="39">
        <f t="shared" ref="C16:C54" si="0">G15*$C$6/2</f>
        <v>222885</v>
      </c>
      <c r="D16" s="39">
        <f t="shared" ref="D16:D54" si="1">G15*$C$6/2</f>
        <v>222885</v>
      </c>
      <c r="E16" s="39">
        <f>IF($C$7&gt;=2,0,ROUND(($C$10-(C16+D16))/1000,0)*1000)</f>
        <v>98000</v>
      </c>
      <c r="F16" s="39">
        <f t="shared" ref="F16:F54" si="2">C16+D16+E16</f>
        <v>543770</v>
      </c>
      <c r="G16" s="39">
        <f t="shared" ref="G16:G54" si="3">G15-E16</f>
        <v>9808000</v>
      </c>
      <c r="H16" s="9"/>
    </row>
    <row r="17" spans="1:8">
      <c r="A17" s="8"/>
      <c r="B17" s="40">
        <f t="shared" ref="B17:B54" si="4">B16+1</f>
        <v>3</v>
      </c>
      <c r="C17" s="39">
        <f t="shared" si="0"/>
        <v>220680</v>
      </c>
      <c r="D17" s="39">
        <f t="shared" si="1"/>
        <v>220680</v>
      </c>
      <c r="E17" s="39">
        <f>IF($C$7&gt;=3,0,ROUND(($C$10-(C17+D17))/1000,0)*1000)</f>
        <v>102000</v>
      </c>
      <c r="F17" s="39">
        <f t="shared" si="2"/>
        <v>543360</v>
      </c>
      <c r="G17" s="39">
        <f t="shared" si="3"/>
        <v>9706000</v>
      </c>
      <c r="H17" s="9"/>
    </row>
    <row r="18" spans="1:8">
      <c r="A18" s="8"/>
      <c r="B18" s="40">
        <f t="shared" si="4"/>
        <v>4</v>
      </c>
      <c r="C18" s="39">
        <f t="shared" si="0"/>
        <v>218385</v>
      </c>
      <c r="D18" s="39">
        <f t="shared" si="1"/>
        <v>218385</v>
      </c>
      <c r="E18" s="39">
        <f t="shared" ref="E18:E53" si="5">ROUND(($C$10-(C18+D18))/1000,0)*1000</f>
        <v>107000</v>
      </c>
      <c r="F18" s="39">
        <f t="shared" si="2"/>
        <v>543770</v>
      </c>
      <c r="G18" s="39">
        <f t="shared" si="3"/>
        <v>9599000</v>
      </c>
      <c r="H18" s="9"/>
    </row>
    <row r="19" spans="1:8">
      <c r="A19" s="8"/>
      <c r="B19" s="40">
        <f t="shared" si="4"/>
        <v>5</v>
      </c>
      <c r="C19" s="39">
        <f t="shared" si="0"/>
        <v>215977.5</v>
      </c>
      <c r="D19" s="39">
        <f t="shared" si="1"/>
        <v>215977.5</v>
      </c>
      <c r="E19" s="39">
        <f t="shared" si="5"/>
        <v>111000</v>
      </c>
      <c r="F19" s="39">
        <f t="shared" si="2"/>
        <v>542955</v>
      </c>
      <c r="G19" s="39">
        <f t="shared" si="3"/>
        <v>9488000</v>
      </c>
      <c r="H19" s="9"/>
    </row>
    <row r="20" spans="1:8">
      <c r="A20" s="8"/>
      <c r="B20" s="40">
        <f t="shared" si="4"/>
        <v>6</v>
      </c>
      <c r="C20" s="39">
        <f t="shared" si="0"/>
        <v>213480</v>
      </c>
      <c r="D20" s="39">
        <f t="shared" si="1"/>
        <v>213480</v>
      </c>
      <c r="E20" s="39">
        <f t="shared" si="5"/>
        <v>116000</v>
      </c>
      <c r="F20" s="39">
        <f t="shared" si="2"/>
        <v>542960</v>
      </c>
      <c r="G20" s="39">
        <f t="shared" si="3"/>
        <v>9372000</v>
      </c>
      <c r="H20" s="9"/>
    </row>
    <row r="21" spans="1:8">
      <c r="A21" s="8"/>
      <c r="B21" s="40">
        <f t="shared" si="4"/>
        <v>7</v>
      </c>
      <c r="C21" s="39">
        <f t="shared" si="0"/>
        <v>210870</v>
      </c>
      <c r="D21" s="39">
        <f t="shared" si="1"/>
        <v>210870</v>
      </c>
      <c r="E21" s="39">
        <f t="shared" si="5"/>
        <v>122000</v>
      </c>
      <c r="F21" s="39">
        <f t="shared" si="2"/>
        <v>543740</v>
      </c>
      <c r="G21" s="39">
        <f t="shared" si="3"/>
        <v>9250000</v>
      </c>
      <c r="H21" s="9"/>
    </row>
    <row r="22" spans="1:8">
      <c r="A22" s="8"/>
      <c r="B22" s="40">
        <f t="shared" si="4"/>
        <v>8</v>
      </c>
      <c r="C22" s="39">
        <f t="shared" si="0"/>
        <v>208125</v>
      </c>
      <c r="D22" s="39">
        <f t="shared" si="1"/>
        <v>208125</v>
      </c>
      <c r="E22" s="39">
        <f t="shared" si="5"/>
        <v>127000</v>
      </c>
      <c r="F22" s="39">
        <f t="shared" si="2"/>
        <v>543250</v>
      </c>
      <c r="G22" s="39">
        <f t="shared" si="3"/>
        <v>9123000</v>
      </c>
      <c r="H22" s="9"/>
    </row>
    <row r="23" spans="1:8">
      <c r="A23" s="8"/>
      <c r="B23" s="40">
        <f t="shared" si="4"/>
        <v>9</v>
      </c>
      <c r="C23" s="39">
        <f t="shared" si="0"/>
        <v>205267.5</v>
      </c>
      <c r="D23" s="39">
        <f t="shared" si="1"/>
        <v>205267.5</v>
      </c>
      <c r="E23" s="39">
        <f t="shared" si="5"/>
        <v>133000</v>
      </c>
      <c r="F23" s="39">
        <f t="shared" si="2"/>
        <v>543535</v>
      </c>
      <c r="G23" s="39">
        <f t="shared" si="3"/>
        <v>8990000</v>
      </c>
      <c r="H23" s="9"/>
    </row>
    <row r="24" spans="1:8">
      <c r="A24" s="8"/>
      <c r="B24" s="40">
        <f t="shared" si="4"/>
        <v>10</v>
      </c>
      <c r="C24" s="39">
        <f t="shared" si="0"/>
        <v>202275</v>
      </c>
      <c r="D24" s="39">
        <f t="shared" si="1"/>
        <v>202275</v>
      </c>
      <c r="E24" s="39">
        <f t="shared" si="5"/>
        <v>139000</v>
      </c>
      <c r="F24" s="39">
        <f t="shared" si="2"/>
        <v>543550</v>
      </c>
      <c r="G24" s="39">
        <f t="shared" si="3"/>
        <v>8851000</v>
      </c>
      <c r="H24" s="9"/>
    </row>
    <row r="25" spans="1:8">
      <c r="A25" s="8"/>
      <c r="B25" s="40">
        <f t="shared" si="4"/>
        <v>11</v>
      </c>
      <c r="C25" s="39">
        <f t="shared" si="0"/>
        <v>199147.5</v>
      </c>
      <c r="D25" s="39">
        <f t="shared" si="1"/>
        <v>199147.5</v>
      </c>
      <c r="E25" s="39">
        <f t="shared" si="5"/>
        <v>145000</v>
      </c>
      <c r="F25" s="39">
        <f t="shared" si="2"/>
        <v>543295</v>
      </c>
      <c r="G25" s="39">
        <f t="shared" si="3"/>
        <v>8706000</v>
      </c>
      <c r="H25" s="9"/>
    </row>
    <row r="26" spans="1:8">
      <c r="A26" s="8"/>
      <c r="B26" s="40">
        <f t="shared" si="4"/>
        <v>12</v>
      </c>
      <c r="C26" s="39">
        <f t="shared" si="0"/>
        <v>195885</v>
      </c>
      <c r="D26" s="39">
        <f t="shared" si="1"/>
        <v>195885</v>
      </c>
      <c r="E26" s="39">
        <f t="shared" si="5"/>
        <v>152000</v>
      </c>
      <c r="F26" s="39">
        <f t="shared" si="2"/>
        <v>543770</v>
      </c>
      <c r="G26" s="39">
        <f t="shared" si="3"/>
        <v>8554000</v>
      </c>
      <c r="H26" s="9"/>
    </row>
    <row r="27" spans="1:8">
      <c r="A27" s="8"/>
      <c r="B27" s="40">
        <f t="shared" si="4"/>
        <v>13</v>
      </c>
      <c r="C27" s="39">
        <f t="shared" si="0"/>
        <v>192465</v>
      </c>
      <c r="D27" s="39">
        <f t="shared" si="1"/>
        <v>192465</v>
      </c>
      <c r="E27" s="39">
        <f t="shared" si="5"/>
        <v>158000</v>
      </c>
      <c r="F27" s="39">
        <f t="shared" si="2"/>
        <v>542930</v>
      </c>
      <c r="G27" s="39">
        <f t="shared" si="3"/>
        <v>8396000</v>
      </c>
      <c r="H27" s="9"/>
    </row>
    <row r="28" spans="1:8">
      <c r="A28" s="8"/>
      <c r="B28" s="40">
        <f t="shared" si="4"/>
        <v>14</v>
      </c>
      <c r="C28" s="39">
        <f t="shared" si="0"/>
        <v>188910</v>
      </c>
      <c r="D28" s="39">
        <f t="shared" si="1"/>
        <v>188910</v>
      </c>
      <c r="E28" s="39">
        <f t="shared" si="5"/>
        <v>166000</v>
      </c>
      <c r="F28" s="39">
        <f t="shared" si="2"/>
        <v>543820</v>
      </c>
      <c r="G28" s="39">
        <f t="shared" si="3"/>
        <v>8230000</v>
      </c>
      <c r="H28" s="9"/>
    </row>
    <row r="29" spans="1:8">
      <c r="A29" s="8"/>
      <c r="B29" s="40">
        <f t="shared" si="4"/>
        <v>15</v>
      </c>
      <c r="C29" s="39">
        <f t="shared" si="0"/>
        <v>185175</v>
      </c>
      <c r="D29" s="39">
        <f t="shared" si="1"/>
        <v>185175</v>
      </c>
      <c r="E29" s="39">
        <f t="shared" si="5"/>
        <v>173000</v>
      </c>
      <c r="F29" s="39">
        <f t="shared" si="2"/>
        <v>543350</v>
      </c>
      <c r="G29" s="39">
        <f t="shared" si="3"/>
        <v>8057000</v>
      </c>
      <c r="H29" s="9"/>
    </row>
    <row r="30" spans="1:8">
      <c r="A30" s="8"/>
      <c r="B30" s="40">
        <f t="shared" si="4"/>
        <v>16</v>
      </c>
      <c r="C30" s="39">
        <f t="shared" si="0"/>
        <v>181282.5</v>
      </c>
      <c r="D30" s="39">
        <f t="shared" si="1"/>
        <v>181282.5</v>
      </c>
      <c r="E30" s="39">
        <f t="shared" si="5"/>
        <v>181000</v>
      </c>
      <c r="F30" s="39">
        <f t="shared" si="2"/>
        <v>543565</v>
      </c>
      <c r="G30" s="39">
        <f t="shared" si="3"/>
        <v>7876000</v>
      </c>
      <c r="H30" s="9"/>
    </row>
    <row r="31" spans="1:8">
      <c r="A31" s="8"/>
      <c r="B31" s="40">
        <f t="shared" si="4"/>
        <v>17</v>
      </c>
      <c r="C31" s="39">
        <f t="shared" si="0"/>
        <v>177210</v>
      </c>
      <c r="D31" s="39">
        <f t="shared" si="1"/>
        <v>177210</v>
      </c>
      <c r="E31" s="39">
        <f t="shared" si="5"/>
        <v>189000</v>
      </c>
      <c r="F31" s="39">
        <f t="shared" si="2"/>
        <v>543420</v>
      </c>
      <c r="G31" s="39">
        <f t="shared" si="3"/>
        <v>7687000</v>
      </c>
      <c r="H31" s="9"/>
    </row>
    <row r="32" spans="1:8">
      <c r="A32" s="8"/>
      <c r="B32" s="40">
        <f t="shared" si="4"/>
        <v>18</v>
      </c>
      <c r="C32" s="39">
        <f t="shared" si="0"/>
        <v>172957.5</v>
      </c>
      <c r="D32" s="39">
        <f t="shared" si="1"/>
        <v>172957.5</v>
      </c>
      <c r="E32" s="39">
        <f t="shared" si="5"/>
        <v>197000</v>
      </c>
      <c r="F32" s="39">
        <f t="shared" si="2"/>
        <v>542915</v>
      </c>
      <c r="G32" s="39">
        <f t="shared" si="3"/>
        <v>7490000</v>
      </c>
      <c r="H32" s="9"/>
    </row>
    <row r="33" spans="1:8">
      <c r="A33" s="8"/>
      <c r="B33" s="40">
        <f t="shared" si="4"/>
        <v>19</v>
      </c>
      <c r="C33" s="39">
        <f t="shared" si="0"/>
        <v>168525</v>
      </c>
      <c r="D33" s="39">
        <f t="shared" si="1"/>
        <v>168525</v>
      </c>
      <c r="E33" s="39">
        <f t="shared" si="5"/>
        <v>206000</v>
      </c>
      <c r="F33" s="39">
        <f t="shared" si="2"/>
        <v>543050</v>
      </c>
      <c r="G33" s="39">
        <f t="shared" si="3"/>
        <v>7284000</v>
      </c>
      <c r="H33" s="9"/>
    </row>
    <row r="34" spans="1:8">
      <c r="A34" s="8"/>
      <c r="B34" s="40">
        <f t="shared" si="4"/>
        <v>20</v>
      </c>
      <c r="C34" s="39">
        <f t="shared" si="0"/>
        <v>163890</v>
      </c>
      <c r="D34" s="39">
        <f t="shared" si="1"/>
        <v>163890</v>
      </c>
      <c r="E34" s="39">
        <f t="shared" si="5"/>
        <v>216000</v>
      </c>
      <c r="F34" s="39">
        <f t="shared" si="2"/>
        <v>543780</v>
      </c>
      <c r="G34" s="39">
        <f t="shared" si="3"/>
        <v>7068000</v>
      </c>
      <c r="H34" s="9"/>
    </row>
    <row r="35" spans="1:8">
      <c r="A35" s="8"/>
      <c r="B35" s="40">
        <f t="shared" si="4"/>
        <v>21</v>
      </c>
      <c r="C35" s="39">
        <f t="shared" si="0"/>
        <v>159030</v>
      </c>
      <c r="D35" s="39">
        <f t="shared" si="1"/>
        <v>159030</v>
      </c>
      <c r="E35" s="39">
        <f t="shared" si="5"/>
        <v>225000</v>
      </c>
      <c r="F35" s="39">
        <f t="shared" si="2"/>
        <v>543060</v>
      </c>
      <c r="G35" s="39">
        <f t="shared" si="3"/>
        <v>6843000</v>
      </c>
      <c r="H35" s="9"/>
    </row>
    <row r="36" spans="1:8">
      <c r="A36" s="8"/>
      <c r="B36" s="40">
        <f t="shared" si="4"/>
        <v>22</v>
      </c>
      <c r="C36" s="39">
        <f t="shared" si="0"/>
        <v>153967.5</v>
      </c>
      <c r="D36" s="39">
        <f t="shared" si="1"/>
        <v>153967.5</v>
      </c>
      <c r="E36" s="39">
        <f t="shared" si="5"/>
        <v>235000</v>
      </c>
      <c r="F36" s="39">
        <f t="shared" si="2"/>
        <v>542935</v>
      </c>
      <c r="G36" s="39">
        <f t="shared" si="3"/>
        <v>6608000</v>
      </c>
      <c r="H36" s="9"/>
    </row>
    <row r="37" spans="1:8">
      <c r="A37" s="8"/>
      <c r="B37" s="40">
        <f t="shared" si="4"/>
        <v>23</v>
      </c>
      <c r="C37" s="39">
        <f t="shared" si="0"/>
        <v>148680</v>
      </c>
      <c r="D37" s="39">
        <f t="shared" si="1"/>
        <v>148680</v>
      </c>
      <c r="E37" s="39">
        <f t="shared" si="5"/>
        <v>246000</v>
      </c>
      <c r="F37" s="39">
        <f t="shared" si="2"/>
        <v>543360</v>
      </c>
      <c r="G37" s="39">
        <f t="shared" si="3"/>
        <v>6362000</v>
      </c>
      <c r="H37" s="9"/>
    </row>
    <row r="38" spans="1:8">
      <c r="A38" s="8"/>
      <c r="B38" s="40">
        <f t="shared" si="4"/>
        <v>24</v>
      </c>
      <c r="C38" s="39">
        <f t="shared" si="0"/>
        <v>143145</v>
      </c>
      <c r="D38" s="39">
        <f t="shared" si="1"/>
        <v>143145</v>
      </c>
      <c r="E38" s="39">
        <f t="shared" si="5"/>
        <v>257000</v>
      </c>
      <c r="F38" s="39">
        <f t="shared" si="2"/>
        <v>543290</v>
      </c>
      <c r="G38" s="39">
        <f t="shared" si="3"/>
        <v>6105000</v>
      </c>
      <c r="H38" s="9"/>
    </row>
    <row r="39" spans="1:8">
      <c r="A39" s="8"/>
      <c r="B39" s="40">
        <f t="shared" si="4"/>
        <v>25</v>
      </c>
      <c r="C39" s="39">
        <f t="shared" si="0"/>
        <v>137362.5</v>
      </c>
      <c r="D39" s="39">
        <f t="shared" si="1"/>
        <v>137362.5</v>
      </c>
      <c r="E39" s="39">
        <f t="shared" si="5"/>
        <v>269000</v>
      </c>
      <c r="F39" s="39">
        <f t="shared" si="2"/>
        <v>543725</v>
      </c>
      <c r="G39" s="39">
        <f t="shared" si="3"/>
        <v>5836000</v>
      </c>
      <c r="H39" s="9"/>
    </row>
    <row r="40" spans="1:8">
      <c r="A40" s="8"/>
      <c r="B40" s="40">
        <f t="shared" si="4"/>
        <v>26</v>
      </c>
      <c r="C40" s="39">
        <f t="shared" si="0"/>
        <v>131310</v>
      </c>
      <c r="D40" s="39">
        <f t="shared" si="1"/>
        <v>131310</v>
      </c>
      <c r="E40" s="39">
        <f t="shared" si="5"/>
        <v>281000</v>
      </c>
      <c r="F40" s="39">
        <f t="shared" si="2"/>
        <v>543620</v>
      </c>
      <c r="G40" s="39">
        <f t="shared" si="3"/>
        <v>5555000</v>
      </c>
      <c r="H40" s="9"/>
    </row>
    <row r="41" spans="1:8">
      <c r="A41" s="8"/>
      <c r="B41" s="40">
        <f t="shared" si="4"/>
        <v>27</v>
      </c>
      <c r="C41" s="39">
        <f t="shared" si="0"/>
        <v>124987.5</v>
      </c>
      <c r="D41" s="39">
        <f t="shared" si="1"/>
        <v>124987.5</v>
      </c>
      <c r="E41" s="39">
        <f t="shared" si="5"/>
        <v>293000</v>
      </c>
      <c r="F41" s="39">
        <f t="shared" si="2"/>
        <v>542975</v>
      </c>
      <c r="G41" s="39">
        <f t="shared" si="3"/>
        <v>5262000</v>
      </c>
      <c r="H41" s="9"/>
    </row>
    <row r="42" spans="1:8">
      <c r="A42" s="8"/>
      <c r="B42" s="40">
        <f t="shared" si="4"/>
        <v>28</v>
      </c>
      <c r="C42" s="39">
        <f t="shared" si="0"/>
        <v>118395</v>
      </c>
      <c r="D42" s="39">
        <f t="shared" si="1"/>
        <v>118395</v>
      </c>
      <c r="E42" s="39">
        <f t="shared" si="5"/>
        <v>307000</v>
      </c>
      <c r="F42" s="39">
        <f t="shared" si="2"/>
        <v>543790</v>
      </c>
      <c r="G42" s="39">
        <f t="shared" si="3"/>
        <v>4955000</v>
      </c>
      <c r="H42" s="9"/>
    </row>
    <row r="43" spans="1:8">
      <c r="A43" s="8"/>
      <c r="B43" s="40">
        <f t="shared" si="4"/>
        <v>29</v>
      </c>
      <c r="C43" s="39">
        <f t="shared" si="0"/>
        <v>111487.5</v>
      </c>
      <c r="D43" s="39">
        <f t="shared" si="1"/>
        <v>111487.5</v>
      </c>
      <c r="E43" s="39">
        <f t="shared" si="5"/>
        <v>320000</v>
      </c>
      <c r="F43" s="39">
        <f t="shared" si="2"/>
        <v>542975</v>
      </c>
      <c r="G43" s="39">
        <f t="shared" si="3"/>
        <v>4635000</v>
      </c>
      <c r="H43" s="9"/>
    </row>
    <row r="44" spans="1:8">
      <c r="A44" s="8"/>
      <c r="B44" s="40">
        <f t="shared" si="4"/>
        <v>30</v>
      </c>
      <c r="C44" s="39">
        <f t="shared" si="0"/>
        <v>104287.5</v>
      </c>
      <c r="D44" s="39">
        <f t="shared" si="1"/>
        <v>104287.5</v>
      </c>
      <c r="E44" s="39">
        <f t="shared" si="5"/>
        <v>335000</v>
      </c>
      <c r="F44" s="39">
        <f t="shared" si="2"/>
        <v>543575</v>
      </c>
      <c r="G44" s="39">
        <f t="shared" si="3"/>
        <v>4300000</v>
      </c>
      <c r="H44" s="9"/>
    </row>
    <row r="45" spans="1:8">
      <c r="A45" s="8"/>
      <c r="B45" s="40">
        <f t="shared" si="4"/>
        <v>31</v>
      </c>
      <c r="C45" s="39">
        <f t="shared" si="0"/>
        <v>96750</v>
      </c>
      <c r="D45" s="39">
        <f t="shared" si="1"/>
        <v>96750</v>
      </c>
      <c r="E45" s="39">
        <f t="shared" si="5"/>
        <v>350000</v>
      </c>
      <c r="F45" s="39">
        <f t="shared" si="2"/>
        <v>543500</v>
      </c>
      <c r="G45" s="39">
        <f t="shared" si="3"/>
        <v>3950000</v>
      </c>
      <c r="H45" s="9"/>
    </row>
    <row r="46" spans="1:8">
      <c r="A46" s="8"/>
      <c r="B46" s="40">
        <f t="shared" si="4"/>
        <v>32</v>
      </c>
      <c r="C46" s="39">
        <f t="shared" si="0"/>
        <v>88875</v>
      </c>
      <c r="D46" s="39">
        <f t="shared" si="1"/>
        <v>88875</v>
      </c>
      <c r="E46" s="39">
        <f t="shared" si="5"/>
        <v>366000</v>
      </c>
      <c r="F46" s="39">
        <f t="shared" si="2"/>
        <v>543750</v>
      </c>
      <c r="G46" s="39">
        <f t="shared" si="3"/>
        <v>3584000</v>
      </c>
      <c r="H46" s="9"/>
    </row>
    <row r="47" spans="1:8">
      <c r="A47" s="8"/>
      <c r="B47" s="40">
        <f t="shared" si="4"/>
        <v>33</v>
      </c>
      <c r="C47" s="39">
        <f t="shared" si="0"/>
        <v>80640</v>
      </c>
      <c r="D47" s="39">
        <f t="shared" si="1"/>
        <v>80640</v>
      </c>
      <c r="E47" s="39">
        <f t="shared" si="5"/>
        <v>382000</v>
      </c>
      <c r="F47" s="39">
        <f t="shared" si="2"/>
        <v>543280</v>
      </c>
      <c r="G47" s="39">
        <f t="shared" si="3"/>
        <v>3202000</v>
      </c>
      <c r="H47" s="9"/>
    </row>
    <row r="48" spans="1:8">
      <c r="A48" s="8"/>
      <c r="B48" s="40">
        <f t="shared" si="4"/>
        <v>34</v>
      </c>
      <c r="C48" s="39">
        <f t="shared" si="0"/>
        <v>72045</v>
      </c>
      <c r="D48" s="39">
        <f t="shared" si="1"/>
        <v>72045</v>
      </c>
      <c r="E48" s="39">
        <f t="shared" si="5"/>
        <v>399000</v>
      </c>
      <c r="F48" s="39">
        <f t="shared" si="2"/>
        <v>543090</v>
      </c>
      <c r="G48" s="39">
        <f t="shared" si="3"/>
        <v>2803000</v>
      </c>
      <c r="H48" s="9"/>
    </row>
    <row r="49" spans="1:8">
      <c r="A49" s="8"/>
      <c r="B49" s="40">
        <f t="shared" si="4"/>
        <v>35</v>
      </c>
      <c r="C49" s="39">
        <f t="shared" si="0"/>
        <v>63067.5</v>
      </c>
      <c r="D49" s="39">
        <f t="shared" si="1"/>
        <v>63067.5</v>
      </c>
      <c r="E49" s="39">
        <f t="shared" si="5"/>
        <v>417000</v>
      </c>
      <c r="F49" s="39">
        <f t="shared" si="2"/>
        <v>543135</v>
      </c>
      <c r="G49" s="39">
        <f t="shared" si="3"/>
        <v>2386000</v>
      </c>
      <c r="H49" s="9"/>
    </row>
    <row r="50" spans="1:8">
      <c r="A50" s="8"/>
      <c r="B50" s="40">
        <f t="shared" si="4"/>
        <v>36</v>
      </c>
      <c r="C50" s="39">
        <f t="shared" si="0"/>
        <v>53685</v>
      </c>
      <c r="D50" s="39">
        <f t="shared" si="1"/>
        <v>53685</v>
      </c>
      <c r="E50" s="39">
        <f t="shared" si="5"/>
        <v>436000</v>
      </c>
      <c r="F50" s="39">
        <f t="shared" si="2"/>
        <v>543370</v>
      </c>
      <c r="G50" s="39">
        <f t="shared" si="3"/>
        <v>1950000</v>
      </c>
      <c r="H50" s="9"/>
    </row>
    <row r="51" spans="1:8">
      <c r="A51" s="8"/>
      <c r="B51" s="40">
        <f t="shared" si="4"/>
        <v>37</v>
      </c>
      <c r="C51" s="39">
        <f t="shared" si="0"/>
        <v>43875</v>
      </c>
      <c r="D51" s="39">
        <f t="shared" si="1"/>
        <v>43875</v>
      </c>
      <c r="E51" s="39">
        <f t="shared" si="5"/>
        <v>456000</v>
      </c>
      <c r="F51" s="39">
        <f t="shared" si="2"/>
        <v>543750</v>
      </c>
      <c r="G51" s="39">
        <f t="shared" si="3"/>
        <v>1494000</v>
      </c>
      <c r="H51" s="9"/>
    </row>
    <row r="52" spans="1:8">
      <c r="A52" s="8"/>
      <c r="B52" s="40">
        <f t="shared" si="4"/>
        <v>38</v>
      </c>
      <c r="C52" s="39">
        <f t="shared" si="0"/>
        <v>33615</v>
      </c>
      <c r="D52" s="39">
        <f t="shared" si="1"/>
        <v>33615</v>
      </c>
      <c r="E52" s="39">
        <f t="shared" si="5"/>
        <v>476000</v>
      </c>
      <c r="F52" s="39">
        <f t="shared" si="2"/>
        <v>543230</v>
      </c>
      <c r="G52" s="39">
        <f t="shared" si="3"/>
        <v>1018000</v>
      </c>
      <c r="H52" s="9"/>
    </row>
    <row r="53" spans="1:8">
      <c r="A53" s="8"/>
      <c r="B53" s="40">
        <f t="shared" si="4"/>
        <v>39</v>
      </c>
      <c r="C53" s="39">
        <f t="shared" si="0"/>
        <v>22905</v>
      </c>
      <c r="D53" s="39">
        <f t="shared" si="1"/>
        <v>22905</v>
      </c>
      <c r="E53" s="39">
        <f t="shared" si="5"/>
        <v>498000</v>
      </c>
      <c r="F53" s="39">
        <f t="shared" si="2"/>
        <v>543810</v>
      </c>
      <c r="G53" s="39">
        <f t="shared" si="3"/>
        <v>520000</v>
      </c>
      <c r="H53" s="9"/>
    </row>
    <row r="54" spans="1:8">
      <c r="A54" s="8"/>
      <c r="B54" s="40">
        <f t="shared" si="4"/>
        <v>40</v>
      </c>
      <c r="C54" s="39">
        <f t="shared" si="0"/>
        <v>11700</v>
      </c>
      <c r="D54" s="39">
        <f t="shared" si="1"/>
        <v>11700</v>
      </c>
      <c r="E54" s="39">
        <f>$G$53</f>
        <v>520000</v>
      </c>
      <c r="F54" s="39">
        <f t="shared" si="2"/>
        <v>543400</v>
      </c>
      <c r="G54" s="39">
        <f t="shared" si="3"/>
        <v>0</v>
      </c>
      <c r="H54" s="9"/>
    </row>
    <row r="55" spans="1:8" ht="13.5" thickBot="1">
      <c r="A55" s="10"/>
      <c r="B55" s="11"/>
      <c r="C55" s="11"/>
      <c r="D55" s="11"/>
      <c r="E55" s="11"/>
      <c r="F55" s="11"/>
      <c r="G55" s="11"/>
      <c r="H55" s="12"/>
    </row>
    <row r="56" spans="1:8" ht="13.5" thickTop="1"/>
  </sheetData>
  <phoneticPr fontId="4" type="noConversion"/>
  <printOptions horizontalCentered="1"/>
  <pageMargins left="0.75" right="0.75" top="1" bottom="1" header="0.5" footer="0.5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Water Summary</vt:lpstr>
      <vt:lpstr>Sewer Summary</vt:lpstr>
      <vt:lpstr>Operating Budget</vt:lpstr>
      <vt:lpstr>Present Worth Analysis</vt:lpstr>
      <vt:lpstr>Bond Schedule</vt:lpstr>
      <vt:lpstr>'Bond Schedule'!Print_Area</vt:lpstr>
      <vt:lpstr>'Operating Budget'!Print_Area</vt:lpstr>
      <vt:lpstr>'Present Worth Analysis'!Print_Area</vt:lpstr>
      <vt:lpstr>'Sewer Summary'!Print_Area</vt:lpstr>
      <vt:lpstr>'Water Summary'!Print_Area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andy.granskog</dc:creator>
  <cp:lastModifiedBy>patience.helmuth</cp:lastModifiedBy>
  <cp:lastPrinted>2007-01-22T15:49:14Z</cp:lastPrinted>
  <dcterms:created xsi:type="dcterms:W3CDTF">2007-01-16T18:35:55Z</dcterms:created>
  <dcterms:modified xsi:type="dcterms:W3CDTF">2011-01-12T17:43:11Z</dcterms:modified>
</cp:coreProperties>
</file>