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defaultThemeVersion="124226"/>
  <mc:AlternateContent xmlns:mc="http://schemas.openxmlformats.org/markup-compatibility/2006">
    <mc:Choice Requires="x15">
      <x15ac:absPath xmlns:x15ac="http://schemas.microsoft.com/office/spreadsheetml/2010/11/ac" url="H:\Documents\Jessica.Mancel\word\PIC\Website\"/>
    </mc:Choice>
  </mc:AlternateContent>
  <bookViews>
    <workbookView xWindow="120" yWindow="210" windowWidth="11370" windowHeight="8940" xr2:uid="{00000000-000D-0000-FFFF-FFFF00000000}"/>
  </bookViews>
  <sheets>
    <sheet name="Score Sheet" sheetId="5" r:id="rId1"/>
    <sheet name="Energy Calculations" sheetId="6" r:id="rId2"/>
    <sheet name="Sheet1" sheetId="7" r:id="rId3"/>
  </sheets>
  <definedNames>
    <definedName name="_xlnm.Print_Area" localSheetId="0">'Score Sheet'!$A$1:$F$165</definedName>
  </definedNames>
  <calcPr calcId="171027"/>
</workbook>
</file>

<file path=xl/calcChain.xml><?xml version="1.0" encoding="utf-8"?>
<calcChain xmlns="http://schemas.openxmlformats.org/spreadsheetml/2006/main">
  <c r="E18" i="5" l="1"/>
  <c r="B18" i="5"/>
  <c r="B104" i="5" l="1"/>
  <c r="B103" i="5"/>
  <c r="B102" i="5"/>
  <c r="D104" i="5" l="1"/>
  <c r="E103" i="5" s="1"/>
  <c r="D103" i="5"/>
  <c r="A19" i="7"/>
  <c r="E4" i="7"/>
  <c r="E3" i="7"/>
  <c r="A15" i="7"/>
  <c r="A13" i="7"/>
  <c r="A14" i="7"/>
  <c r="A10" i="7"/>
  <c r="A5" i="7"/>
  <c r="A4" i="7"/>
  <c r="A3" i="7"/>
  <c r="A2" i="7"/>
  <c r="H7" i="6" l="1"/>
  <c r="H6" i="6"/>
  <c r="H5" i="6"/>
  <c r="H4" i="6"/>
  <c r="H3" i="6"/>
  <c r="B91" i="5" l="1"/>
  <c r="C4" i="6"/>
  <c r="B94" i="5" l="1"/>
  <c r="E93" i="5" s="1"/>
  <c r="D9" i="6"/>
  <c r="C39" i="6" l="1"/>
  <c r="C37" i="6"/>
  <c r="I34" i="6" l="1"/>
  <c r="C43" i="6" s="1"/>
  <c r="F34" i="6"/>
  <c r="D34" i="6"/>
  <c r="B34" i="6"/>
  <c r="G33" i="6"/>
  <c r="G32" i="6"/>
  <c r="G31" i="6"/>
  <c r="G30" i="6"/>
  <c r="G29" i="6"/>
  <c r="G28" i="6"/>
  <c r="C28" i="6"/>
  <c r="G27" i="6"/>
  <c r="C27" i="6"/>
  <c r="G26" i="6"/>
  <c r="C26" i="6"/>
  <c r="G25" i="6"/>
  <c r="C25" i="6"/>
  <c r="B22" i="6"/>
  <c r="G21" i="6"/>
  <c r="E21" i="6"/>
  <c r="G20" i="6"/>
  <c r="E20" i="6"/>
  <c r="G19" i="6"/>
  <c r="E19" i="6"/>
  <c r="G18" i="6"/>
  <c r="E18" i="6"/>
  <c r="G17" i="6"/>
  <c r="E17" i="6"/>
  <c r="G16" i="6"/>
  <c r="E16" i="6"/>
  <c r="G15" i="6"/>
  <c r="E15" i="6"/>
  <c r="G14" i="6"/>
  <c r="E14" i="6"/>
  <c r="G13" i="6"/>
  <c r="E13" i="6"/>
  <c r="F9" i="6"/>
  <c r="B9" i="6"/>
  <c r="G6" i="6"/>
  <c r="C6" i="6"/>
  <c r="G5" i="6"/>
  <c r="C5" i="6"/>
  <c r="G4" i="6"/>
  <c r="G3" i="6"/>
  <c r="C3" i="6"/>
  <c r="E22" i="6" l="1"/>
  <c r="C9" i="6"/>
  <c r="G22" i="6"/>
  <c r="G9" i="6"/>
  <c r="D37" i="5"/>
  <c r="D29" i="5"/>
  <c r="G10" i="6" l="1"/>
  <c r="I10" i="6" s="1"/>
  <c r="G40" i="6"/>
  <c r="G43" i="6" s="1"/>
  <c r="C45" i="6"/>
  <c r="E39" i="5"/>
  <c r="D42" i="5"/>
  <c r="C18" i="5"/>
  <c r="E42" i="5" l="1"/>
  <c r="E31" i="5"/>
  <c r="D33" i="5"/>
  <c r="E33" i="5" s="1"/>
  <c r="D51" i="5" l="1"/>
  <c r="E17" i="5" l="1"/>
  <c r="B15" i="5"/>
  <c r="E15" i="5"/>
  <c r="B17" i="5"/>
  <c r="E75" i="5"/>
  <c r="C17" i="5"/>
  <c r="D64" i="5" l="1"/>
  <c r="C15" i="5" l="1"/>
  <c r="B132" i="5" l="1"/>
  <c r="C132" i="5" l="1"/>
  <c r="E136" i="5" s="1"/>
  <c r="B145" i="5"/>
  <c r="E145" i="5" s="1"/>
  <c r="E148" i="5" s="1"/>
  <c r="B122" i="5"/>
  <c r="E122" i="5" l="1"/>
  <c r="E126" i="5" s="1"/>
  <c r="E68" i="5"/>
  <c r="D98" i="5" l="1"/>
  <c r="E56" i="5"/>
  <c r="D94" i="5" l="1"/>
  <c r="F45" i="5" l="1"/>
  <c r="D18" i="5" l="1"/>
  <c r="D17" i="5"/>
  <c r="D15" i="5"/>
  <c r="F81" i="5"/>
  <c r="F87" i="5"/>
  <c r="I9" i="6" l="1"/>
  <c r="K10" i="6" l="1"/>
  <c r="C41" i="6"/>
</calcChain>
</file>

<file path=xl/sharedStrings.xml><?xml version="1.0" encoding="utf-8"?>
<sst xmlns="http://schemas.openxmlformats.org/spreadsheetml/2006/main" count="251" uniqueCount="178">
  <si>
    <t>If the proposed renewable energy system is intended primarily for self use by the agricultural producer or rural small business, and will provide energy replacement of:</t>
  </si>
  <si>
    <t>Type of Technology:</t>
  </si>
  <si>
    <t>Points</t>
  </si>
  <si>
    <t xml:space="preserve">Provide documentation to substantiate the score for this category below.  </t>
  </si>
  <si>
    <t xml:space="preserve">Energy savings will be determined by the projections in an energy assessment or audit.  </t>
  </si>
  <si>
    <t>(2) Environmental benefits</t>
  </si>
  <si>
    <t xml:space="preserve">Points </t>
  </si>
  <si>
    <t>Name of Reviewer:</t>
  </si>
  <si>
    <t xml:space="preserve"> </t>
  </si>
  <si>
    <t xml:space="preserve">Name of Applicant: </t>
  </si>
  <si>
    <t>Post Review by:</t>
  </si>
  <si>
    <t xml:space="preserve">If the simple payback of the proposed project is: </t>
  </si>
  <si>
    <t xml:space="preserve">Base Priority Score </t>
  </si>
  <si>
    <t>Administrative Points</t>
  </si>
  <si>
    <t>Grant Request:           $</t>
  </si>
  <si>
    <t>Loan Request:            $</t>
  </si>
  <si>
    <t>Total Project Cost:      $</t>
  </si>
  <si>
    <t>(5)  Previous Grantees and Borrowers</t>
  </si>
  <si>
    <t xml:space="preserve">(6) Simple payback </t>
  </si>
  <si>
    <t>(7) State Director and Administrator priorities and points</t>
  </si>
  <si>
    <t>Current System</t>
  </si>
  <si>
    <t>Electricity</t>
  </si>
  <si>
    <t>Diesel</t>
  </si>
  <si>
    <t>Propane</t>
  </si>
  <si>
    <t>Energy Used</t>
  </si>
  <si>
    <t>BTU Value</t>
  </si>
  <si>
    <t>Proposed System</t>
  </si>
  <si>
    <t>Energy Planned</t>
  </si>
  <si>
    <t>Other</t>
  </si>
  <si>
    <t>Total</t>
  </si>
  <si>
    <t>1A. Energy Calculations - Efficiency</t>
  </si>
  <si>
    <t>1B. Energy Generation</t>
  </si>
  <si>
    <t>Solar</t>
  </si>
  <si>
    <t>Wind</t>
  </si>
  <si>
    <t>Geothermal</t>
  </si>
  <si>
    <t>Biomass</t>
  </si>
  <si>
    <t>Hydrogen</t>
  </si>
  <si>
    <t>Hydro-electric</t>
  </si>
  <si>
    <t>Ocean</t>
  </si>
  <si>
    <t>Amount of Energy Proposed to be Generated</t>
  </si>
  <si>
    <t>Biodiesel</t>
  </si>
  <si>
    <t>Ethanol</t>
  </si>
  <si>
    <t xml:space="preserve">Rural Energy for America Program </t>
  </si>
  <si>
    <t xml:space="preserve">If the applicant has written commitments, received by the Agency as part of the complete application, from the source(s) confirming commitment of: </t>
  </si>
  <si>
    <t xml:space="preserve">(1) Quantity of Energy Generated, Replaced or Saved </t>
  </si>
  <si>
    <t xml:space="preserve">Projected Annual Energy Generated (EG) in BTU's:                </t>
  </si>
  <si>
    <t xml:space="preserve">Projected Average Annual Energy Saved (ES) in BTU's </t>
  </si>
  <si>
    <r>
      <t>Points may only be awarded for energy replacement, energy savings or generation.</t>
    </r>
    <r>
      <rPr>
        <i/>
        <u/>
        <sz val="9"/>
        <color indexed="8"/>
        <rFont val="Arial"/>
        <family val="2"/>
      </rPr>
      <t xml:space="preserve"> Points will not be awarded for more than one category.</t>
    </r>
  </si>
  <si>
    <t>For a project to qualify as an energy replacement it must provide documentation on prior energy use. For new construction the project may classify as energy replacement only if the applicant can document previous energy use from a facility of approximately the same size (+/- 10%).</t>
  </si>
  <si>
    <t xml:space="preserve">Projected Annual Energy Generated (EG) in BTU's:        </t>
  </si>
  <si>
    <t>Historical Annual Energy Consumption (EC) in BTU's:</t>
  </si>
  <si>
    <r>
      <t xml:space="preserve">Determine energy replacement by dividing the estimated quantity of renewable energy to be generated over a 12-month period by the estimated quantity of energy consumed </t>
    </r>
    <r>
      <rPr>
        <u/>
        <sz val="10"/>
        <color indexed="8"/>
        <rFont val="Arial"/>
        <family val="2"/>
      </rPr>
      <t>over the same 12-month period</t>
    </r>
    <r>
      <rPr>
        <sz val="10"/>
        <color indexed="8"/>
        <rFont val="Arial"/>
        <family val="2"/>
      </rPr>
      <t xml:space="preserve"> during the previous year by the applicable energy application:</t>
    </r>
  </si>
  <si>
    <t>OR</t>
  </si>
  <si>
    <t xml:space="preserve">Projected Annual Energy Consumption (PEC) in BTU's: </t>
  </si>
  <si>
    <t>Historical Annual Energy Consumption (HEC) in BTU's:</t>
  </si>
  <si>
    <t xml:space="preserve">A maximum of 5 points will be awarded for criterion 2. </t>
  </si>
  <si>
    <t xml:space="preserve">A maximum of 20 points will be awarded for criterion 3. </t>
  </si>
  <si>
    <t xml:space="preserve">Points are awarded based on whether the Applicant has documented in the application that the proposed project will have a positive effect on any of the three impact areas:  resource conservation (e.g., water, soil, forest), public health (e.g., potable water, air quality), and the environment (e.g., compliance with EPA’s renewable fuel standard(s), greenhouse gases, emissions, particulate matter).  Points will be awarded as follows:
</t>
  </si>
  <si>
    <t xml:space="preserve">A maximum of 10 points will be awarded for criterion 4. </t>
  </si>
  <si>
    <t xml:space="preserve">A maximum of 15 points will be awarded for criterion 5. </t>
  </si>
  <si>
    <t>A maximum of 15 points will be awarded for criterion 6.</t>
  </si>
  <si>
    <t xml:space="preserve">A maximum of 10 points will be awarded for criterion 7. </t>
  </si>
  <si>
    <r>
      <t xml:space="preserve">  Energy Savings                                                        </t>
    </r>
    <r>
      <rPr>
        <i/>
        <sz val="8"/>
        <rFont val="Arial"/>
        <family val="2"/>
      </rPr>
      <t>(Auto-Calculates)</t>
    </r>
  </si>
  <si>
    <t xml:space="preserve">Eligible Project Cost:  $   </t>
  </si>
  <si>
    <r>
      <t xml:space="preserve">Eligible Project Costs                 </t>
    </r>
    <r>
      <rPr>
        <i/>
        <sz val="9"/>
        <color indexed="8"/>
        <rFont val="Arial"/>
        <family val="2"/>
      </rPr>
      <t>(Auto Calculates from page 1):</t>
    </r>
  </si>
  <si>
    <t xml:space="preserve">Dollar value of energy reduced or replaced. </t>
  </si>
  <si>
    <t>Dollar Value of Energy Reduced or Replaced:</t>
  </si>
  <si>
    <t>6.  Simple Payback</t>
  </si>
  <si>
    <t>Total Project Costs</t>
  </si>
  <si>
    <t>Total Eligible Project Costs</t>
  </si>
  <si>
    <t>Dollar Value of Energy Replaced</t>
  </si>
  <si>
    <t>Dollar Value of Energy Saved (EEI)</t>
  </si>
  <si>
    <t>Dollar Value of Energy Sold</t>
  </si>
  <si>
    <t>Energy Sales</t>
  </si>
  <si>
    <t>Energy Efficiency</t>
  </si>
  <si>
    <t>$ Value Proposed</t>
  </si>
  <si>
    <t>$ Value Current</t>
  </si>
  <si>
    <t>Operating and Maintenance</t>
  </si>
  <si>
    <t>$ Value of Energy per Unit</t>
  </si>
  <si>
    <t>1C.  Energy Replacement</t>
  </si>
  <si>
    <t>Gross Income from Energy Sale</t>
  </si>
  <si>
    <t>Value of Energy Replaced</t>
  </si>
  <si>
    <t>$ Value per Unit Proposed</t>
  </si>
  <si>
    <t>EG/Loan Dollar</t>
  </si>
  <si>
    <t>ES/Loan Dollar</t>
  </si>
  <si>
    <t>(Auto-Calculates)</t>
  </si>
  <si>
    <t>Total Current</t>
  </si>
  <si>
    <t>Total Proposed</t>
  </si>
  <si>
    <t>Income Calculation:</t>
  </si>
  <si>
    <t>Gross Income:</t>
  </si>
  <si>
    <t>Energy Generation</t>
  </si>
  <si>
    <t>Energy Generation for Direct Use/Replacement</t>
  </si>
  <si>
    <r>
      <t xml:space="preserve">   EG/Grant Dollar (G or Combo):             </t>
    </r>
    <r>
      <rPr>
        <i/>
        <sz val="10"/>
        <color indexed="8"/>
        <rFont val="Arial"/>
        <family val="2"/>
      </rPr>
      <t xml:space="preserve"> (Auto-Calculates)</t>
    </r>
  </si>
  <si>
    <r>
      <t xml:space="preserve">      ES/Grant Dollar (G or Combo):              </t>
    </r>
    <r>
      <rPr>
        <i/>
        <sz val="9"/>
        <color indexed="8"/>
        <rFont val="Arial"/>
        <family val="2"/>
      </rPr>
      <t>(Auto-Calculates)</t>
    </r>
  </si>
  <si>
    <t xml:space="preserve">                 Auto Calculates (EG/$) / 50,000 x 10 points  </t>
  </si>
  <si>
    <t xml:space="preserve">Provide additional documentation (if applicable) to substantiate the score for this category below.  </t>
  </si>
  <si>
    <t xml:space="preserve">A State Director, for its State allocation under this subpart, or the Administrator, for making awards from the National Office reserve, may award up to 10 points to an application if the application is for: </t>
  </si>
  <si>
    <t>Total Grant/ComboScore</t>
  </si>
  <si>
    <t>Total Loan Only Score</t>
  </si>
  <si>
    <r>
      <t xml:space="preserve">For RES and EEI projects, points will be awarded for either the amount of energy generation per grant or loan dollar requested, which includes those projects that are replacing energy usage with a renewable source, or the actual annual average energy savings over the most recent 12, 24, 36, 48, or 60 consecutive months of operation per grant or loan dollar requested; </t>
    </r>
    <r>
      <rPr>
        <i/>
        <u/>
        <sz val="9"/>
        <color indexed="8"/>
        <rFont val="Arial"/>
        <family val="2"/>
      </rPr>
      <t>points will not be awarded for more than one category.</t>
    </r>
  </si>
  <si>
    <r>
      <t xml:space="preserve">Percent Energy                         Replacement                                               </t>
    </r>
    <r>
      <rPr>
        <i/>
        <sz val="8"/>
        <rFont val="Arial"/>
        <family val="2"/>
      </rPr>
      <t>(Auto-Calculates</t>
    </r>
    <r>
      <rPr>
        <sz val="8"/>
        <rFont val="Arial"/>
        <family val="2"/>
      </rPr>
      <t>)</t>
    </r>
  </si>
  <si>
    <r>
      <t xml:space="preserve">Points will be awarded for renewable energy systems or energy efficiency improvements; </t>
    </r>
    <r>
      <rPr>
        <u/>
        <sz val="9"/>
        <color indexed="8"/>
        <rFont val="Arial"/>
        <family val="2"/>
      </rPr>
      <t xml:space="preserve">points will not be awarded for more than one category.  </t>
    </r>
  </si>
  <si>
    <t>Other Income (byproducts)</t>
  </si>
  <si>
    <t>Energy Savings</t>
  </si>
  <si>
    <t>% Saved</t>
  </si>
  <si>
    <r>
      <t xml:space="preserve">(PM-50% / 50% x 20 points)         </t>
    </r>
    <r>
      <rPr>
        <i/>
        <sz val="8"/>
        <color indexed="8"/>
        <rFont val="Arial"/>
        <family val="2"/>
      </rPr>
      <t>Auto-Calculates Points</t>
    </r>
  </si>
  <si>
    <t>(3)  Commitment of Funds</t>
  </si>
  <si>
    <t>Commitment Provided</t>
  </si>
  <si>
    <t>Commitment Needed</t>
  </si>
  <si>
    <r>
      <t xml:space="preserve">Percentage of Commited Funds Provided  </t>
    </r>
    <r>
      <rPr>
        <sz val="8"/>
        <color indexed="8"/>
        <rFont val="Arial"/>
        <family val="2"/>
      </rPr>
      <t>(Auto-Calculates)</t>
    </r>
  </si>
  <si>
    <t>Complete using TAB key the yellow highlighted text boxes or insert the maximum points the applicant is eligible for under each of the following seven categories, the individual scores are automatically summed and placed in the "Total Score" columns above.</t>
  </si>
  <si>
    <t>$ Saved</t>
  </si>
  <si>
    <r>
      <rPr>
        <b/>
        <sz val="11"/>
        <color indexed="8"/>
        <rFont val="Arial"/>
        <family val="2"/>
      </rPr>
      <t>Reduce Energy Use such as EEI projects:</t>
    </r>
    <r>
      <rPr>
        <sz val="9"/>
        <color indexed="8"/>
        <rFont val="Arial"/>
        <family val="2"/>
      </rPr>
      <t xml:space="preserve"> </t>
    </r>
    <r>
      <rPr>
        <sz val="10"/>
        <color indexed="8"/>
        <rFont val="Arial"/>
        <family val="2"/>
      </rPr>
      <t>Simple Payback = (Eligible Project Costs)/Dollar Value of Energy Reduced or Replaced.</t>
    </r>
    <r>
      <rPr>
        <b/>
        <sz val="9"/>
        <color indexed="8"/>
        <rFont val="Arial"/>
        <family val="2"/>
      </rPr>
      <t xml:space="preserve"> </t>
    </r>
    <r>
      <rPr>
        <i/>
        <sz val="9"/>
        <color indexed="8"/>
        <rFont val="Arial"/>
        <family val="2"/>
      </rPr>
      <t xml:space="preserve">Dollar value of energy reduced or replaced incorporates the following: Energy Savings using a constant value or price of energy; historical energy use of building or equipment must be based on actual average annual BTU used over the most recent 12-60 consecutive month period. Value or price of energy must be actual average price paid over same period as above. If replacing 100% of energy, actual average price paid for the energy replaced and the projected revenue received from the energy sold in a typical year are required. EEI improvements cannot monetize benefits other than the dollar amount of energy savings realized as a result of the improvement. Does not include tax credits, carbon credits, REC's, and construction and invesement-related benefits. </t>
    </r>
  </si>
  <si>
    <t xml:space="preserve">Total Income: </t>
  </si>
  <si>
    <t>Annual O&amp;M Cost</t>
  </si>
  <si>
    <t>kwh</t>
  </si>
  <si>
    <t>gal</t>
  </si>
  <si>
    <t>EBITDA</t>
  </si>
  <si>
    <r>
      <t xml:space="preserve">Electricity </t>
    </r>
    <r>
      <rPr>
        <sz val="8"/>
        <rFont val="Arial"/>
        <family val="2"/>
      </rPr>
      <t>(3,412btu/kwh)</t>
    </r>
  </si>
  <si>
    <r>
      <t xml:space="preserve">Diesel </t>
    </r>
    <r>
      <rPr>
        <sz val="8"/>
        <rFont val="Arial"/>
        <family val="2"/>
      </rPr>
      <t>(139,000btu/gal)</t>
    </r>
  </si>
  <si>
    <r>
      <t xml:space="preserve">Propane </t>
    </r>
    <r>
      <rPr>
        <sz val="8"/>
        <rFont val="Arial"/>
        <family val="2"/>
      </rPr>
      <t>(91,502btu/gal)</t>
    </r>
  </si>
  <si>
    <t xml:space="preserve">A maximum of 25 points will be awarded for Criterion 1. Complete sub-criteria 1 and 2 below. </t>
  </si>
  <si>
    <t>Renewable Energy Systems and Energy Efficiency Improvement</t>
  </si>
  <si>
    <t>Evaluation Criteria Scoring Guide</t>
  </si>
  <si>
    <t>Appendix E</t>
  </si>
  <si>
    <t>RD Instruction 4280-B</t>
  </si>
  <si>
    <r>
      <t xml:space="preserve">                      Sub-Criteria i: Quantity of Energy Generated or Saved per REAP Grant or Loan Dollar Requested (10 points max.)                                     </t>
    </r>
    <r>
      <rPr>
        <i/>
        <sz val="9"/>
        <color indexed="8"/>
        <rFont val="Arial"/>
        <family val="2"/>
      </rPr>
      <t xml:space="preserve"> </t>
    </r>
  </si>
  <si>
    <t>(A) Renewable Energy Systems</t>
  </si>
  <si>
    <t>(B) Energy Efficiency Improvement</t>
  </si>
  <si>
    <t>Sub-Criteria ii: Quantity of Energy Replaced, Saved or Generated (15 points max)</t>
  </si>
  <si>
    <t xml:space="preserve">(i)  If the proposed project has a positive impact on any one of the three impact areas, Award 1 point.
</t>
  </si>
  <si>
    <t xml:space="preserve">
(ii)  If the proposed project has a positive impact on any two of the three impact areas, Award 3 points.</t>
  </si>
  <si>
    <t>(iii)  If the proposed project has a positive impact on all three impact areas, Award 5 points</t>
  </si>
  <si>
    <t xml:space="preserve">(i)  Renewable energy systems </t>
  </si>
  <si>
    <t xml:space="preserve">(ii)  Energy efficiency improvements </t>
  </si>
  <si>
    <t xml:space="preserve">     i.) An under-represented technology,</t>
  </si>
  <si>
    <t xml:space="preserve">     iii.) The applicant is a member of an unserved or under-served population,</t>
  </si>
  <si>
    <t xml:space="preserve">     iv.) Selecting the application helps further a Presidential Initiative or a Secretary of Agriculture priority,</t>
  </si>
  <si>
    <t xml:space="preserve">     v.) The proposed project is located in an impoverished area, has experienced long-term population decline,           or loss of employment.</t>
  </si>
  <si>
    <r>
      <t>(</t>
    </r>
    <r>
      <rPr>
        <u/>
        <sz val="10"/>
        <color indexed="8"/>
        <rFont val="Arial"/>
        <family val="2"/>
      </rPr>
      <t>1</t>
    </r>
    <r>
      <rPr>
        <sz val="10"/>
        <color indexed="8"/>
        <rFont val="Arial"/>
        <family val="2"/>
      </rPr>
      <t xml:space="preserve">) </t>
    </r>
    <r>
      <rPr>
        <sz val="9"/>
        <color indexed="8"/>
        <rFont val="Arial"/>
        <family val="2"/>
      </rPr>
      <t xml:space="preserve">Less than 50,000 BTU per Grant or Loan Dollar </t>
    </r>
    <r>
      <rPr>
        <sz val="10"/>
        <color indexed="8"/>
        <rFont val="Arial"/>
        <family val="2"/>
      </rPr>
      <t xml:space="preserve">                        </t>
    </r>
    <r>
      <rPr>
        <i/>
        <sz val="9"/>
        <color indexed="8"/>
        <rFont val="Arial"/>
        <family val="2"/>
      </rPr>
      <t xml:space="preserve">Auto Calculates (EG/$) / 50,000 x 10 points                          </t>
    </r>
    <r>
      <rPr>
        <sz val="9"/>
        <color indexed="8"/>
        <rFont val="Arial"/>
        <family val="2"/>
      </rPr>
      <t xml:space="preserve">  (</t>
    </r>
    <r>
      <rPr>
        <u/>
        <sz val="9"/>
        <color indexed="8"/>
        <rFont val="Arial"/>
        <family val="2"/>
      </rPr>
      <t>2</t>
    </r>
    <r>
      <rPr>
        <sz val="9"/>
        <color indexed="8"/>
        <rFont val="Arial"/>
        <family val="2"/>
      </rPr>
      <t>)</t>
    </r>
    <r>
      <rPr>
        <i/>
        <sz val="9"/>
        <color indexed="8"/>
        <rFont val="Arial"/>
        <family val="2"/>
      </rPr>
      <t xml:space="preserve"> </t>
    </r>
    <r>
      <rPr>
        <sz val="9"/>
        <color indexed="8"/>
        <rFont val="Arial"/>
        <family val="2"/>
      </rPr>
      <t>Greater than 50,000 BTU per Grant or Loan Dollar = 10 points</t>
    </r>
    <r>
      <rPr>
        <i/>
        <sz val="9"/>
        <color indexed="8"/>
        <rFont val="Arial"/>
        <family val="2"/>
      </rPr>
      <t xml:space="preserve">       Auto Calculates:  (EG/$)&gt;50,000 = 10 points</t>
    </r>
  </si>
  <si>
    <r>
      <t xml:space="preserve">(1) </t>
    </r>
    <r>
      <rPr>
        <sz val="9"/>
        <color indexed="8"/>
        <rFont val="Arial"/>
        <family val="2"/>
      </rPr>
      <t xml:space="preserve">Less than 50,000 BTU per Grant or Loan Dollar </t>
    </r>
    <r>
      <rPr>
        <sz val="10"/>
        <color indexed="8"/>
        <rFont val="Arial"/>
        <family val="2"/>
      </rPr>
      <t xml:space="preserve">                      </t>
    </r>
    <r>
      <rPr>
        <b/>
        <sz val="10"/>
        <color indexed="8"/>
        <rFont val="Arial"/>
        <family val="2"/>
      </rPr>
      <t xml:space="preserve"> </t>
    </r>
    <r>
      <rPr>
        <i/>
        <sz val="10"/>
        <color indexed="8"/>
        <rFont val="Arial"/>
        <family val="2"/>
      </rPr>
      <t xml:space="preserve">   </t>
    </r>
    <r>
      <rPr>
        <i/>
        <sz val="9"/>
        <color indexed="8"/>
        <rFont val="Arial"/>
        <family val="2"/>
      </rPr>
      <t xml:space="preserve">Auto Calculates: (ES/$) / 50,000 x 10 points                                                       (2) </t>
    </r>
    <r>
      <rPr>
        <sz val="9"/>
        <color indexed="8"/>
        <rFont val="Arial"/>
        <family val="2"/>
      </rPr>
      <t>Greater than 50,000 BTU per Grant or Loan Dollar = 10 points</t>
    </r>
    <r>
      <rPr>
        <i/>
        <sz val="9"/>
        <color indexed="8"/>
        <rFont val="Arial"/>
        <family val="2"/>
      </rPr>
      <t xml:space="preserve">           Auto Calculates:  (ES/$)&gt;50,000 = 10 points</t>
    </r>
  </si>
  <si>
    <t>(A)  Energy replacement</t>
  </si>
  <si>
    <r>
      <t>(</t>
    </r>
    <r>
      <rPr>
        <u/>
        <sz val="10"/>
        <color indexed="8"/>
        <rFont val="Arial"/>
        <family val="2"/>
      </rPr>
      <t>1</t>
    </r>
    <r>
      <rPr>
        <sz val="10"/>
        <color indexed="8"/>
        <rFont val="Arial"/>
        <family val="2"/>
      </rPr>
      <t>) Greater than 0 but equal to or less than 25%, award 5 points.</t>
    </r>
  </si>
  <si>
    <t>(B) Energy Savings</t>
  </si>
  <si>
    <t>If the estimated energy expected to be saved by the installation of the energy efficiency improvements will be from:</t>
  </si>
  <si>
    <r>
      <t>(</t>
    </r>
    <r>
      <rPr>
        <u/>
        <sz val="10"/>
        <color indexed="8"/>
        <rFont val="Arial"/>
        <family val="2"/>
      </rPr>
      <t>1</t>
    </r>
    <r>
      <rPr>
        <sz val="10"/>
        <color indexed="8"/>
        <rFont val="Arial"/>
        <family val="2"/>
      </rPr>
      <t>) 20% up to but not including 35%, award 5 points.</t>
    </r>
  </si>
  <si>
    <r>
      <t>(</t>
    </r>
    <r>
      <rPr>
        <u/>
        <sz val="10"/>
        <color indexed="8"/>
        <rFont val="Arial"/>
        <family val="2"/>
      </rPr>
      <t>2</t>
    </r>
    <r>
      <rPr>
        <sz val="10"/>
        <color indexed="8"/>
        <rFont val="Arial"/>
        <family val="2"/>
      </rPr>
      <t>) 35% up to but not including 50%, award 10 points.</t>
    </r>
  </si>
  <si>
    <r>
      <t>(</t>
    </r>
    <r>
      <rPr>
        <u/>
        <sz val="10"/>
        <color indexed="8"/>
        <rFont val="Arial"/>
        <family val="2"/>
      </rPr>
      <t>3</t>
    </r>
    <r>
      <rPr>
        <sz val="10"/>
        <color indexed="8"/>
        <rFont val="Arial"/>
        <family val="2"/>
      </rPr>
      <t>) 50% or greater, award 15 points.</t>
    </r>
  </si>
  <si>
    <r>
      <t>(</t>
    </r>
    <r>
      <rPr>
        <u/>
        <sz val="10"/>
        <color indexed="8"/>
        <rFont val="Arial"/>
        <family val="2"/>
      </rPr>
      <t>2</t>
    </r>
    <r>
      <rPr>
        <sz val="10"/>
        <color indexed="8"/>
        <rFont val="Arial"/>
        <family val="2"/>
      </rPr>
      <t>) Greater than 25%, but equal to or less than 50%, award 10 points.</t>
    </r>
  </si>
  <si>
    <r>
      <t>(</t>
    </r>
    <r>
      <rPr>
        <u/>
        <sz val="10"/>
        <color indexed="8"/>
        <rFont val="Arial"/>
        <family val="2"/>
      </rPr>
      <t>3</t>
    </r>
    <r>
      <rPr>
        <sz val="10"/>
        <color indexed="8"/>
        <rFont val="Arial"/>
        <family val="2"/>
      </rPr>
      <t>) Greater than 50%, award 15 points.</t>
    </r>
  </si>
  <si>
    <r>
      <t xml:space="preserve">      (</t>
    </r>
    <r>
      <rPr>
        <u/>
        <sz val="10"/>
        <rFont val="Arial"/>
        <family val="2"/>
      </rPr>
      <t>4</t>
    </r>
    <r>
      <rPr>
        <sz val="10"/>
        <rFont val="Arial"/>
        <family val="2"/>
      </rPr>
      <t>) Greater than 150% , Score as Energy Generation</t>
    </r>
  </si>
  <si>
    <t>(C) Energy generation</t>
  </si>
  <si>
    <t xml:space="preserve">(1) If the proposed renewable energy system is intended primarily for production of energy, Award 10 points. </t>
  </si>
  <si>
    <t>(i) 50% or less, award 0 points.</t>
  </si>
  <si>
    <t>(ii) Over 50% but not including 100% of the commitment needed, calculate the points as:</t>
  </si>
  <si>
    <t xml:space="preserve">(iii) 100%, award 20 points. </t>
  </si>
  <si>
    <t>(i) If the Applicant has never received a grant and/or guaranteed loan under this subpart, Award 15 points</t>
  </si>
  <si>
    <t>(ii) If the Applicant has not received a grant and/or guaranteed loan under this subpart within the 2 previous Federal Fiscal Years, Award 5 points</t>
  </si>
  <si>
    <t>(iii) If the Applicant has received a grant and/or guaranteed loan under this subpart within the 2 previous Federal Fiscal Years, Award 0 points.</t>
  </si>
  <si>
    <r>
      <rPr>
        <b/>
        <sz val="11"/>
        <color indexed="8"/>
        <rFont val="Arial"/>
        <family val="2"/>
      </rPr>
      <t>(A) Energy Generation for Use Offsite</t>
    </r>
    <r>
      <rPr>
        <sz val="11"/>
        <color indexed="8"/>
        <rFont val="Arial"/>
        <family val="2"/>
      </rPr>
      <t xml:space="preserve">: Simple Payback = (Eligible project costs) / ((Typical year) Earnings before interest, taxes, depreciation, and amortization (EBITDA) for the project only). </t>
    </r>
    <r>
      <rPr>
        <i/>
        <sz val="9"/>
        <color indexed="8"/>
        <rFont val="Arial"/>
        <family val="2"/>
      </rPr>
      <t>EBITDA is based on all energy and byproduct related revenue streams for a typical year including the fair market value of byproducts produced and used in the project or related enterprises; income remaining after all project obligations are paid (O&amp;M); Agency's review of projections (after operating and stabilized) ; does not include tax credits, carbon credits, RECs and construction or investment related benefits:</t>
    </r>
  </si>
  <si>
    <r>
      <t>(</t>
    </r>
    <r>
      <rPr>
        <u/>
        <sz val="10"/>
        <color indexed="8"/>
        <rFont val="Arial"/>
        <family val="2"/>
      </rPr>
      <t>1</t>
    </r>
    <r>
      <rPr>
        <sz val="10"/>
        <color indexed="8"/>
        <rFont val="Arial"/>
        <family val="2"/>
      </rPr>
      <t>) Less than 10 years, award 15 points.</t>
    </r>
  </si>
  <si>
    <r>
      <t>(</t>
    </r>
    <r>
      <rPr>
        <u/>
        <sz val="10"/>
        <color indexed="8"/>
        <rFont val="Arial"/>
        <family val="2"/>
      </rPr>
      <t>2</t>
    </r>
    <r>
      <rPr>
        <sz val="10"/>
        <color indexed="8"/>
        <rFont val="Arial"/>
        <family val="2"/>
      </rPr>
      <t>) 10 years up to but not including 15 years, award 10 points.</t>
    </r>
  </si>
  <si>
    <r>
      <t>(</t>
    </r>
    <r>
      <rPr>
        <u/>
        <sz val="10"/>
        <color indexed="8"/>
        <rFont val="Arial"/>
        <family val="2"/>
      </rPr>
      <t>3</t>
    </r>
    <r>
      <rPr>
        <sz val="10"/>
        <color indexed="8"/>
        <rFont val="Arial"/>
        <family val="2"/>
      </rPr>
      <t>) 15 years up to and including 25 years, award 5 points.</t>
    </r>
  </si>
  <si>
    <r>
      <t>(</t>
    </r>
    <r>
      <rPr>
        <u/>
        <sz val="10"/>
        <color indexed="8"/>
        <rFont val="Arial"/>
        <family val="2"/>
      </rPr>
      <t>4</t>
    </r>
    <r>
      <rPr>
        <sz val="10"/>
        <color indexed="8"/>
        <rFont val="Arial"/>
        <family val="2"/>
      </rPr>
      <t>) Longer than 25 years, award 0 points.</t>
    </r>
  </si>
  <si>
    <r>
      <rPr>
        <b/>
        <sz val="11"/>
        <color indexed="8"/>
        <rFont val="Arial"/>
        <family val="2"/>
      </rPr>
      <t>(B) Replace Onsite Energy Use (RES Replacement):</t>
    </r>
    <r>
      <rPr>
        <sz val="9"/>
        <color indexed="8"/>
        <rFont val="Arial"/>
        <family val="2"/>
      </rPr>
      <t xml:space="preserve"> </t>
    </r>
    <r>
      <rPr>
        <sz val="10"/>
        <color indexed="8"/>
        <rFont val="Arial"/>
        <family val="2"/>
      </rPr>
      <t>Simple Payback = (Eligible Project Costs) / Dollar Value of Energy Reduced or Replaced.</t>
    </r>
    <r>
      <rPr>
        <sz val="9"/>
        <color indexed="8"/>
        <rFont val="Arial"/>
        <family val="2"/>
      </rPr>
      <t xml:space="preserve"> </t>
    </r>
    <r>
      <rPr>
        <i/>
        <sz val="9"/>
        <color indexed="8"/>
        <rFont val="Arial"/>
        <family val="2"/>
      </rPr>
      <t xml:space="preserve">Dollar value of energy reduced or replaced incorporates the following: Energy Savings using a constant value or price of energy; historical energy use of building or equipment must be based on actual average annual BTU used over the most recent 12-60 consecutive month period. Value or price of energy must be actual average price paid over same period as above. If replacing 100% of energy, actual average price paid for the energy replaced and the projected revenue received from the energy sold in a typical year are required. EEI improvements cannot monetize benefits other than the dollar amount of energy savings realized as a result of the improvement. Does not include tax credits, carbon credits, REC's, and construction and invesement-related benefits. </t>
    </r>
  </si>
  <si>
    <t>(A) Less than 4 years, award 15 points.</t>
  </si>
  <si>
    <t>(B) 4 years up to but not including 8 years, award 10 points.</t>
  </si>
  <si>
    <t>(C) 8 years up to and including 12 years, award 5 points.</t>
  </si>
  <si>
    <t>(D) Longer than 12 years, award 0 points.</t>
  </si>
  <si>
    <r>
      <t xml:space="preserve">Nat Gas </t>
    </r>
    <r>
      <rPr>
        <sz val="8"/>
        <rFont val="Arial"/>
        <family val="2"/>
      </rPr>
      <t>(100,000btu/therm)</t>
    </r>
  </si>
  <si>
    <t>Nat Gas</t>
  </si>
  <si>
    <t xml:space="preserve">If the size of the REAP request is: </t>
  </si>
  <si>
    <t>(4)  Size of REAP Funding Request</t>
  </si>
  <si>
    <t xml:space="preserve">     ii.) If selecting the application would help achieve geographic diversity, (may include points for size of funding)</t>
  </si>
  <si>
    <t>REAP Loan Request</t>
  </si>
  <si>
    <t>REAP Grant Request</t>
  </si>
  <si>
    <t>Project Type</t>
  </si>
  <si>
    <t>Revised 3/13/2018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</si>
</sst>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3" formatCode="_(* #,##0.00_);_(* \(#,##0.00\);_(* &quot;-&quot;??_);_(@_)"/>
    <numFmt numFmtId="164" formatCode="#,##0.000"/>
    <numFmt numFmtId="165" formatCode="&quot;$&quot;#,##0"/>
    <numFmt numFmtId="166" formatCode="&quot;$&quot;#,##0.00"/>
    <numFmt numFmtId="167" formatCode="0.00000"/>
    <numFmt numFmtId="168" formatCode="0.000000000000000"/>
    <numFmt numFmtId="169" formatCode="0.000000000"/>
    <numFmt numFmtId="170" formatCode="0.00000000"/>
    <numFmt numFmtId="171" formatCode="0.000000000000000000E+00"/>
  </numFmts>
  <fonts count="42" x14ac:knownFonts="1">
    <font>
      <sz val="10"/>
      <name val="Arial"/>
    </font>
    <font>
      <sz val="10"/>
      <name val="Arial"/>
      <family val="2"/>
    </font>
    <font>
      <sz val="14"/>
      <name val="Arial"/>
      <family val="2"/>
    </font>
    <font>
      <b/>
      <sz val="12"/>
      <name val="Arial"/>
      <family val="2"/>
    </font>
    <font>
      <sz val="9"/>
      <name val="Arial"/>
      <family val="2"/>
    </font>
    <font>
      <sz val="10"/>
      <name val="Arial"/>
      <family val="2"/>
    </font>
    <font>
      <b/>
      <sz val="14"/>
      <name val="Arial"/>
      <family val="2"/>
    </font>
    <font>
      <sz val="8"/>
      <name val="Arial"/>
      <family val="2"/>
    </font>
    <font>
      <b/>
      <sz val="10"/>
      <name val="Arial"/>
      <family val="2"/>
    </font>
    <font>
      <sz val="10"/>
      <color indexed="8"/>
      <name val="Arial"/>
      <family val="2"/>
    </font>
    <font>
      <b/>
      <sz val="12"/>
      <color indexed="8"/>
      <name val="Arial"/>
      <family val="2"/>
    </font>
    <font>
      <b/>
      <sz val="10"/>
      <color indexed="8"/>
      <name val="Arial"/>
      <family val="2"/>
    </font>
    <font>
      <b/>
      <sz val="14"/>
      <color indexed="8"/>
      <name val="Arial"/>
      <family val="2"/>
    </font>
    <font>
      <b/>
      <sz val="11"/>
      <color indexed="8"/>
      <name val="Arial"/>
      <family val="2"/>
    </font>
    <font>
      <sz val="10"/>
      <color rgb="FFFF0000"/>
      <name val="Arial Black"/>
      <family val="2"/>
    </font>
    <font>
      <b/>
      <sz val="10"/>
      <color rgb="FFFF0000"/>
      <name val="Arial Black"/>
      <family val="2"/>
    </font>
    <font>
      <b/>
      <sz val="16"/>
      <color indexed="8"/>
      <name val="Arial"/>
      <family val="2"/>
    </font>
    <font>
      <i/>
      <sz val="8"/>
      <name val="Arial"/>
      <family val="2"/>
    </font>
    <font>
      <sz val="16"/>
      <color indexed="12"/>
      <name val="Arial"/>
      <family val="2"/>
    </font>
    <font>
      <i/>
      <sz val="10"/>
      <name val="Arial"/>
      <family val="2"/>
    </font>
    <font>
      <i/>
      <sz val="10"/>
      <color indexed="8"/>
      <name val="Arial"/>
      <family val="2"/>
    </font>
    <font>
      <sz val="9"/>
      <color indexed="8"/>
      <name val="Arial"/>
      <family val="2"/>
    </font>
    <font>
      <i/>
      <sz val="9"/>
      <color indexed="8"/>
      <name val="Arial"/>
      <family val="2"/>
    </font>
    <font>
      <b/>
      <sz val="9"/>
      <color indexed="8"/>
      <name val="Arial"/>
      <family val="2"/>
    </font>
    <font>
      <i/>
      <sz val="11"/>
      <name val="Arial"/>
      <family val="2"/>
    </font>
    <font>
      <i/>
      <u/>
      <sz val="9"/>
      <color indexed="8"/>
      <name val="Arial"/>
      <family val="2"/>
    </font>
    <font>
      <i/>
      <sz val="9"/>
      <name val="Arial"/>
      <family val="2"/>
    </font>
    <font>
      <b/>
      <i/>
      <sz val="10"/>
      <color indexed="8"/>
      <name val="Arial"/>
      <family val="2"/>
    </font>
    <font>
      <u/>
      <sz val="10"/>
      <color indexed="8"/>
      <name val="Arial"/>
      <family val="2"/>
    </font>
    <font>
      <b/>
      <i/>
      <sz val="10"/>
      <color rgb="FFFF0000"/>
      <name val="Arial Black"/>
      <family val="2"/>
    </font>
    <font>
      <b/>
      <i/>
      <sz val="11"/>
      <color indexed="8"/>
      <name val="Arial"/>
      <family val="2"/>
    </font>
    <font>
      <i/>
      <sz val="11"/>
      <color rgb="FFFF0000"/>
      <name val="Arial Black"/>
      <family val="2"/>
    </font>
    <font>
      <i/>
      <sz val="11"/>
      <color indexed="8"/>
      <name val="Arial"/>
      <family val="2"/>
    </font>
    <font>
      <u/>
      <sz val="9"/>
      <color indexed="8"/>
      <name val="Arial"/>
      <family val="2"/>
    </font>
    <font>
      <b/>
      <sz val="9"/>
      <name val="Arial"/>
      <family val="2"/>
    </font>
    <font>
      <sz val="11"/>
      <name val="Arial"/>
      <family val="2"/>
    </font>
    <font>
      <i/>
      <sz val="8"/>
      <color indexed="8"/>
      <name val="Arial"/>
      <family val="2"/>
    </font>
    <font>
      <sz val="11"/>
      <color indexed="8"/>
      <name val="Arial"/>
      <family val="2"/>
    </font>
    <font>
      <sz val="10"/>
      <name val="Arial Black"/>
      <family val="2"/>
    </font>
    <font>
      <sz val="8"/>
      <color indexed="8"/>
      <name val="Arial"/>
      <family val="2"/>
    </font>
    <font>
      <u/>
      <sz val="10"/>
      <name val="Arial"/>
      <family val="2"/>
    </font>
    <font>
      <sz val="10"/>
      <color theme="0"/>
      <name val="Arial"/>
      <family val="2"/>
    </font>
  </fonts>
  <fills count="20">
    <fill>
      <patternFill patternType="none"/>
    </fill>
    <fill>
      <patternFill patternType="gray125"/>
    </fill>
    <fill>
      <patternFill patternType="solid">
        <fgColor indexed="4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9"/>
      </right>
      <top style="medium">
        <color indexed="64"/>
      </top>
      <bottom style="medium">
        <color indexed="64"/>
      </bottom>
      <diagonal/>
    </border>
    <border>
      <left style="medium">
        <color indexed="9"/>
      </left>
      <right style="medium">
        <color indexed="9"/>
      </right>
      <top style="medium">
        <color indexed="64"/>
      </top>
      <bottom style="medium">
        <color indexed="64"/>
      </bottom>
      <diagonal/>
    </border>
    <border>
      <left style="medium">
        <color indexed="9"/>
      </left>
      <right style="medium">
        <color indexed="9"/>
      </right>
      <top/>
      <bottom style="medium">
        <color indexed="64"/>
      </bottom>
      <diagonal/>
    </border>
    <border>
      <left style="medium">
        <color indexed="64"/>
      </left>
      <right style="medium">
        <color indexed="9"/>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9"/>
      </right>
      <top style="medium">
        <color indexed="64"/>
      </top>
      <bottom/>
      <diagonal/>
    </border>
    <border>
      <left style="medium">
        <color indexed="9"/>
      </left>
      <right style="medium">
        <color indexed="9"/>
      </right>
      <top style="medium">
        <color indexed="64"/>
      </top>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medium">
        <color auto="1"/>
      </left>
      <right/>
      <top/>
      <bottom style="medium">
        <color auto="1"/>
      </bottom>
      <diagonal/>
    </border>
    <border>
      <left style="medium">
        <color indexed="64"/>
      </left>
      <right/>
      <top/>
      <bottom style="thin">
        <color indexed="64"/>
      </bottom>
      <diagonal/>
    </border>
    <border>
      <left style="medium">
        <color indexed="9"/>
      </left>
      <right/>
      <top style="medium">
        <color indexed="64"/>
      </top>
      <bottom style="medium">
        <color indexed="64"/>
      </bottom>
      <diagonal/>
    </border>
    <border>
      <left/>
      <right/>
      <top style="medium">
        <color auto="1"/>
      </top>
      <bottom style="medium">
        <color auto="1"/>
      </bottom>
      <diagonal/>
    </border>
  </borders>
  <cellStyleXfs count="2">
    <xf numFmtId="0" fontId="0" fillId="0" borderId="0"/>
    <xf numFmtId="43" fontId="1" fillId="0" borderId="0" applyFont="0" applyFill="0" applyBorder="0" applyAlignment="0" applyProtection="0"/>
  </cellStyleXfs>
  <cellXfs count="405">
    <xf numFmtId="0" fontId="0" fillId="0" borderId="0" xfId="0"/>
    <xf numFmtId="0" fontId="5" fillId="0" borderId="0" xfId="0" applyFont="1" applyAlignment="1" applyProtection="1">
      <alignment horizontal="right"/>
    </xf>
    <xf numFmtId="0" fontId="14" fillId="0" borderId="0" xfId="0" applyFont="1" applyAlignment="1" applyProtection="1">
      <alignment horizontal="right"/>
    </xf>
    <xf numFmtId="0" fontId="5" fillId="0" borderId="0" xfId="0" applyFont="1" applyProtection="1"/>
    <xf numFmtId="0" fontId="14" fillId="0" borderId="0" xfId="0" applyFont="1" applyProtection="1"/>
    <xf numFmtId="0" fontId="15" fillId="0" borderId="0" xfId="0" applyFont="1" applyAlignment="1" applyProtection="1">
      <alignment horizontal="center"/>
    </xf>
    <xf numFmtId="0" fontId="9" fillId="0" borderId="0" xfId="0" applyFont="1" applyAlignment="1" applyProtection="1"/>
    <xf numFmtId="0" fontId="9" fillId="0" borderId="0" xfId="0" applyFont="1" applyBorder="1" applyAlignment="1" applyProtection="1"/>
    <xf numFmtId="0" fontId="5" fillId="0" borderId="0" xfId="0" applyFont="1" applyBorder="1" applyProtection="1"/>
    <xf numFmtId="0" fontId="11" fillId="0" borderId="0" xfId="0" applyFont="1" applyProtection="1"/>
    <xf numFmtId="43" fontId="14" fillId="0" borderId="0" xfId="1" applyFont="1" applyBorder="1" applyAlignment="1" applyProtection="1">
      <alignment horizontal="center"/>
    </xf>
    <xf numFmtId="0" fontId="14" fillId="0" borderId="0" xfId="0" applyFont="1" applyAlignment="1" applyProtection="1">
      <alignment horizontal="left" wrapText="1"/>
    </xf>
    <xf numFmtId="0" fontId="9" fillId="0" borderId="0" xfId="0" applyFont="1" applyProtection="1"/>
    <xf numFmtId="0" fontId="14" fillId="0" borderId="11" xfId="0" applyFont="1" applyBorder="1" applyAlignment="1" applyProtection="1">
      <alignment vertical="top" wrapText="1"/>
    </xf>
    <xf numFmtId="0" fontId="9" fillId="0" borderId="0" xfId="0" applyFont="1" applyBorder="1" applyAlignment="1" applyProtection="1">
      <alignment horizontal="center"/>
    </xf>
    <xf numFmtId="0" fontId="14" fillId="0" borderId="0" xfId="0" applyFont="1" applyBorder="1" applyAlignment="1" applyProtection="1">
      <alignment horizontal="left" wrapText="1"/>
    </xf>
    <xf numFmtId="0" fontId="14" fillId="0" borderId="0" xfId="0" applyFont="1" applyBorder="1" applyAlignment="1" applyProtection="1">
      <alignment vertical="top" wrapText="1"/>
    </xf>
    <xf numFmtId="0" fontId="14" fillId="0" borderId="0" xfId="0" applyFont="1" applyBorder="1" applyAlignment="1" applyProtection="1">
      <alignment horizontal="left" vertical="top" wrapText="1" readingOrder="1"/>
    </xf>
    <xf numFmtId="0" fontId="9" fillId="0" borderId="0" xfId="0" applyFont="1" applyAlignment="1" applyProtection="1">
      <alignment horizontal="center" wrapText="1"/>
    </xf>
    <xf numFmtId="0" fontId="9" fillId="0" borderId="0" xfId="0" applyFont="1" applyAlignment="1" applyProtection="1">
      <alignment horizontal="right" wrapText="1"/>
    </xf>
    <xf numFmtId="0" fontId="1" fillId="5" borderId="0" xfId="0" applyFont="1" applyFill="1" applyProtection="1"/>
    <xf numFmtId="0" fontId="5" fillId="5" borderId="0" xfId="0" applyFont="1" applyFill="1" applyProtection="1"/>
    <xf numFmtId="0" fontId="14" fillId="5" borderId="0" xfId="0" applyFont="1" applyFill="1" applyProtection="1"/>
    <xf numFmtId="0" fontId="9" fillId="0" borderId="0" xfId="0" applyFont="1" applyBorder="1" applyAlignment="1" applyProtection="1">
      <alignment horizontal="right"/>
    </xf>
    <xf numFmtId="0" fontId="10" fillId="0" borderId="0" xfId="0" applyFont="1" applyFill="1" applyAlignment="1" applyProtection="1">
      <alignment horizontal="left"/>
    </xf>
    <xf numFmtId="0" fontId="3" fillId="0" borderId="0" xfId="0" applyFont="1" applyFill="1" applyAlignment="1" applyProtection="1">
      <alignment horizontal="left"/>
    </xf>
    <xf numFmtId="0" fontId="11" fillId="0" borderId="0" xfId="0" applyFont="1" applyFill="1" applyProtection="1"/>
    <xf numFmtId="0" fontId="9" fillId="0" borderId="0" xfId="0" applyFont="1" applyFill="1" applyProtection="1"/>
    <xf numFmtId="0" fontId="5" fillId="0" borderId="0" xfId="0" applyFont="1" applyFill="1" applyProtection="1"/>
    <xf numFmtId="0" fontId="14" fillId="0" borderId="0" xfId="0" applyFont="1" applyFill="1" applyProtection="1"/>
    <xf numFmtId="0" fontId="11" fillId="0" borderId="0" xfId="0" applyFont="1" applyBorder="1" applyAlignment="1" applyProtection="1">
      <alignment horizontal="left" vertical="top" wrapText="1" readingOrder="1"/>
    </xf>
    <xf numFmtId="0" fontId="9" fillId="0" borderId="0" xfId="0" applyFont="1" applyBorder="1" applyAlignment="1" applyProtection="1">
      <alignment horizontal="right" vertical="top" wrapText="1" readingOrder="1"/>
    </xf>
    <xf numFmtId="0" fontId="11" fillId="0" borderId="0" xfId="0" applyFont="1" applyAlignment="1" applyProtection="1">
      <alignment vertical="top"/>
    </xf>
    <xf numFmtId="0" fontId="11" fillId="0" borderId="0" xfId="0" applyFont="1" applyBorder="1" applyAlignment="1" applyProtection="1">
      <alignment vertical="top"/>
    </xf>
    <xf numFmtId="43" fontId="2" fillId="0" borderId="0" xfId="1" applyFont="1" applyBorder="1" applyAlignment="1" applyProtection="1">
      <alignment horizontal="center"/>
    </xf>
    <xf numFmtId="0" fontId="17" fillId="0" borderId="0" xfId="0" applyFont="1" applyAlignment="1" applyProtection="1">
      <alignment horizontal="left"/>
    </xf>
    <xf numFmtId="0" fontId="1" fillId="5" borderId="0" xfId="0" applyFont="1" applyFill="1" applyAlignment="1" applyProtection="1">
      <alignment horizontal="center"/>
    </xf>
    <xf numFmtId="0" fontId="1" fillId="0" borderId="0" xfId="0" applyFont="1" applyProtection="1"/>
    <xf numFmtId="0" fontId="0" fillId="0" borderId="9" xfId="0" applyBorder="1"/>
    <xf numFmtId="0" fontId="0" fillId="0" borderId="0" xfId="0" applyBorder="1"/>
    <xf numFmtId="0" fontId="9" fillId="0" borderId="0" xfId="0" applyFont="1" applyBorder="1" applyAlignment="1" applyProtection="1">
      <alignment horizontal="left" vertical="center" wrapText="1"/>
    </xf>
    <xf numFmtId="0" fontId="9" fillId="0" borderId="0" xfId="0" applyFont="1" applyBorder="1" applyAlignment="1" applyProtection="1">
      <alignment horizontal="left" vertical="top" wrapText="1"/>
    </xf>
    <xf numFmtId="0" fontId="1" fillId="5" borderId="0" xfId="0" applyFont="1" applyFill="1" applyAlignment="1" applyProtection="1">
      <alignment wrapText="1"/>
    </xf>
    <xf numFmtId="0" fontId="5" fillId="0" borderId="0" xfId="0" applyFont="1" applyAlignment="1" applyProtection="1">
      <alignment wrapText="1"/>
    </xf>
    <xf numFmtId="0" fontId="9" fillId="0" borderId="38" xfId="0" applyFont="1" applyBorder="1" applyAlignment="1" applyProtection="1">
      <alignment wrapText="1"/>
    </xf>
    <xf numFmtId="0" fontId="13" fillId="0" borderId="8" xfId="0" applyFont="1" applyBorder="1" applyAlignment="1" applyProtection="1">
      <alignment horizontal="left" vertical="top"/>
    </xf>
    <xf numFmtId="0" fontId="8" fillId="10" borderId="0" xfId="0" applyFont="1" applyFill="1" applyProtection="1"/>
    <xf numFmtId="0" fontId="9" fillId="10" borderId="0" xfId="0" applyFont="1" applyFill="1" applyProtection="1"/>
    <xf numFmtId="0" fontId="5" fillId="10" borderId="0" xfId="0" applyFont="1" applyFill="1" applyAlignment="1" applyProtection="1">
      <alignment horizontal="right"/>
    </xf>
    <xf numFmtId="0" fontId="9" fillId="0" borderId="38" xfId="0" applyFont="1" applyBorder="1" applyAlignment="1" applyProtection="1">
      <alignment horizontal="center" wrapText="1"/>
    </xf>
    <xf numFmtId="0" fontId="1" fillId="0" borderId="38" xfId="0" applyFont="1" applyBorder="1" applyAlignment="1" applyProtection="1">
      <alignment horizontal="center" wrapText="1"/>
    </xf>
    <xf numFmtId="0" fontId="24" fillId="0" borderId="0" xfId="0" applyFont="1" applyProtection="1"/>
    <xf numFmtId="0" fontId="1" fillId="5" borderId="0" xfId="0" applyFont="1" applyFill="1" applyAlignment="1" applyProtection="1">
      <alignment vertical="center"/>
    </xf>
    <xf numFmtId="0" fontId="5" fillId="0" borderId="0" xfId="0" applyFont="1" applyAlignment="1" applyProtection="1">
      <alignment vertical="center"/>
    </xf>
    <xf numFmtId="0" fontId="11" fillId="9" borderId="6" xfId="0" applyFont="1" applyFill="1" applyBorder="1" applyAlignment="1" applyProtection="1">
      <alignment horizontal="center" vertical="top" wrapText="1"/>
    </xf>
    <xf numFmtId="0" fontId="0" fillId="0" borderId="0" xfId="0" applyAlignment="1">
      <alignment vertical="top" wrapText="1"/>
    </xf>
    <xf numFmtId="0" fontId="9" fillId="6" borderId="38" xfId="0" applyFont="1" applyFill="1" applyBorder="1" applyAlignment="1" applyProtection="1">
      <alignment horizontal="center" vertical="top" wrapText="1"/>
    </xf>
    <xf numFmtId="0" fontId="1" fillId="0" borderId="38" xfId="0" applyFont="1" applyBorder="1" applyAlignment="1">
      <alignment horizontal="center" vertical="top" wrapText="1"/>
    </xf>
    <xf numFmtId="0" fontId="11" fillId="0" borderId="0" xfId="0" applyFont="1" applyBorder="1" applyAlignment="1" applyProtection="1">
      <alignment horizontal="right" vertical="center" wrapText="1"/>
    </xf>
    <xf numFmtId="0" fontId="0" fillId="0" borderId="0" xfId="0" applyAlignment="1">
      <alignment wrapText="1"/>
    </xf>
    <xf numFmtId="0" fontId="11" fillId="12" borderId="0" xfId="0" applyFont="1" applyFill="1" applyAlignment="1" applyProtection="1">
      <alignment horizontal="left"/>
    </xf>
    <xf numFmtId="0" fontId="1" fillId="5" borderId="0" xfId="0" applyFont="1" applyFill="1" applyAlignment="1" applyProtection="1"/>
    <xf numFmtId="0" fontId="5" fillId="0" borderId="0" xfId="0" applyFont="1" applyAlignment="1" applyProtection="1"/>
    <xf numFmtId="0" fontId="20" fillId="6" borderId="0" xfId="0" applyFont="1" applyFill="1" applyAlignment="1" applyProtection="1">
      <alignment horizontal="left"/>
    </xf>
    <xf numFmtId="0" fontId="27" fillId="6" borderId="0" xfId="0" applyFont="1" applyFill="1" applyAlignment="1" applyProtection="1">
      <alignment horizontal="left"/>
    </xf>
    <xf numFmtId="0" fontId="29" fillId="0" borderId="0" xfId="0" applyFont="1" applyFill="1" applyAlignment="1" applyProtection="1">
      <alignment horizontal="left"/>
    </xf>
    <xf numFmtId="0" fontId="19" fillId="5" borderId="0" xfId="0" applyFont="1" applyFill="1" applyAlignment="1" applyProtection="1"/>
    <xf numFmtId="0" fontId="19" fillId="0" borderId="0" xfId="0" applyFont="1" applyAlignment="1" applyProtection="1"/>
    <xf numFmtId="0" fontId="30" fillId="0" borderId="0" xfId="0" applyFont="1" applyProtection="1"/>
    <xf numFmtId="0" fontId="31" fillId="0" borderId="0" xfId="0" applyFont="1" applyBorder="1" applyAlignment="1" applyProtection="1">
      <alignment horizontal="left" vertical="top" wrapText="1" readingOrder="1"/>
    </xf>
    <xf numFmtId="0" fontId="24" fillId="5" borderId="0" xfId="0" applyFont="1" applyFill="1" applyProtection="1"/>
    <xf numFmtId="0" fontId="32" fillId="0" borderId="0" xfId="0" applyFont="1" applyProtection="1"/>
    <xf numFmtId="0" fontId="9" fillId="4" borderId="11" xfId="0" applyFont="1" applyFill="1" applyBorder="1" applyAlignment="1" applyProtection="1">
      <alignment horizontal="left"/>
    </xf>
    <xf numFmtId="0" fontId="9" fillId="4" borderId="0" xfId="0" applyFont="1" applyFill="1" applyBorder="1" applyAlignment="1" applyProtection="1">
      <alignment horizontal="left"/>
    </xf>
    <xf numFmtId="0" fontId="9" fillId="4" borderId="12" xfId="0" applyFont="1" applyFill="1" applyBorder="1" applyAlignment="1" applyProtection="1">
      <alignment horizontal="left"/>
    </xf>
    <xf numFmtId="0" fontId="10" fillId="6" borderId="0" xfId="0" applyFont="1" applyFill="1" applyBorder="1" applyAlignment="1" applyProtection="1">
      <alignment horizontal="left"/>
    </xf>
    <xf numFmtId="0" fontId="9" fillId="4" borderId="3" xfId="0" applyFont="1" applyFill="1" applyBorder="1" applyAlignment="1" applyProtection="1">
      <alignment horizontal="left"/>
    </xf>
    <xf numFmtId="0" fontId="9" fillId="4" borderId="4" xfId="0" applyFont="1" applyFill="1" applyBorder="1" applyAlignment="1" applyProtection="1">
      <alignment horizontal="left"/>
    </xf>
    <xf numFmtId="0" fontId="9" fillId="4" borderId="5" xfId="0" applyFont="1" applyFill="1" applyBorder="1" applyAlignment="1" applyProtection="1">
      <alignment horizontal="left"/>
    </xf>
    <xf numFmtId="0" fontId="24" fillId="0" borderId="0" xfId="0" applyFont="1" applyFill="1" applyAlignment="1" applyProtection="1">
      <alignment horizontal="left"/>
    </xf>
    <xf numFmtId="0" fontId="11" fillId="0" borderId="0" xfId="0" applyFont="1" applyBorder="1" applyAlignment="1" applyProtection="1">
      <alignment horizontal="right" vertical="top" wrapText="1" readingOrder="1"/>
    </xf>
    <xf numFmtId="0" fontId="11" fillId="10" borderId="0" xfId="0" applyFont="1" applyFill="1" applyProtection="1"/>
    <xf numFmtId="0" fontId="5" fillId="10" borderId="0" xfId="0" applyFont="1" applyFill="1" applyProtection="1"/>
    <xf numFmtId="0" fontId="14" fillId="10" borderId="0" xfId="0" applyFont="1" applyFill="1" applyProtection="1"/>
    <xf numFmtId="0" fontId="1" fillId="0" borderId="6" xfId="0" applyFont="1" applyBorder="1" applyAlignment="1" applyProtection="1">
      <alignment horizontal="center" wrapText="1"/>
    </xf>
    <xf numFmtId="0" fontId="9" fillId="0" borderId="6" xfId="0" applyFont="1" applyBorder="1" applyAlignment="1" applyProtection="1">
      <alignment horizontal="center" vertical="center" wrapText="1"/>
    </xf>
    <xf numFmtId="0" fontId="1" fillId="0" borderId="0" xfId="0" applyFont="1" applyBorder="1" applyProtection="1"/>
    <xf numFmtId="0" fontId="8" fillId="9" borderId="38" xfId="0" applyFont="1" applyFill="1" applyBorder="1" applyAlignment="1" applyProtection="1">
      <alignment horizontal="center"/>
    </xf>
    <xf numFmtId="0" fontId="11" fillId="9" borderId="38" xfId="0" applyFont="1" applyFill="1" applyBorder="1" applyAlignment="1" applyProtection="1">
      <alignment horizontal="center" vertical="top" wrapText="1"/>
    </xf>
    <xf numFmtId="0" fontId="11" fillId="9" borderId="38" xfId="0" applyFont="1" applyFill="1" applyBorder="1" applyAlignment="1" applyProtection="1">
      <alignment horizontal="center" vertical="center"/>
    </xf>
    <xf numFmtId="0" fontId="8" fillId="9" borderId="38" xfId="0" applyFont="1" applyFill="1" applyBorder="1" applyAlignment="1" applyProtection="1">
      <alignment horizontal="center" vertical="top"/>
    </xf>
    <xf numFmtId="0" fontId="23" fillId="0" borderId="6" xfId="0" applyFont="1" applyBorder="1" applyAlignment="1" applyProtection="1">
      <alignment horizontal="center"/>
    </xf>
    <xf numFmtId="0" fontId="23" fillId="0" borderId="38" xfId="0" applyFont="1" applyBorder="1" applyAlignment="1" applyProtection="1">
      <alignment horizontal="center"/>
    </xf>
    <xf numFmtId="0" fontId="34" fillId="0" borderId="38" xfId="0" applyFont="1" applyBorder="1" applyAlignment="1" applyProtection="1">
      <alignment horizontal="center"/>
    </xf>
    <xf numFmtId="0" fontId="14" fillId="0" borderId="0" xfId="0" applyFont="1" applyBorder="1" applyAlignment="1" applyProtection="1">
      <alignment horizontal="left" wrapText="1" readingOrder="1"/>
    </xf>
    <xf numFmtId="0" fontId="15" fillId="12" borderId="0" xfId="0" applyFont="1" applyFill="1" applyAlignment="1" applyProtection="1">
      <alignment horizontal="left"/>
    </xf>
    <xf numFmtId="0" fontId="14" fillId="12" borderId="0" xfId="0" applyFont="1" applyFill="1" applyProtection="1"/>
    <xf numFmtId="0" fontId="14" fillId="8" borderId="0" xfId="0" applyFont="1" applyFill="1" applyAlignment="1" applyProtection="1">
      <alignment horizontal="left" wrapText="1"/>
    </xf>
    <xf numFmtId="0" fontId="14" fillId="13" borderId="0" xfId="0" applyFont="1" applyFill="1" applyAlignment="1" applyProtection="1">
      <alignment horizontal="left" wrapText="1"/>
    </xf>
    <xf numFmtId="0" fontId="14" fillId="10" borderId="0" xfId="0" applyFont="1" applyFill="1" applyAlignment="1" applyProtection="1">
      <alignment horizontal="left" wrapText="1"/>
    </xf>
    <xf numFmtId="0" fontId="11" fillId="9" borderId="2" xfId="0" applyFont="1" applyFill="1" applyBorder="1" applyAlignment="1" applyProtection="1">
      <alignment horizontal="center" vertical="top" wrapText="1"/>
    </xf>
    <xf numFmtId="0" fontId="11" fillId="0" borderId="0" xfId="0" applyFont="1" applyAlignment="1" applyProtection="1">
      <alignment horizontal="right" vertical="center"/>
    </xf>
    <xf numFmtId="0" fontId="4" fillId="0" borderId="39" xfId="0" applyFont="1" applyBorder="1" applyAlignment="1">
      <alignment horizontal="center" vertical="center" wrapText="1"/>
    </xf>
    <xf numFmtId="7" fontId="21" fillId="0" borderId="39" xfId="0" applyNumberFormat="1" applyFont="1" applyFill="1" applyBorder="1" applyAlignment="1" applyProtection="1">
      <alignment horizontal="center" wrapText="1"/>
    </xf>
    <xf numFmtId="0" fontId="14" fillId="0" borderId="0" xfId="0" applyFont="1" applyFill="1" applyAlignment="1" applyProtection="1"/>
    <xf numFmtId="5" fontId="4" fillId="7" borderId="39"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3" fontId="8" fillId="0" borderId="0" xfId="0" applyNumberFormat="1" applyFont="1" applyBorder="1" applyAlignment="1">
      <alignment horizontal="center" vertical="center" wrapText="1"/>
    </xf>
    <xf numFmtId="5" fontId="4" fillId="7" borderId="42" xfId="0" applyNumberFormat="1" applyFont="1" applyFill="1" applyBorder="1" applyAlignment="1">
      <alignment horizontal="center" vertical="center" wrapText="1"/>
    </xf>
    <xf numFmtId="0" fontId="4" fillId="0" borderId="39" xfId="0" applyFont="1" applyBorder="1" applyAlignment="1">
      <alignment horizontal="center" wrapText="1"/>
    </xf>
    <xf numFmtId="0" fontId="38" fillId="0" borderId="0" xfId="0" applyFont="1" applyBorder="1" applyAlignment="1" applyProtection="1">
      <alignment horizontal="left" vertical="top" wrapText="1" readingOrder="1"/>
    </xf>
    <xf numFmtId="4" fontId="8" fillId="0" borderId="39" xfId="0" applyNumberFormat="1" applyFont="1" applyBorder="1" applyAlignment="1">
      <alignment horizontal="center" vertical="center" wrapText="1"/>
    </xf>
    <xf numFmtId="0" fontId="0" fillId="0" borderId="21" xfId="0" applyBorder="1" applyAlignment="1">
      <alignment horizontal="center" vertical="center"/>
    </xf>
    <xf numFmtId="0" fontId="0" fillId="0" borderId="21" xfId="0" applyBorder="1" applyAlignment="1">
      <alignment vertical="center"/>
    </xf>
    <xf numFmtId="2" fontId="0" fillId="0" borderId="21" xfId="0" applyNumberFormat="1" applyBorder="1" applyAlignment="1">
      <alignment vertical="center"/>
    </xf>
    <xf numFmtId="0" fontId="8" fillId="7" borderId="38" xfId="0" applyFont="1" applyFill="1" applyBorder="1" applyAlignment="1" applyProtection="1">
      <alignment horizontal="center" vertical="top"/>
    </xf>
    <xf numFmtId="0" fontId="1" fillId="0" borderId="0" xfId="0" applyFont="1" applyAlignment="1" applyProtection="1">
      <alignment horizontal="center"/>
    </xf>
    <xf numFmtId="5" fontId="4" fillId="11" borderId="42" xfId="0" applyNumberFormat="1" applyFont="1" applyFill="1" applyBorder="1" applyAlignment="1" applyProtection="1">
      <alignment horizontal="center" vertical="center" wrapText="1"/>
      <protection locked="0"/>
    </xf>
    <xf numFmtId="5" fontId="4" fillId="11" borderId="39" xfId="0" applyNumberFormat="1" applyFont="1" applyFill="1" applyBorder="1" applyAlignment="1" applyProtection="1">
      <alignment horizontal="center" vertical="center" wrapText="1"/>
      <protection locked="0"/>
    </xf>
    <xf numFmtId="0" fontId="35" fillId="11" borderId="38" xfId="0" applyFont="1" applyFill="1" applyBorder="1" applyAlignment="1" applyProtection="1">
      <alignment horizontal="center" vertical="center" wrapText="1"/>
      <protection locked="0"/>
    </xf>
    <xf numFmtId="3" fontId="0" fillId="11" borderId="38" xfId="0" applyNumberFormat="1" applyFill="1" applyBorder="1" applyAlignment="1" applyProtection="1">
      <alignment horizontal="center" vertical="center" wrapText="1"/>
      <protection locked="0"/>
    </xf>
    <xf numFmtId="3" fontId="9" fillId="11" borderId="6" xfId="0" applyNumberFormat="1" applyFont="1" applyFill="1" applyBorder="1" applyAlignment="1" applyProtection="1">
      <alignment horizontal="center" vertical="center"/>
      <protection locked="0"/>
    </xf>
    <xf numFmtId="3" fontId="1" fillId="11" borderId="38" xfId="0" applyNumberFormat="1" applyFont="1" applyFill="1" applyBorder="1" applyAlignment="1" applyProtection="1">
      <alignment horizontal="center" vertical="center" wrapText="1"/>
      <protection locked="0"/>
    </xf>
    <xf numFmtId="2" fontId="3" fillId="14" borderId="38" xfId="0" applyNumberFormat="1" applyFont="1" applyFill="1" applyBorder="1" applyAlignment="1">
      <alignment horizontal="center" vertical="center"/>
    </xf>
    <xf numFmtId="2" fontId="3" fillId="15" borderId="38" xfId="0" applyNumberFormat="1" applyFont="1" applyFill="1" applyBorder="1" applyAlignment="1">
      <alignment horizontal="center" vertical="center"/>
    </xf>
    <xf numFmtId="2" fontId="3" fillId="14" borderId="21" xfId="0" applyNumberFormat="1" applyFont="1" applyFill="1" applyBorder="1" applyAlignment="1">
      <alignment horizontal="center" vertical="center"/>
    </xf>
    <xf numFmtId="43" fontId="34" fillId="0" borderId="38" xfId="1" applyFont="1" applyBorder="1" applyAlignment="1" applyProtection="1">
      <alignment horizontal="center"/>
    </xf>
    <xf numFmtId="0" fontId="5" fillId="0" borderId="38" xfId="0" applyFont="1" applyBorder="1" applyAlignment="1" applyProtection="1">
      <alignment horizontal="center" wrapText="1"/>
    </xf>
    <xf numFmtId="0" fontId="9" fillId="0" borderId="8" xfId="0" applyFont="1" applyBorder="1" applyAlignment="1" applyProtection="1">
      <alignment horizontal="left" vertical="top" wrapText="1"/>
    </xf>
    <xf numFmtId="0" fontId="9" fillId="0" borderId="10" xfId="0" applyFont="1" applyBorder="1" applyAlignment="1" applyProtection="1">
      <alignment horizontal="left" vertical="top" wrapText="1"/>
    </xf>
    <xf numFmtId="0" fontId="9" fillId="0" borderId="9" xfId="0" applyFont="1" applyBorder="1" applyAlignment="1" applyProtection="1">
      <alignment horizontal="left" vertical="top" wrapText="1"/>
    </xf>
    <xf numFmtId="43" fontId="3" fillId="15" borderId="21" xfId="1" applyFont="1" applyFill="1" applyBorder="1" applyAlignment="1" applyProtection="1">
      <alignment horizontal="center" vertical="center"/>
    </xf>
    <xf numFmtId="0" fontId="9" fillId="0" borderId="6" xfId="0" applyFont="1" applyBorder="1" applyAlignment="1" applyProtection="1">
      <alignment horizontal="center" vertical="top" wrapText="1"/>
    </xf>
    <xf numFmtId="0" fontId="22" fillId="0" borderId="21" xfId="0" applyFont="1" applyBorder="1" applyAlignment="1" applyProtection="1">
      <alignment horizontal="center" vertical="top" wrapText="1"/>
    </xf>
    <xf numFmtId="43" fontId="3" fillId="14" borderId="38" xfId="1" applyFont="1" applyFill="1" applyBorder="1" applyAlignment="1" applyProtection="1">
      <alignment horizontal="center" vertical="center"/>
    </xf>
    <xf numFmtId="39" fontId="8" fillId="11" borderId="0" xfId="0" applyNumberFormat="1" applyFont="1" applyFill="1" applyAlignment="1" applyProtection="1">
      <alignment horizontal="left"/>
      <protection locked="0"/>
    </xf>
    <xf numFmtId="39" fontId="11" fillId="11" borderId="20" xfId="0" applyNumberFormat="1" applyFont="1" applyFill="1" applyBorder="1" applyAlignment="1" applyProtection="1">
      <alignment horizontal="left"/>
      <protection locked="0"/>
    </xf>
    <xf numFmtId="7" fontId="11" fillId="0" borderId="20" xfId="0" applyNumberFormat="1" applyFont="1" applyBorder="1" applyAlignment="1" applyProtection="1">
      <alignment horizontal="right"/>
    </xf>
    <xf numFmtId="7" fontId="0" fillId="9" borderId="39" xfId="0" applyNumberFormat="1" applyFill="1" applyBorder="1" applyAlignment="1">
      <alignment horizontal="center" vertical="center" wrapText="1"/>
    </xf>
    <xf numFmtId="0" fontId="8" fillId="17" borderId="22" xfId="0" applyFont="1" applyFill="1" applyBorder="1"/>
    <xf numFmtId="0" fontId="8" fillId="17" borderId="23" xfId="0" applyFont="1" applyFill="1" applyBorder="1"/>
    <xf numFmtId="0" fontId="8" fillId="17" borderId="23" xfId="0" applyFont="1" applyFill="1" applyBorder="1" applyAlignment="1">
      <alignment horizontal="right"/>
    </xf>
    <xf numFmtId="0" fontId="8" fillId="17" borderId="50" xfId="0" applyFont="1" applyFill="1" applyBorder="1"/>
    <xf numFmtId="0" fontId="8" fillId="14" borderId="22" xfId="0" applyFont="1" applyFill="1" applyBorder="1"/>
    <xf numFmtId="0" fontId="8" fillId="14" borderId="23" xfId="0" applyFont="1" applyFill="1" applyBorder="1"/>
    <xf numFmtId="0" fontId="8" fillId="14" borderId="23" xfId="0" applyFont="1" applyFill="1" applyBorder="1" applyAlignment="1">
      <alignment horizontal="right"/>
    </xf>
    <xf numFmtId="0" fontId="8" fillId="14" borderId="23" xfId="0" applyFont="1" applyFill="1" applyBorder="1" applyAlignment="1">
      <alignment wrapText="1"/>
    </xf>
    <xf numFmtId="0" fontId="8" fillId="14" borderId="50" xfId="0" applyFont="1" applyFill="1" applyBorder="1"/>
    <xf numFmtId="0" fontId="1" fillId="0" borderId="29" xfId="0" applyFont="1" applyBorder="1"/>
    <xf numFmtId="0" fontId="0" fillId="11" borderId="39" xfId="0" applyFill="1" applyBorder="1"/>
    <xf numFmtId="0" fontId="0" fillId="0" borderId="39" xfId="0" applyBorder="1"/>
    <xf numFmtId="0" fontId="0" fillId="0" borderId="51" xfId="0" applyBorder="1"/>
    <xf numFmtId="0" fontId="1" fillId="0" borderId="52" xfId="0" applyFont="1" applyBorder="1"/>
    <xf numFmtId="0" fontId="1" fillId="0" borderId="52" xfId="0" applyFont="1" applyFill="1" applyBorder="1"/>
    <xf numFmtId="0" fontId="0" fillId="0" borderId="52" xfId="0" applyBorder="1"/>
    <xf numFmtId="0" fontId="1" fillId="0" borderId="53" xfId="0" applyFont="1" applyBorder="1"/>
    <xf numFmtId="0" fontId="0" fillId="0" borderId="54" xfId="0" applyBorder="1"/>
    <xf numFmtId="0" fontId="0" fillId="0" borderId="55" xfId="0" applyBorder="1"/>
    <xf numFmtId="0" fontId="8" fillId="14" borderId="22" xfId="0" applyFont="1" applyFill="1" applyBorder="1" applyAlignment="1">
      <alignment wrapText="1"/>
    </xf>
    <xf numFmtId="0" fontId="8" fillId="14" borderId="23" xfId="0" applyFont="1" applyFill="1" applyBorder="1" applyAlignment="1">
      <alignment horizontal="right" wrapText="1"/>
    </xf>
    <xf numFmtId="0" fontId="8" fillId="14" borderId="23" xfId="0" applyFont="1" applyFill="1" applyBorder="1" applyAlignment="1">
      <alignment horizontal="center" wrapText="1"/>
    </xf>
    <xf numFmtId="0" fontId="8" fillId="14" borderId="50" xfId="0" applyFont="1" applyFill="1" applyBorder="1" applyAlignment="1">
      <alignment wrapText="1"/>
    </xf>
    <xf numFmtId="0" fontId="8" fillId="0" borderId="0" xfId="0" applyFont="1" applyAlignment="1">
      <alignment wrapText="1"/>
    </xf>
    <xf numFmtId="0" fontId="1" fillId="0" borderId="39" xfId="0" applyFont="1" applyBorder="1"/>
    <xf numFmtId="0" fontId="0" fillId="0" borderId="39" xfId="0" applyFill="1" applyBorder="1"/>
    <xf numFmtId="0" fontId="1" fillId="0" borderId="53" xfId="0" applyFont="1" applyFill="1" applyBorder="1" applyAlignment="1">
      <alignment horizontal="right"/>
    </xf>
    <xf numFmtId="0" fontId="0" fillId="11" borderId="54" xfId="0" applyFill="1" applyBorder="1"/>
    <xf numFmtId="0" fontId="8" fillId="14" borderId="50" xfId="0" applyFont="1" applyFill="1" applyBorder="1" applyAlignment="1">
      <alignment horizontal="center" wrapText="1"/>
    </xf>
    <xf numFmtId="0" fontId="8" fillId="0" borderId="0" xfId="0" applyFont="1"/>
    <xf numFmtId="0" fontId="0" fillId="11" borderId="51" xfId="0" applyFill="1" applyBorder="1"/>
    <xf numFmtId="0" fontId="8" fillId="0" borderId="53" xfId="0" applyFont="1" applyBorder="1" applyAlignment="1">
      <alignment horizontal="center"/>
    </xf>
    <xf numFmtId="0" fontId="8" fillId="0" borderId="53" xfId="0" applyFont="1" applyFill="1" applyBorder="1" applyAlignment="1">
      <alignment horizontal="center"/>
    </xf>
    <xf numFmtId="0" fontId="0" fillId="0" borderId="54" xfId="0" applyFill="1" applyBorder="1"/>
    <xf numFmtId="0" fontId="0" fillId="0" borderId="3" xfId="0" applyBorder="1"/>
    <xf numFmtId="0" fontId="0" fillId="0" borderId="4" xfId="0" applyBorder="1"/>
    <xf numFmtId="0" fontId="0" fillId="0" borderId="5" xfId="0" applyBorder="1"/>
    <xf numFmtId="0" fontId="0" fillId="0" borderId="42" xfId="0" applyBorder="1"/>
    <xf numFmtId="0" fontId="0" fillId="0" borderId="58" xfId="0" applyBorder="1"/>
    <xf numFmtId="39" fontId="0" fillId="0" borderId="39" xfId="0" applyNumberFormat="1" applyBorder="1"/>
    <xf numFmtId="0" fontId="0" fillId="0" borderId="12" xfId="0" applyBorder="1"/>
    <xf numFmtId="0" fontId="0" fillId="0" borderId="11" xfId="0" applyBorder="1"/>
    <xf numFmtId="0" fontId="8" fillId="0" borderId="0" xfId="0" applyFont="1" applyBorder="1"/>
    <xf numFmtId="0" fontId="0" fillId="0" borderId="45" xfId="0" applyBorder="1"/>
    <xf numFmtId="0" fontId="0" fillId="0" borderId="39" xfId="0" applyBorder="1" applyAlignment="1">
      <alignment horizontal="left" indent="1"/>
    </xf>
    <xf numFmtId="0" fontId="0" fillId="0" borderId="41" xfId="0" applyBorder="1"/>
    <xf numFmtId="0" fontId="0" fillId="0" borderId="8" xfId="0" applyBorder="1"/>
    <xf numFmtId="0" fontId="0" fillId="0" borderId="46" xfId="0" applyBorder="1"/>
    <xf numFmtId="0" fontId="13" fillId="0" borderId="38" xfId="0" applyFont="1" applyFill="1" applyBorder="1" applyProtection="1"/>
    <xf numFmtId="0" fontId="1" fillId="16" borderId="6" xfId="0" applyFont="1" applyFill="1" applyBorder="1" applyProtection="1"/>
    <xf numFmtId="0" fontId="13" fillId="15" borderId="21" xfId="0" applyFont="1" applyFill="1" applyBorder="1" applyAlignment="1" applyProtection="1">
      <alignment horizontal="left" vertical="center"/>
    </xf>
    <xf numFmtId="0" fontId="13" fillId="14" borderId="38" xfId="0" applyFont="1" applyFill="1" applyBorder="1" applyAlignment="1" applyProtection="1">
      <alignment horizontal="left" vertical="center" wrapText="1"/>
    </xf>
    <xf numFmtId="4" fontId="5" fillId="0" borderId="38" xfId="0" applyNumberFormat="1" applyFont="1" applyFill="1" applyBorder="1" applyAlignment="1" applyProtection="1">
      <alignment horizontal="center" vertical="center" wrapText="1"/>
    </xf>
    <xf numFmtId="4" fontId="9" fillId="0" borderId="12" xfId="0" applyNumberFormat="1" applyFont="1" applyBorder="1" applyAlignment="1" applyProtection="1">
      <alignment horizontal="center" vertical="center" wrapText="1"/>
    </xf>
    <xf numFmtId="164" fontId="5" fillId="0" borderId="6" xfId="0" applyNumberFormat="1" applyFont="1" applyBorder="1" applyAlignment="1" applyProtection="1">
      <alignment horizontal="center" vertical="center"/>
    </xf>
    <xf numFmtId="0" fontId="9" fillId="0" borderId="29" xfId="0" applyFont="1" applyBorder="1" applyAlignment="1" applyProtection="1">
      <alignment horizontal="right"/>
    </xf>
    <xf numFmtId="0" fontId="9" fillId="0" borderId="29" xfId="0" applyFont="1" applyBorder="1" applyAlignment="1" applyProtection="1">
      <alignment horizontal="right" wrapText="1"/>
    </xf>
    <xf numFmtId="0" fontId="20" fillId="0" borderId="21" xfId="0" applyFont="1" applyBorder="1" applyAlignment="1" applyProtection="1">
      <alignment horizontal="center" vertical="top" wrapText="1"/>
    </xf>
    <xf numFmtId="166" fontId="0" fillId="11" borderId="42" xfId="0" applyNumberFormat="1" applyFill="1" applyBorder="1" applyAlignment="1" applyProtection="1">
      <alignment horizontal="center" vertical="center" wrapText="1"/>
      <protection locked="0"/>
    </xf>
    <xf numFmtId="0" fontId="13" fillId="16" borderId="21" xfId="0" applyFont="1" applyFill="1" applyBorder="1" applyAlignment="1" applyProtection="1">
      <alignment horizontal="left" vertical="center" wrapText="1"/>
    </xf>
    <xf numFmtId="0" fontId="9" fillId="0" borderId="17" xfId="0" applyFont="1" applyBorder="1" applyAlignment="1" applyProtection="1">
      <alignment horizontal="left" vertical="top" wrapText="1"/>
    </xf>
    <xf numFmtId="0" fontId="1" fillId="0" borderId="65" xfId="0" applyFont="1" applyBorder="1"/>
    <xf numFmtId="0" fontId="1" fillId="0" borderId="9" xfId="0" applyFont="1" applyBorder="1"/>
    <xf numFmtId="0" fontId="8" fillId="0" borderId="9" xfId="0" applyFont="1" applyBorder="1"/>
    <xf numFmtId="10" fontId="0" fillId="0" borderId="9" xfId="0" applyNumberFormat="1" applyBorder="1"/>
    <xf numFmtId="0" fontId="8" fillId="0" borderId="9" xfId="0" applyFont="1" applyBorder="1" applyAlignment="1">
      <alignment horizontal="center"/>
    </xf>
    <xf numFmtId="0" fontId="11" fillId="9" borderId="21" xfId="0" applyFont="1" applyFill="1" applyBorder="1" applyAlignment="1" applyProtection="1">
      <alignment horizontal="center" vertical="top" wrapText="1"/>
    </xf>
    <xf numFmtId="0" fontId="9" fillId="0" borderId="39" xfId="0" applyFont="1" applyBorder="1" applyProtection="1"/>
    <xf numFmtId="0" fontId="5" fillId="0" borderId="39" xfId="0" applyFont="1" applyBorder="1" applyProtection="1"/>
    <xf numFmtId="0" fontId="9" fillId="0" borderId="29" xfId="0" applyFont="1" applyBorder="1" applyAlignment="1" applyProtection="1">
      <alignment horizontal="center" vertical="center" wrapText="1" readingOrder="1"/>
    </xf>
    <xf numFmtId="0" fontId="9" fillId="0" borderId="39" xfId="0" applyFont="1" applyBorder="1" applyAlignment="1" applyProtection="1">
      <alignment horizontal="left" vertical="center" wrapText="1" readingOrder="1"/>
    </xf>
    <xf numFmtId="165" fontId="11" fillId="11" borderId="39" xfId="0" applyNumberFormat="1" applyFont="1" applyFill="1" applyBorder="1" applyProtection="1">
      <protection locked="0"/>
    </xf>
    <xf numFmtId="2" fontId="11" fillId="6" borderId="39" xfId="0" applyNumberFormat="1" applyFont="1" applyFill="1" applyBorder="1" applyAlignment="1" applyProtection="1">
      <alignment horizontal="center" vertical="center" wrapText="1" readingOrder="1"/>
    </xf>
    <xf numFmtId="5" fontId="11" fillId="6" borderId="39" xfId="0" applyNumberFormat="1" applyFont="1" applyFill="1" applyBorder="1" applyProtection="1"/>
    <xf numFmtId="0" fontId="0" fillId="18" borderId="68" xfId="0" applyFill="1" applyBorder="1" applyProtection="1"/>
    <xf numFmtId="0" fontId="8" fillId="14" borderId="23" xfId="0" applyFont="1" applyFill="1" applyBorder="1" applyAlignment="1">
      <alignment wrapText="1" shrinkToFit="1"/>
    </xf>
    <xf numFmtId="0" fontId="1" fillId="0" borderId="39" xfId="0" applyFont="1" applyBorder="1" applyAlignment="1">
      <alignment horizontal="left"/>
    </xf>
    <xf numFmtId="2" fontId="11" fillId="0" borderId="42" xfId="0" applyNumberFormat="1" applyFont="1" applyBorder="1" applyAlignment="1" applyProtection="1">
      <alignment horizontal="center" vertical="center" wrapText="1" readingOrder="1"/>
    </xf>
    <xf numFmtId="0" fontId="0" fillId="6" borderId="39" xfId="0" applyFill="1" applyBorder="1"/>
    <xf numFmtId="0" fontId="8" fillId="0" borderId="0" xfId="0" applyFont="1" applyAlignment="1" applyProtection="1">
      <alignment horizontal="right"/>
    </xf>
    <xf numFmtId="168" fontId="0" fillId="0" borderId="0" xfId="0" applyNumberFormat="1"/>
    <xf numFmtId="169" fontId="0" fillId="0" borderId="0" xfId="0" applyNumberFormat="1"/>
    <xf numFmtId="170" fontId="0" fillId="0" borderId="0" xfId="0" applyNumberFormat="1"/>
    <xf numFmtId="171" fontId="0" fillId="0" borderId="0" xfId="0" applyNumberFormat="1"/>
    <xf numFmtId="167" fontId="0" fillId="0" borderId="0" xfId="0" applyNumberFormat="1"/>
    <xf numFmtId="0" fontId="2" fillId="9" borderId="25" xfId="0" applyFont="1" applyFill="1" applyBorder="1" applyAlignment="1">
      <alignment horizontal="center"/>
    </xf>
    <xf numFmtId="0" fontId="9" fillId="0" borderId="0" xfId="0" applyFont="1" applyBorder="1" applyAlignment="1" applyProtection="1">
      <alignment horizontal="center" vertical="center" wrapText="1"/>
    </xf>
    <xf numFmtId="0" fontId="9" fillId="0" borderId="11" xfId="0" applyFont="1" applyBorder="1" applyAlignment="1" applyProtection="1">
      <alignment horizontal="right" wrapText="1"/>
    </xf>
    <xf numFmtId="0" fontId="2" fillId="9" borderId="21" xfId="0" applyFont="1" applyFill="1" applyBorder="1" applyAlignment="1">
      <alignment horizontal="center"/>
    </xf>
    <xf numFmtId="165" fontId="5" fillId="19" borderId="39" xfId="0" applyNumberFormat="1" applyFont="1" applyFill="1" applyBorder="1" applyAlignment="1" applyProtection="1">
      <alignment horizontal="center"/>
      <protection locked="0"/>
    </xf>
    <xf numFmtId="0" fontId="41" fillId="0" borderId="0" xfId="0" applyFont="1" applyFill="1" applyBorder="1" applyProtection="1"/>
    <xf numFmtId="0" fontId="9" fillId="4" borderId="8" xfId="0" applyFont="1" applyFill="1" applyBorder="1" applyAlignment="1" applyProtection="1">
      <alignment horizontal="left"/>
    </xf>
    <xf numFmtId="0" fontId="9" fillId="4" borderId="9" xfId="0" applyFont="1" applyFill="1" applyBorder="1" applyAlignment="1" applyProtection="1">
      <alignment horizontal="left"/>
    </xf>
    <xf numFmtId="0" fontId="9" fillId="4" borderId="2" xfId="0" applyFont="1" applyFill="1" applyBorder="1" applyAlignment="1" applyProtection="1">
      <alignment horizontal="left"/>
    </xf>
    <xf numFmtId="0" fontId="9" fillId="0" borderId="3" xfId="0" applyFont="1" applyBorder="1" applyAlignment="1" applyProtection="1">
      <alignment horizontal="left" vertical="top" wrapText="1"/>
    </xf>
    <xf numFmtId="0" fontId="9" fillId="0" borderId="4"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29" xfId="0" applyFont="1" applyBorder="1" applyAlignment="1" applyProtection="1">
      <alignment horizontal="left" vertical="top" wrapText="1"/>
    </xf>
    <xf numFmtId="0" fontId="9" fillId="0" borderId="39" xfId="0" applyFont="1" applyBorder="1" applyAlignment="1" applyProtection="1">
      <alignment horizontal="left" vertical="top" wrapText="1"/>
    </xf>
    <xf numFmtId="0" fontId="9" fillId="0" borderId="42" xfId="0" applyFont="1" applyBorder="1" applyAlignment="1" applyProtection="1">
      <alignment horizontal="left" vertical="top" wrapText="1"/>
    </xf>
    <xf numFmtId="0" fontId="9" fillId="0" borderId="14" xfId="0" applyFont="1" applyBorder="1" applyAlignment="1" applyProtection="1">
      <alignment horizontal="left" vertical="top" wrapText="1"/>
    </xf>
    <xf numFmtId="0" fontId="6" fillId="9" borderId="6" xfId="0" applyFont="1" applyFill="1" applyBorder="1" applyAlignment="1" applyProtection="1">
      <alignment horizontal="center" vertical="center" wrapText="1"/>
    </xf>
    <xf numFmtId="0" fontId="6" fillId="9" borderId="25" xfId="0" applyFont="1" applyFill="1" applyBorder="1" applyAlignment="1" applyProtection="1">
      <alignment horizontal="center" vertical="center" wrapText="1"/>
    </xf>
    <xf numFmtId="0" fontId="6" fillId="9" borderId="21" xfId="0" applyFont="1" applyFill="1" applyBorder="1" applyAlignment="1" applyProtection="1">
      <alignment horizontal="center" vertical="center" wrapText="1"/>
    </xf>
    <xf numFmtId="0" fontId="9" fillId="0" borderId="0" xfId="0" applyFont="1" applyAlignment="1" applyProtection="1">
      <alignment horizontal="left" wrapText="1"/>
    </xf>
    <xf numFmtId="0" fontId="9" fillId="4" borderId="19" xfId="0" applyFont="1" applyFill="1" applyBorder="1" applyAlignment="1" applyProtection="1">
      <alignment horizontal="left"/>
    </xf>
    <xf numFmtId="0" fontId="9" fillId="4" borderId="20" xfId="0" applyFont="1" applyFill="1" applyBorder="1" applyAlignment="1" applyProtection="1">
      <alignment horizontal="left"/>
    </xf>
    <xf numFmtId="0" fontId="11" fillId="8" borderId="0" xfId="0" applyFont="1" applyFill="1" applyAlignment="1" applyProtection="1">
      <alignment horizontal="left" vertical="center" wrapText="1"/>
    </xf>
    <xf numFmtId="0" fontId="9" fillId="0" borderId="47" xfId="0" applyFont="1" applyBorder="1" applyAlignment="1" applyProtection="1">
      <alignment horizontal="left" vertical="top" wrapText="1"/>
    </xf>
    <xf numFmtId="0" fontId="9" fillId="0" borderId="45"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9" fillId="0" borderId="49" xfId="0" applyFont="1" applyBorder="1" applyAlignment="1" applyProtection="1">
      <alignment horizontal="left" vertical="top" wrapText="1"/>
    </xf>
    <xf numFmtId="0" fontId="22" fillId="6" borderId="0" xfId="0" applyFont="1" applyFill="1" applyAlignment="1" applyProtection="1">
      <alignment horizontal="left" vertical="center" wrapText="1"/>
    </xf>
    <xf numFmtId="0" fontId="0" fillId="0" borderId="0" xfId="0" applyAlignment="1">
      <alignment horizontal="left" vertical="center" wrapText="1"/>
    </xf>
    <xf numFmtId="0" fontId="11" fillId="0" borderId="19" xfId="0" applyFont="1" applyBorder="1" applyAlignment="1" applyProtection="1">
      <alignment horizontal="left" vertical="top" wrapText="1" readingOrder="1"/>
      <protection locked="0"/>
    </xf>
    <xf numFmtId="0" fontId="11" fillId="0" borderId="20" xfId="0" applyFont="1" applyBorder="1" applyAlignment="1" applyProtection="1">
      <alignment horizontal="left" vertical="top" wrapText="1" readingOrder="1"/>
      <protection locked="0"/>
    </xf>
    <xf numFmtId="0" fontId="11" fillId="0" borderId="2" xfId="0" applyFont="1" applyBorder="1" applyAlignment="1" applyProtection="1">
      <alignment horizontal="left" vertical="top" wrapText="1" readingOrder="1"/>
      <protection locked="0"/>
    </xf>
    <xf numFmtId="0" fontId="1" fillId="0" borderId="26" xfId="0" applyFont="1" applyBorder="1" applyAlignment="1" applyProtection="1">
      <alignment horizontal="left"/>
    </xf>
    <xf numFmtId="0" fontId="5" fillId="0" borderId="13" xfId="0" applyFont="1" applyBorder="1" applyAlignment="1" applyProtection="1">
      <alignment horizontal="left"/>
    </xf>
    <xf numFmtId="0" fontId="5" fillId="0" borderId="40" xfId="0" applyFont="1" applyBorder="1" applyAlignment="1" applyProtection="1">
      <alignment horizontal="left"/>
    </xf>
    <xf numFmtId="10" fontId="8" fillId="0" borderId="6" xfId="0" applyNumberFormat="1" applyFont="1" applyBorder="1" applyAlignment="1">
      <alignment horizontal="center" vertical="center" wrapText="1"/>
    </xf>
    <xf numFmtId="10" fontId="8" fillId="0" borderId="21" xfId="0" applyNumberFormat="1" applyFont="1" applyBorder="1" applyAlignment="1">
      <alignment horizontal="center" vertical="center" wrapText="1"/>
    </xf>
    <xf numFmtId="2" fontId="11" fillId="9" borderId="6" xfId="0" applyNumberFormat="1" applyFont="1" applyFill="1" applyBorder="1" applyAlignment="1" applyProtection="1">
      <alignment horizontal="center" vertical="center" wrapText="1"/>
    </xf>
    <xf numFmtId="0" fontId="0" fillId="0" borderId="21" xfId="0" applyBorder="1" applyAlignment="1">
      <alignment horizontal="center" vertical="center"/>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9" fillId="0" borderId="59" xfId="0" applyFont="1" applyBorder="1" applyAlignment="1" applyProtection="1">
      <alignment horizontal="left" vertical="top" wrapText="1"/>
    </xf>
    <xf numFmtId="0" fontId="9" fillId="0" borderId="60" xfId="0" applyFont="1" applyBorder="1" applyAlignment="1" applyProtection="1">
      <alignment horizontal="left" vertical="top" wrapText="1"/>
    </xf>
    <xf numFmtId="0" fontId="0" fillId="0" borderId="18" xfId="0" applyBorder="1" applyAlignment="1">
      <alignment horizontal="left" vertical="top" wrapText="1"/>
    </xf>
    <xf numFmtId="0" fontId="0" fillId="0" borderId="61" xfId="0" applyBorder="1" applyAlignment="1">
      <alignment horizontal="left" vertical="top" wrapText="1"/>
    </xf>
    <xf numFmtId="0" fontId="0" fillId="0" borderId="0" xfId="0" applyBorder="1" applyAlignment="1">
      <alignment horizontal="left" vertical="top" wrapText="1"/>
    </xf>
    <xf numFmtId="0" fontId="0" fillId="0" borderId="62" xfId="0" applyBorder="1" applyAlignment="1">
      <alignment horizontal="left" vertical="top" wrapText="1"/>
    </xf>
    <xf numFmtId="2" fontId="11" fillId="9" borderId="63" xfId="0" applyNumberFormat="1" applyFont="1" applyFill="1" applyBorder="1" applyAlignment="1" applyProtection="1">
      <alignment horizontal="center" vertical="center" wrapText="1"/>
    </xf>
    <xf numFmtId="2" fontId="0" fillId="0" borderId="64" xfId="0" applyNumberFormat="1" applyBorder="1" applyAlignment="1">
      <alignment horizontal="center" vertical="center"/>
    </xf>
    <xf numFmtId="2" fontId="0" fillId="0" borderId="25" xfId="0" applyNumberFormat="1" applyBorder="1" applyAlignment="1">
      <alignment horizontal="center" vertical="center"/>
    </xf>
    <xf numFmtId="2" fontId="0" fillId="0" borderId="21" xfId="0" applyNumberFormat="1" applyBorder="1" applyAlignment="1">
      <alignment horizontal="center" vertical="center"/>
    </xf>
    <xf numFmtId="0" fontId="9" fillId="0" borderId="1" xfId="0" applyFont="1" applyBorder="1" applyAlignment="1" applyProtection="1">
      <alignment horizontal="left" vertical="top" wrapText="1"/>
    </xf>
    <xf numFmtId="0" fontId="6" fillId="9" borderId="44" xfId="0" applyFont="1" applyFill="1" applyBorder="1" applyAlignment="1" applyProtection="1">
      <alignment horizontal="center" vertical="center"/>
    </xf>
    <xf numFmtId="0" fontId="6" fillId="9" borderId="32" xfId="0" applyFont="1" applyFill="1" applyBorder="1" applyAlignment="1" applyProtection="1">
      <alignment horizontal="center" vertical="center"/>
    </xf>
    <xf numFmtId="0" fontId="11" fillId="12" borderId="0" xfId="0" applyFont="1" applyFill="1" applyAlignment="1" applyProtection="1"/>
    <xf numFmtId="0" fontId="0" fillId="12" borderId="0" xfId="0" applyFill="1" applyAlignment="1"/>
    <xf numFmtId="0" fontId="9" fillId="0" borderId="22" xfId="0" applyFont="1" applyBorder="1" applyAlignment="1" applyProtection="1">
      <alignment horizontal="left" vertical="top" wrapText="1"/>
    </xf>
    <xf numFmtId="0" fontId="9" fillId="0" borderId="23" xfId="0" applyFont="1" applyBorder="1" applyAlignment="1" applyProtection="1">
      <alignment horizontal="left" vertical="top" wrapText="1"/>
    </xf>
    <xf numFmtId="0" fontId="9" fillId="0" borderId="43" xfId="0" applyFont="1" applyBorder="1" applyAlignment="1" applyProtection="1">
      <alignment horizontal="left" vertical="top" wrapText="1"/>
    </xf>
    <xf numFmtId="0" fontId="32" fillId="0" borderId="0" xfId="0" applyFont="1" applyFill="1" applyAlignment="1" applyProtection="1">
      <alignment horizontal="left"/>
    </xf>
    <xf numFmtId="0" fontId="24" fillId="0" borderId="0" xfId="0" applyFont="1" applyAlignment="1">
      <alignment horizontal="left"/>
    </xf>
    <xf numFmtId="0" fontId="9" fillId="0" borderId="33" xfId="0" applyFont="1" applyBorder="1" applyAlignment="1" applyProtection="1">
      <alignment horizontal="left" vertical="top" wrapText="1"/>
    </xf>
    <xf numFmtId="0" fontId="9" fillId="0" borderId="7" xfId="0" applyFont="1" applyBorder="1" applyAlignment="1" applyProtection="1">
      <alignment horizontal="left" vertical="top" wrapText="1"/>
    </xf>
    <xf numFmtId="0" fontId="9" fillId="0" borderId="41"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9" fillId="0" borderId="16" xfId="0" applyFont="1" applyBorder="1" applyAlignment="1" applyProtection="1">
      <alignment horizontal="left" vertical="top" wrapText="1"/>
    </xf>
    <xf numFmtId="0" fontId="10" fillId="3" borderId="0" xfId="0" applyFont="1" applyFill="1" applyBorder="1" applyAlignment="1" applyProtection="1">
      <alignment horizontal="left"/>
    </xf>
    <xf numFmtId="0" fontId="20" fillId="6" borderId="0" xfId="0" applyFont="1" applyFill="1" applyAlignment="1" applyProtection="1">
      <alignment vertical="top" wrapText="1"/>
    </xf>
    <xf numFmtId="0" fontId="19" fillId="0" borderId="0" xfId="0" applyFont="1" applyAlignment="1">
      <alignment vertical="top" wrapText="1"/>
    </xf>
    <xf numFmtId="0" fontId="16" fillId="0" borderId="0" xfId="0" applyFont="1" applyAlignment="1" applyProtection="1">
      <alignment horizontal="center"/>
    </xf>
    <xf numFmtId="0" fontId="12" fillId="0" borderId="0" xfId="0" applyFont="1" applyAlignment="1" applyProtection="1">
      <alignment horizontal="center"/>
    </xf>
    <xf numFmtId="0" fontId="11" fillId="0" borderId="0" xfId="0" applyFont="1" applyAlignment="1" applyProtection="1">
      <alignment horizontal="left" vertical="top" wrapText="1"/>
    </xf>
    <xf numFmtId="0" fontId="10" fillId="11" borderId="9" xfId="0" applyFont="1" applyFill="1" applyBorder="1" applyAlignment="1" applyProtection="1">
      <alignment horizontal="left"/>
      <protection locked="0"/>
    </xf>
    <xf numFmtId="0" fontId="11" fillId="11" borderId="20" xfId="0" applyFont="1" applyFill="1" applyBorder="1" applyAlignment="1" applyProtection="1">
      <alignment horizontal="left"/>
      <protection locked="0"/>
    </xf>
    <xf numFmtId="0" fontId="1" fillId="0" borderId="3"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11" xfId="0" applyFont="1" applyBorder="1" applyAlignment="1" applyProtection="1">
      <alignment horizontal="left" vertical="top"/>
    </xf>
    <xf numFmtId="0" fontId="1" fillId="0" borderId="12"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10" xfId="0" applyFont="1" applyBorder="1" applyAlignment="1" applyProtection="1">
      <alignment horizontal="left" vertical="top"/>
    </xf>
    <xf numFmtId="0" fontId="13" fillId="0" borderId="0" xfId="0" applyFont="1" applyAlignment="1" applyProtection="1">
      <alignment horizontal="center" wrapText="1"/>
    </xf>
    <xf numFmtId="0" fontId="5" fillId="0" borderId="20" xfId="0" applyFont="1" applyBorder="1" applyAlignment="1" applyProtection="1">
      <alignment horizontal="left"/>
    </xf>
    <xf numFmtId="2" fontId="10" fillId="16" borderId="6" xfId="0" applyNumberFormat="1" applyFont="1" applyFill="1" applyBorder="1" applyAlignment="1" applyProtection="1">
      <alignment horizontal="center" vertical="center"/>
    </xf>
    <xf numFmtId="0" fontId="0" fillId="16" borderId="21" xfId="0" applyFill="1" applyBorder="1" applyAlignment="1">
      <alignment vertical="center"/>
    </xf>
    <xf numFmtId="2" fontId="0" fillId="16" borderId="21" xfId="0" applyNumberFormat="1" applyFill="1" applyBorder="1" applyAlignment="1">
      <alignment vertical="center"/>
    </xf>
    <xf numFmtId="2" fontId="3" fillId="16" borderId="6" xfId="0" applyNumberFormat="1" applyFont="1" applyFill="1" applyBorder="1" applyAlignment="1" applyProtection="1">
      <alignment horizontal="center" vertical="center"/>
    </xf>
    <xf numFmtId="0" fontId="0" fillId="16" borderId="21" xfId="0" applyFill="1" applyBorder="1" applyAlignment="1">
      <alignment horizontal="center" vertical="center"/>
    </xf>
    <xf numFmtId="0" fontId="11" fillId="0" borderId="20" xfId="0" applyFont="1" applyBorder="1" applyAlignment="1" applyProtection="1">
      <alignment horizontal="left"/>
    </xf>
    <xf numFmtId="0" fontId="3" fillId="3" borderId="0" xfId="0" applyFont="1" applyFill="1" applyAlignment="1" applyProtection="1">
      <alignment horizontal="left" vertical="center"/>
    </xf>
    <xf numFmtId="0" fontId="0" fillId="0" borderId="0" xfId="0" applyAlignment="1">
      <alignment vertical="center"/>
    </xf>
    <xf numFmtId="0" fontId="12" fillId="9" borderId="6" xfId="0" applyFont="1" applyFill="1" applyBorder="1" applyAlignment="1" applyProtection="1">
      <alignment horizontal="center" vertical="center" wrapText="1"/>
    </xf>
    <xf numFmtId="0" fontId="0" fillId="0" borderId="21" xfId="0" applyBorder="1" applyAlignment="1" applyProtection="1"/>
    <xf numFmtId="0" fontId="9" fillId="0" borderId="9" xfId="0" applyFont="1" applyBorder="1" applyAlignment="1" applyProtection="1">
      <alignment horizontal="left" vertical="top" wrapText="1"/>
    </xf>
    <xf numFmtId="0" fontId="9" fillId="0" borderId="30" xfId="0" applyFont="1" applyBorder="1" applyAlignment="1" applyProtection="1">
      <alignment horizontal="left" vertical="top" wrapText="1"/>
    </xf>
    <xf numFmtId="0" fontId="9" fillId="0" borderId="31" xfId="0" applyFont="1" applyBorder="1" applyAlignment="1" applyProtection="1">
      <alignment horizontal="left" vertical="top" wrapText="1"/>
    </xf>
    <xf numFmtId="0" fontId="9" fillId="0" borderId="42" xfId="0" applyFont="1" applyBorder="1" applyAlignment="1" applyProtection="1">
      <alignment wrapText="1"/>
    </xf>
    <xf numFmtId="0" fontId="0" fillId="0" borderId="41" xfId="0" applyBorder="1" applyAlignment="1">
      <alignment wrapText="1"/>
    </xf>
    <xf numFmtId="0" fontId="12" fillId="11" borderId="6" xfId="0" applyFont="1" applyFill="1" applyBorder="1" applyAlignment="1" applyProtection="1">
      <alignment horizontal="center" vertical="center"/>
      <protection locked="0"/>
    </xf>
    <xf numFmtId="0" fontId="0" fillId="11" borderId="25" xfId="0" applyFill="1" applyBorder="1" applyAlignment="1" applyProtection="1">
      <alignment horizontal="center"/>
      <protection locked="0"/>
    </xf>
    <xf numFmtId="0" fontId="0" fillId="11" borderId="21" xfId="0" applyFill="1" applyBorder="1" applyAlignment="1" applyProtection="1">
      <alignment horizontal="center"/>
      <protection locked="0"/>
    </xf>
    <xf numFmtId="0" fontId="0" fillId="4" borderId="20" xfId="0" applyFill="1" applyBorder="1" applyAlignment="1">
      <alignment horizontal="left"/>
    </xf>
    <xf numFmtId="0" fontId="9" fillId="0" borderId="19" xfId="0" applyFont="1" applyBorder="1" applyAlignment="1" applyProtection="1">
      <alignment horizontal="left" vertical="top" wrapText="1"/>
    </xf>
    <xf numFmtId="0" fontId="0" fillId="0" borderId="20" xfId="0" applyBorder="1" applyAlignment="1">
      <alignment horizontal="left" vertical="top" wrapText="1"/>
    </xf>
    <xf numFmtId="0" fontId="0" fillId="0" borderId="2" xfId="0" applyBorder="1" applyAlignment="1">
      <alignment horizontal="left" vertical="top" wrapText="1"/>
    </xf>
    <xf numFmtId="0" fontId="12" fillId="11" borderId="25" xfId="0" applyFont="1" applyFill="1" applyBorder="1" applyAlignment="1" applyProtection="1">
      <alignment horizontal="center" vertical="center"/>
      <protection locked="0"/>
    </xf>
    <xf numFmtId="0" fontId="6" fillId="11" borderId="25" xfId="0" applyFont="1" applyFill="1" applyBorder="1" applyAlignment="1" applyProtection="1">
      <alignment horizontal="center" vertical="center"/>
      <protection locked="0"/>
    </xf>
    <xf numFmtId="0" fontId="0" fillId="11" borderId="25" xfId="0" applyFill="1" applyBorder="1" applyAlignment="1" applyProtection="1">
      <alignment horizontal="center" vertical="center"/>
      <protection locked="0"/>
    </xf>
    <xf numFmtId="0" fontId="0" fillId="11" borderId="21" xfId="0" applyFill="1" applyBorder="1" applyAlignment="1" applyProtection="1">
      <alignment horizontal="center" vertical="center"/>
      <protection locked="0"/>
    </xf>
    <xf numFmtId="0" fontId="23" fillId="0" borderId="0" xfId="0" applyFont="1" applyFill="1" applyAlignment="1" applyProtection="1">
      <alignment wrapText="1"/>
    </xf>
    <xf numFmtId="0" fontId="0" fillId="0" borderId="0" xfId="0" applyAlignment="1">
      <alignment wrapText="1"/>
    </xf>
    <xf numFmtId="0" fontId="0" fillId="0" borderId="4" xfId="0" applyBorder="1" applyAlignment="1">
      <alignment horizontal="left" vertical="top" wrapText="1"/>
    </xf>
    <xf numFmtId="0" fontId="32" fillId="0" borderId="0" xfId="0" applyFont="1" applyFill="1" applyAlignment="1" applyProtection="1">
      <alignment horizontal="left" wrapText="1"/>
    </xf>
    <xf numFmtId="0" fontId="24" fillId="0" borderId="0" xfId="0" applyFont="1" applyFill="1" applyAlignment="1">
      <alignment horizontal="left" wrapText="1"/>
    </xf>
    <xf numFmtId="0" fontId="9" fillId="0" borderId="27" xfId="0" applyFont="1" applyBorder="1" applyAlignment="1" applyProtection="1">
      <alignment horizontal="left" vertical="top" wrapText="1"/>
    </xf>
    <xf numFmtId="0" fontId="0" fillId="0" borderId="28" xfId="0" applyBorder="1" applyAlignment="1">
      <alignment horizontal="left" vertical="top" wrapText="1"/>
    </xf>
    <xf numFmtId="0" fontId="20" fillId="0" borderId="9" xfId="0" applyFont="1" applyFill="1" applyBorder="1" applyAlignment="1" applyProtection="1"/>
    <xf numFmtId="0" fontId="0" fillId="0" borderId="9" xfId="0" applyBorder="1" applyAlignment="1"/>
    <xf numFmtId="0" fontId="10" fillId="3" borderId="0" xfId="0" applyFont="1" applyFill="1" applyAlignment="1" applyProtection="1">
      <alignment horizontal="left"/>
    </xf>
    <xf numFmtId="0" fontId="11" fillId="0" borderId="19" xfId="0" applyFont="1" applyBorder="1" applyAlignment="1" applyProtection="1">
      <alignment horizontal="left" vertical="top" wrapText="1"/>
      <protection locked="0"/>
    </xf>
    <xf numFmtId="0" fontId="8" fillId="0" borderId="68"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6" fillId="9" borderId="6" xfId="0" applyFont="1" applyFill="1" applyBorder="1" applyAlignment="1" applyProtection="1">
      <alignment horizontal="center" vertical="center"/>
    </xf>
    <xf numFmtId="0" fontId="6" fillId="9" borderId="25" xfId="0" applyFont="1" applyFill="1" applyBorder="1" applyAlignment="1" applyProtection="1">
      <alignment horizontal="center" vertical="center"/>
    </xf>
    <xf numFmtId="0" fontId="6" fillId="9" borderId="21" xfId="0" applyFont="1" applyFill="1" applyBorder="1" applyAlignment="1" applyProtection="1">
      <alignment horizontal="center" vertical="center"/>
    </xf>
    <xf numFmtId="0" fontId="9" fillId="0" borderId="66" xfId="0" applyFont="1" applyBorder="1" applyAlignment="1" applyProtection="1">
      <alignment horizontal="left" vertical="top" wrapText="1"/>
    </xf>
    <xf numFmtId="0" fontId="9" fillId="0" borderId="61" xfId="0" applyFont="1" applyBorder="1" applyAlignment="1" applyProtection="1">
      <alignment horizontal="left" vertical="top" wrapText="1"/>
    </xf>
    <xf numFmtId="0" fontId="32" fillId="6" borderId="0" xfId="0" applyFont="1" applyFill="1" applyBorder="1" applyAlignment="1" applyProtection="1">
      <alignment horizontal="left"/>
    </xf>
    <xf numFmtId="0" fontId="11" fillId="13" borderId="4"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wrapText="1"/>
    </xf>
    <xf numFmtId="0" fontId="26" fillId="0" borderId="0" xfId="0" applyFont="1" applyAlignment="1">
      <alignment horizontal="left" vertical="center" wrapText="1"/>
    </xf>
    <xf numFmtId="0" fontId="9" fillId="0" borderId="42" xfId="0" applyFont="1" applyBorder="1" applyAlignment="1" applyProtection="1">
      <alignment vertical="top" wrapText="1"/>
    </xf>
    <xf numFmtId="0" fontId="0" fillId="0" borderId="41" xfId="0" applyBorder="1" applyAlignment="1">
      <alignment vertical="top" wrapText="1"/>
    </xf>
    <xf numFmtId="0" fontId="9" fillId="0" borderId="26"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21" fillId="0" borderId="0" xfId="0" applyFont="1" applyFill="1" applyAlignment="1" applyProtection="1">
      <alignment wrapText="1"/>
    </xf>
    <xf numFmtId="0" fontId="4" fillId="0" borderId="0" xfId="0" applyFont="1" applyAlignment="1">
      <alignment wrapText="1"/>
    </xf>
    <xf numFmtId="2" fontId="34" fillId="0" borderId="45" xfId="0" applyNumberFormat="1" applyFont="1" applyBorder="1" applyAlignment="1">
      <alignment horizontal="center" vertical="center" wrapText="1"/>
    </xf>
    <xf numFmtId="2" fontId="8" fillId="0" borderId="46" xfId="0" applyNumberFormat="1" applyFont="1" applyBorder="1" applyAlignment="1">
      <alignment horizontal="center" vertical="center" wrapText="1"/>
    </xf>
    <xf numFmtId="0" fontId="4" fillId="0" borderId="45" xfId="0" applyFont="1" applyBorder="1" applyAlignment="1">
      <alignment horizontal="center" vertical="center" wrapText="1"/>
    </xf>
    <xf numFmtId="0" fontId="0" fillId="0" borderId="46" xfId="0" applyBorder="1" applyAlignment="1">
      <alignment horizontal="center" vertical="center" wrapText="1"/>
    </xf>
    <xf numFmtId="0" fontId="11" fillId="12" borderId="0" xfId="0" applyFont="1" applyFill="1" applyAlignment="1" applyProtection="1">
      <alignment horizontal="left"/>
    </xf>
    <xf numFmtId="0" fontId="0" fillId="12" borderId="0" xfId="0" applyFill="1" applyAlignment="1">
      <alignment horizontal="left"/>
    </xf>
    <xf numFmtId="0" fontId="0" fillId="0" borderId="8" xfId="0" applyBorder="1" applyAlignment="1">
      <alignment horizontal="left" vertical="top" wrapText="1"/>
    </xf>
    <xf numFmtId="0" fontId="0" fillId="0" borderId="9" xfId="0" applyBorder="1" applyAlignment="1">
      <alignment horizontal="left" vertical="top" wrapText="1"/>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9" xfId="0" applyFont="1" applyFill="1" applyBorder="1" applyAlignment="1" applyProtection="1">
      <alignment horizontal="left"/>
    </xf>
    <xf numFmtId="0" fontId="9" fillId="6" borderId="0" xfId="0" applyFont="1" applyFill="1" applyAlignment="1" applyProtection="1">
      <alignment vertical="center" wrapText="1"/>
    </xf>
    <xf numFmtId="0" fontId="0" fillId="0" borderId="0" xfId="0" applyAlignment="1">
      <alignment vertical="center" wrapText="1"/>
    </xf>
    <xf numFmtId="0" fontId="1" fillId="0" borderId="38" xfId="0" applyFont="1" applyBorder="1" applyAlignment="1" applyProtection="1">
      <alignment horizontal="center" vertical="center" wrapText="1"/>
    </xf>
    <xf numFmtId="0" fontId="1" fillId="0" borderId="38" xfId="0" applyFont="1" applyBorder="1" applyAlignment="1">
      <alignment horizontal="center" vertical="center" wrapText="1"/>
    </xf>
    <xf numFmtId="0" fontId="12" fillId="11" borderId="6" xfId="0" applyFont="1" applyFill="1" applyBorder="1" applyAlignment="1" applyProtection="1">
      <alignment horizontal="center" vertical="center" wrapText="1"/>
      <protection locked="0"/>
    </xf>
    <xf numFmtId="0" fontId="0" fillId="11" borderId="21" xfId="0"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xf>
    <xf numFmtId="0" fontId="1" fillId="0" borderId="10" xfId="0" applyFont="1" applyBorder="1" applyAlignment="1">
      <alignment horizontal="center" vertical="center" wrapText="1"/>
    </xf>
    <xf numFmtId="0" fontId="21" fillId="0" borderId="0" xfId="0" applyFont="1" applyBorder="1" applyAlignment="1" applyProtection="1">
      <alignment horizontal="left" vertical="center" wrapText="1"/>
    </xf>
    <xf numFmtId="0" fontId="3" fillId="3" borderId="0" xfId="0" applyFont="1" applyFill="1" applyAlignment="1" applyProtection="1">
      <alignment horizontal="left"/>
    </xf>
    <xf numFmtId="0" fontId="11" fillId="10" borderId="0" xfId="0" applyFont="1" applyFill="1" applyAlignment="1" applyProtection="1">
      <alignment horizontal="left"/>
    </xf>
    <xf numFmtId="0" fontId="12" fillId="9" borderId="6" xfId="0" applyFont="1" applyFill="1" applyBorder="1" applyAlignment="1" applyProtection="1">
      <alignment horizontal="center" vertical="center"/>
    </xf>
    <xf numFmtId="0" fontId="12" fillId="9" borderId="25" xfId="0" applyFont="1" applyFill="1" applyBorder="1" applyAlignment="1" applyProtection="1">
      <alignment horizontal="center" vertical="center"/>
    </xf>
    <xf numFmtId="0" fontId="9" fillId="0" borderId="24" xfId="0" applyFont="1" applyBorder="1" applyAlignment="1" applyProtection="1">
      <alignment horizontal="left" vertical="top" wrapText="1"/>
    </xf>
    <xf numFmtId="0" fontId="9" fillId="0" borderId="9"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42" xfId="0" applyFont="1" applyFill="1" applyBorder="1" applyAlignment="1" applyProtection="1">
      <alignment horizontal="left"/>
      <protection locked="0"/>
    </xf>
    <xf numFmtId="0" fontId="0" fillId="0" borderId="41" xfId="0" applyBorder="1" applyAlignment="1" applyProtection="1">
      <alignment horizontal="left"/>
      <protection locked="0"/>
    </xf>
    <xf numFmtId="0" fontId="0" fillId="0" borderId="58" xfId="0" applyBorder="1" applyAlignment="1" applyProtection="1">
      <alignment horizontal="left"/>
      <protection locked="0"/>
    </xf>
    <xf numFmtId="0" fontId="18" fillId="2" borderId="34" xfId="0" applyFont="1" applyFill="1" applyBorder="1" applyAlignment="1">
      <alignment horizontal="left" vertical="center"/>
    </xf>
    <xf numFmtId="0" fontId="18" fillId="2" borderId="35" xfId="0" applyFont="1" applyFill="1" applyBorder="1" applyAlignment="1">
      <alignment horizontal="left" vertical="center"/>
    </xf>
    <xf numFmtId="0" fontId="18" fillId="2" borderId="37" xfId="0" applyFont="1" applyFill="1" applyBorder="1" applyAlignment="1">
      <alignment horizontal="left" vertical="center"/>
    </xf>
    <xf numFmtId="0" fontId="18" fillId="2" borderId="36" xfId="0" applyFont="1" applyFill="1" applyBorder="1" applyAlignment="1">
      <alignment horizontal="left" vertical="center"/>
    </xf>
    <xf numFmtId="0" fontId="18" fillId="2" borderId="67" xfId="0" applyFont="1" applyFill="1" applyBorder="1" applyAlignment="1">
      <alignment horizontal="left" vertical="center"/>
    </xf>
    <xf numFmtId="0" fontId="18" fillId="2" borderId="56" xfId="0" applyFont="1" applyFill="1" applyBorder="1" applyAlignment="1">
      <alignment horizontal="left" vertical="center"/>
    </xf>
    <xf numFmtId="0" fontId="18" fillId="2" borderId="57" xfId="0" applyFont="1" applyFill="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82"/>
  <sheetViews>
    <sheetView tabSelected="1" zoomScaleNormal="100" zoomScaleSheetLayoutView="100" workbookViewId="0">
      <selection activeCell="B7" sqref="B7:D7"/>
    </sheetView>
  </sheetViews>
  <sheetFormatPr defaultColWidth="9.28515625" defaultRowHeight="15" x14ac:dyDescent="0.3"/>
  <cols>
    <col min="1" max="1" width="26.5703125" style="3" customWidth="1"/>
    <col min="2" max="2" width="17.42578125" style="3" customWidth="1"/>
    <col min="3" max="3" width="30" style="3" customWidth="1"/>
    <col min="4" max="4" width="20.5703125" style="3" customWidth="1"/>
    <col min="5" max="5" width="22" style="3" customWidth="1"/>
    <col min="6" max="6" width="0.28515625" style="4" customWidth="1"/>
    <col min="7" max="24" width="9.28515625" style="20"/>
    <col min="25" max="16384" width="9.28515625" style="3"/>
  </cols>
  <sheetData>
    <row r="1" spans="1:24" x14ac:dyDescent="0.3">
      <c r="B1" s="1"/>
      <c r="C1" s="1"/>
      <c r="D1" s="1"/>
      <c r="E1" s="218" t="s">
        <v>125</v>
      </c>
      <c r="F1" s="2"/>
    </row>
    <row r="2" spans="1:24" x14ac:dyDescent="0.3">
      <c r="A2" s="35" t="s">
        <v>177</v>
      </c>
      <c r="B2" s="1"/>
      <c r="C2" s="1"/>
      <c r="D2" s="1"/>
      <c r="E2" s="218" t="s">
        <v>124</v>
      </c>
      <c r="F2" s="2"/>
    </row>
    <row r="3" spans="1:24" ht="20.25" x14ac:dyDescent="0.3">
      <c r="A3" s="300" t="s">
        <v>42</v>
      </c>
      <c r="B3" s="300"/>
      <c r="C3" s="300"/>
      <c r="D3" s="300"/>
      <c r="E3" s="300"/>
    </row>
    <row r="4" spans="1:24" ht="18.75" x14ac:dyDescent="0.3">
      <c r="A4" s="301" t="s">
        <v>122</v>
      </c>
      <c r="B4" s="301"/>
      <c r="C4" s="301"/>
      <c r="D4" s="301"/>
      <c r="E4" s="301"/>
      <c r="F4" s="5"/>
    </row>
    <row r="5" spans="1:24" ht="18.75" x14ac:dyDescent="0.3">
      <c r="A5" s="301" t="s">
        <v>123</v>
      </c>
      <c r="B5" s="301"/>
      <c r="C5" s="301"/>
      <c r="D5" s="301"/>
      <c r="E5" s="301"/>
      <c r="F5" s="5"/>
    </row>
    <row r="6" spans="1:24" ht="18" customHeight="1" thickBot="1" x14ac:dyDescent="0.3">
      <c r="A6" s="6"/>
      <c r="B6" s="7"/>
      <c r="C6" s="7"/>
      <c r="D6" s="8"/>
      <c r="E6" s="311" t="s">
        <v>10</v>
      </c>
      <c r="F6" s="311"/>
    </row>
    <row r="7" spans="1:24" ht="19.5" customHeight="1" thickBot="1" x14ac:dyDescent="0.3">
      <c r="A7" s="9" t="s">
        <v>9</v>
      </c>
      <c r="B7" s="303"/>
      <c r="C7" s="303"/>
      <c r="D7" s="303"/>
      <c r="E7" s="305"/>
      <c r="F7" s="306"/>
    </row>
    <row r="8" spans="1:24" ht="19.5" customHeight="1" thickBot="1" x14ac:dyDescent="0.25">
      <c r="A8" s="9" t="s">
        <v>7</v>
      </c>
      <c r="B8" s="304"/>
      <c r="C8" s="304"/>
      <c r="D8" s="304"/>
      <c r="E8" s="307"/>
      <c r="F8" s="308"/>
    </row>
    <row r="9" spans="1:24" ht="19.5" customHeight="1" thickBot="1" x14ac:dyDescent="0.25">
      <c r="A9" s="9" t="s">
        <v>1</v>
      </c>
      <c r="B9" s="304"/>
      <c r="C9" s="304"/>
      <c r="D9" s="304"/>
      <c r="E9" s="307"/>
      <c r="F9" s="308"/>
    </row>
    <row r="10" spans="1:24" ht="20.25" customHeight="1" thickBot="1" x14ac:dyDescent="0.25">
      <c r="A10" s="9" t="s">
        <v>14</v>
      </c>
      <c r="B10" s="135"/>
      <c r="C10" s="312"/>
      <c r="D10" s="312"/>
      <c r="E10" s="307"/>
      <c r="F10" s="308"/>
    </row>
    <row r="11" spans="1:24" ht="20.25" customHeight="1" thickBot="1" x14ac:dyDescent="0.25">
      <c r="A11" s="9" t="s">
        <v>15</v>
      </c>
      <c r="B11" s="136"/>
      <c r="C11" s="318"/>
      <c r="D11" s="318"/>
      <c r="E11" s="307"/>
      <c r="F11" s="308"/>
    </row>
    <row r="12" spans="1:24" ht="19.5" customHeight="1" thickBot="1" x14ac:dyDescent="0.25">
      <c r="A12" s="9" t="s">
        <v>16</v>
      </c>
      <c r="B12" s="136"/>
      <c r="C12" s="137" t="s">
        <v>63</v>
      </c>
      <c r="D12" s="136"/>
      <c r="E12" s="309"/>
      <c r="F12" s="310"/>
    </row>
    <row r="13" spans="1:24" ht="8.25" customHeight="1" thickBot="1" x14ac:dyDescent="0.35">
      <c r="B13" s="32"/>
      <c r="C13" s="32"/>
      <c r="D13" s="33"/>
      <c r="E13" s="8"/>
      <c r="F13" s="10"/>
    </row>
    <row r="14" spans="1:24" s="116" customFormat="1" ht="18" customHeight="1" thickBot="1" x14ac:dyDescent="0.35">
      <c r="A14" s="187"/>
      <c r="B14" s="91" t="s">
        <v>12</v>
      </c>
      <c r="C14" s="92" t="s">
        <v>13</v>
      </c>
      <c r="D14" s="93" t="s">
        <v>97</v>
      </c>
      <c r="E14" s="126" t="s">
        <v>98</v>
      </c>
      <c r="F14" s="10"/>
      <c r="G14" s="36"/>
      <c r="H14" s="36"/>
      <c r="I14" s="36"/>
      <c r="J14" s="36"/>
      <c r="K14" s="36"/>
      <c r="L14" s="36"/>
      <c r="M14" s="36"/>
      <c r="N14" s="36"/>
      <c r="O14" s="36"/>
      <c r="P14" s="36"/>
      <c r="Q14" s="36"/>
      <c r="R14" s="36"/>
      <c r="S14" s="36"/>
      <c r="T14" s="36"/>
      <c r="U14" s="36"/>
      <c r="V14" s="36"/>
      <c r="W14" s="36"/>
    </row>
    <row r="15" spans="1:24" s="37" customFormat="1" ht="10.5" customHeight="1" x14ac:dyDescent="0.3">
      <c r="A15" s="188"/>
      <c r="B15" s="313" t="str">
        <f>IF(B10=0,IF(AND(B29&gt;0,D51&gt;150%),(E33+E75+E82+E93+E103+E111+E126),""),IF(B10&gt;0,IF(AND(B29&gt;0,D51&gt;150%),(E31+E75+E82+E93+E103+E111+E126),"")))</f>
        <v/>
      </c>
      <c r="C15" s="313" t="str">
        <f>IF(AND(D51&gt;150%,B29&gt;0),E158,"")</f>
        <v/>
      </c>
      <c r="D15" s="316" t="str">
        <f>IF(AND(B29&gt;0,D51&gt;150%,B10&gt;0),B15+C15,"")</f>
        <v/>
      </c>
      <c r="E15" s="316" t="str">
        <f>IF(B10=0,(IF(AND(B29&gt;0,D51&gt;150%,B11&gt;0),E33+E75+E82+E93+E103+E111+E126+C16,"")),"")</f>
        <v/>
      </c>
      <c r="F15" s="10"/>
      <c r="G15" s="20"/>
      <c r="H15" s="20"/>
      <c r="I15" s="20"/>
      <c r="J15" s="20"/>
      <c r="K15" s="20"/>
      <c r="L15" s="20"/>
      <c r="M15" s="20"/>
      <c r="N15" s="20"/>
      <c r="O15" s="20"/>
      <c r="P15" s="20"/>
      <c r="Q15" s="20"/>
      <c r="R15" s="20"/>
      <c r="S15" s="20"/>
      <c r="T15" s="20"/>
      <c r="U15" s="20"/>
      <c r="V15" s="20"/>
      <c r="W15" s="20"/>
    </row>
    <row r="16" spans="1:24" s="37" customFormat="1" ht="15" customHeight="1" thickBot="1" x14ac:dyDescent="0.35">
      <c r="A16" s="198" t="s">
        <v>90</v>
      </c>
      <c r="B16" s="314"/>
      <c r="C16" s="315"/>
      <c r="D16" s="317"/>
      <c r="E16" s="317"/>
      <c r="F16" s="10"/>
      <c r="G16" s="20"/>
      <c r="H16" s="20"/>
      <c r="I16" s="20"/>
      <c r="J16" s="20"/>
      <c r="K16" s="20"/>
      <c r="L16" s="20"/>
      <c r="M16" s="20"/>
      <c r="N16" s="20"/>
      <c r="O16" s="20"/>
      <c r="P16" s="20"/>
      <c r="Q16" s="20"/>
      <c r="R16" s="20"/>
      <c r="S16" s="20"/>
      <c r="T16" s="20"/>
      <c r="U16" s="20"/>
      <c r="V16" s="20"/>
      <c r="W16" s="20"/>
      <c r="X16" s="20"/>
    </row>
    <row r="17" spans="1:24" s="37" customFormat="1" ht="30" customHeight="1" thickBot="1" x14ac:dyDescent="0.35">
      <c r="A17" s="190" t="s">
        <v>91</v>
      </c>
      <c r="B17" s="123" t="str">
        <f>IF(AND(D51&gt;0%,D51&lt;=150%),(E31+E56+E82+E93+E103+E111+E136),"")</f>
        <v/>
      </c>
      <c r="C17" s="123" t="str">
        <f>IF(AND(D51&gt;0%,D51&lt;=150%),E158,"")</f>
        <v/>
      </c>
      <c r="D17" s="125" t="str">
        <f>IF(B10&gt;0,(IF(AND(D51&gt;0,D51&lt;=150%),B17+C17,"")),"")</f>
        <v/>
      </c>
      <c r="E17" s="134" t="str">
        <f>IF(B10=0,(IF(AND(B29&gt;0,D51&lt;=150%,B11&gt;0),E33+E56+E82+E93+E103+E111+E136+E158,"")),"")</f>
        <v/>
      </c>
      <c r="F17" s="10" t="s">
        <v>8</v>
      </c>
      <c r="G17" s="20"/>
      <c r="H17" s="20"/>
      <c r="I17" s="20"/>
      <c r="J17" s="20"/>
      <c r="K17" s="20"/>
      <c r="L17" s="20"/>
      <c r="M17" s="20"/>
      <c r="N17" s="20"/>
      <c r="O17" s="20"/>
      <c r="P17" s="20"/>
      <c r="Q17" s="20"/>
      <c r="R17" s="20"/>
      <c r="S17" s="20"/>
      <c r="T17" s="20"/>
      <c r="U17" s="20"/>
      <c r="V17" s="20"/>
      <c r="W17" s="20"/>
      <c r="X17" s="20"/>
    </row>
    <row r="18" spans="1:24" s="37" customFormat="1" ht="25.5" customHeight="1" thickBot="1" x14ac:dyDescent="0.35">
      <c r="A18" s="189" t="s">
        <v>74</v>
      </c>
      <c r="B18" s="124" t="str">
        <f>IF(B37&gt;0,IF(AND(D42&gt;0,B10=0),(E42+E68+E82+E93+E103+E111+E148),(E39+E68+E82+E93+E103+E111+E148)),"")</f>
        <v/>
      </c>
      <c r="C18" s="124" t="str">
        <f>IF(B37&gt;0,E158,"")</f>
        <v/>
      </c>
      <c r="D18" s="124" t="str">
        <f>IF(B10&gt;0,IF(B37&gt;0,B18+C18,""),"")</f>
        <v/>
      </c>
      <c r="E18" s="131" t="str">
        <f>IF(B10=0,(IF(AND(B37&gt;0),E42+E68+E82+E93+E103+E111+E148,"")),"")</f>
        <v/>
      </c>
      <c r="F18" s="10"/>
      <c r="G18" s="20"/>
      <c r="H18" s="20"/>
      <c r="I18" s="20"/>
      <c r="J18" s="20"/>
      <c r="K18" s="20"/>
      <c r="L18" s="20"/>
      <c r="M18" s="20"/>
      <c r="N18" s="20"/>
      <c r="O18" s="20"/>
      <c r="P18" s="20"/>
      <c r="Q18" s="20"/>
      <c r="R18" s="20"/>
      <c r="S18" s="20"/>
      <c r="T18" s="20"/>
      <c r="U18" s="20"/>
      <c r="V18" s="20"/>
      <c r="W18" s="20"/>
      <c r="X18" s="20"/>
    </row>
    <row r="19" spans="1:24" ht="6.75" hidden="1" customHeight="1" thickBot="1" x14ac:dyDescent="0.35">
      <c r="A19" s="45"/>
      <c r="B19" s="113"/>
      <c r="C19" s="114"/>
      <c r="D19" s="112"/>
      <c r="E19" s="34"/>
      <c r="F19" s="10"/>
    </row>
    <row r="20" spans="1:24" ht="40.5" customHeight="1" x14ac:dyDescent="0.3">
      <c r="A20" s="302" t="s">
        <v>110</v>
      </c>
      <c r="B20" s="302"/>
      <c r="C20" s="302"/>
      <c r="D20" s="302"/>
      <c r="E20" s="302"/>
      <c r="F20" s="11"/>
    </row>
    <row r="21" spans="1:24" ht="1.5" hidden="1" customHeight="1" x14ac:dyDescent="0.3">
      <c r="B21" s="12"/>
      <c r="C21" s="12"/>
      <c r="D21" s="1"/>
      <c r="E21" s="1"/>
      <c r="F21" s="11"/>
    </row>
    <row r="22" spans="1:24" ht="1.5" customHeight="1" x14ac:dyDescent="0.3">
      <c r="B22" s="12"/>
      <c r="C22" s="12"/>
      <c r="D22" s="1"/>
      <c r="E22" s="1"/>
      <c r="F22" s="11"/>
    </row>
    <row r="23" spans="1:24" s="53" customFormat="1" ht="27.75" customHeight="1" x14ac:dyDescent="0.2">
      <c r="A23" s="319" t="s">
        <v>44</v>
      </c>
      <c r="B23" s="319"/>
      <c r="C23" s="319"/>
      <c r="D23" s="319"/>
      <c r="E23" s="319"/>
      <c r="F23" s="320"/>
      <c r="G23" s="52"/>
      <c r="H23" s="52"/>
      <c r="I23" s="52"/>
      <c r="J23" s="52"/>
      <c r="K23" s="52"/>
      <c r="L23" s="52"/>
      <c r="M23" s="52"/>
      <c r="N23" s="52"/>
      <c r="O23" s="52"/>
      <c r="P23" s="52"/>
      <c r="Q23" s="52"/>
      <c r="R23" s="52"/>
      <c r="S23" s="52"/>
      <c r="T23" s="52"/>
      <c r="U23" s="52"/>
      <c r="V23" s="52"/>
      <c r="W23" s="52"/>
      <c r="X23" s="52"/>
    </row>
    <row r="24" spans="1:24" ht="14.25" customHeight="1" x14ac:dyDescent="0.3">
      <c r="A24" s="51" t="s">
        <v>121</v>
      </c>
      <c r="B24" s="12"/>
      <c r="C24" s="12"/>
      <c r="D24" s="1"/>
      <c r="E24" s="1"/>
      <c r="F24" s="11"/>
    </row>
    <row r="25" spans="1:24" ht="0.75" customHeight="1" x14ac:dyDescent="0.3">
      <c r="A25" s="37"/>
      <c r="B25" s="12"/>
      <c r="C25" s="12"/>
      <c r="D25" s="1"/>
      <c r="E25" s="1"/>
      <c r="F25" s="11"/>
    </row>
    <row r="26" spans="1:24" ht="21" customHeight="1" x14ac:dyDescent="0.3">
      <c r="A26" s="246" t="s">
        <v>126</v>
      </c>
      <c r="B26" s="246"/>
      <c r="C26" s="246"/>
      <c r="D26" s="246"/>
      <c r="E26" s="246"/>
      <c r="F26" s="97"/>
    </row>
    <row r="27" spans="1:24" ht="48" customHeight="1" x14ac:dyDescent="0.3">
      <c r="A27" s="251" t="s">
        <v>99</v>
      </c>
      <c r="B27" s="252"/>
      <c r="C27" s="252"/>
      <c r="D27" s="252"/>
      <c r="E27" s="252"/>
      <c r="F27" s="11"/>
    </row>
    <row r="28" spans="1:24" ht="15" customHeight="1" thickBot="1" x14ac:dyDescent="0.35">
      <c r="A28" s="46" t="s">
        <v>127</v>
      </c>
      <c r="B28" s="47"/>
      <c r="C28" s="47"/>
      <c r="D28" s="48"/>
      <c r="E28" s="48"/>
      <c r="F28" s="99"/>
    </row>
    <row r="29" spans="1:24" s="43" customFormat="1" ht="35.25" customHeight="1" thickBot="1" x14ac:dyDescent="0.35">
      <c r="A29" s="50" t="s">
        <v>45</v>
      </c>
      <c r="B29" s="122"/>
      <c r="C29" s="49" t="s">
        <v>92</v>
      </c>
      <c r="D29" s="191" t="str">
        <f>IF(B10&gt;0,B29/(B10),"")</f>
        <v/>
      </c>
      <c r="E29" s="127"/>
      <c r="F29" s="11"/>
      <c r="G29" s="42"/>
      <c r="H29" s="42"/>
      <c r="I29" s="42"/>
      <c r="J29" s="42"/>
      <c r="K29" s="42"/>
      <c r="L29" s="42"/>
      <c r="M29" s="42"/>
      <c r="N29" s="42"/>
      <c r="O29" s="42"/>
      <c r="P29" s="42"/>
      <c r="Q29" s="42"/>
      <c r="R29" s="42"/>
      <c r="S29" s="42"/>
      <c r="T29" s="42"/>
      <c r="U29" s="42"/>
      <c r="V29" s="42"/>
      <c r="W29" s="42"/>
      <c r="X29" s="42"/>
    </row>
    <row r="30" spans="1:24" ht="14.25" customHeight="1" thickBot="1" x14ac:dyDescent="0.25">
      <c r="A30" s="233"/>
      <c r="B30" s="234"/>
      <c r="C30" s="234"/>
      <c r="D30" s="235"/>
      <c r="E30" s="54" t="s">
        <v>2</v>
      </c>
      <c r="F30" s="13"/>
    </row>
    <row r="31" spans="1:24" ht="12" customHeight="1" x14ac:dyDescent="0.2">
      <c r="A31" s="249" t="s">
        <v>139</v>
      </c>
      <c r="B31" s="272"/>
      <c r="C31" s="272" t="s">
        <v>94</v>
      </c>
      <c r="D31" s="273"/>
      <c r="E31" s="278">
        <f>IF(B10&gt;0,IF(D29&lt;50000,D29/50000*10,10),0)</f>
        <v>0</v>
      </c>
      <c r="F31" s="13"/>
    </row>
    <row r="32" spans="1:24" ht="19.5" customHeight="1" thickBot="1" x14ac:dyDescent="0.25">
      <c r="A32" s="274"/>
      <c r="B32" s="275"/>
      <c r="C32" s="276"/>
      <c r="D32" s="277"/>
      <c r="E32" s="279"/>
      <c r="F32" s="13"/>
    </row>
    <row r="33" spans="1:10" ht="18.75" customHeight="1" x14ac:dyDescent="0.2">
      <c r="A33" s="41"/>
      <c r="B33" s="41"/>
      <c r="C33" s="132" t="s">
        <v>83</v>
      </c>
      <c r="D33" s="192" t="e">
        <f>B29/B11</f>
        <v>#DIV/0!</v>
      </c>
      <c r="E33" s="261" t="e">
        <f>IF(AND(B11&gt;0,B10=0,D33&lt;50000),(D33/50000*10),IF(AND(B11&gt;0,B10=0,D33&gt;=50000),10,""))</f>
        <v>#DIV/0!</v>
      </c>
      <c r="F33" s="16"/>
      <c r="J33" s="20" t="s">
        <v>8</v>
      </c>
    </row>
    <row r="34" spans="1:10" ht="17.25" customHeight="1" thickBot="1" x14ac:dyDescent="0.25">
      <c r="A34" s="41"/>
      <c r="B34" s="41"/>
      <c r="C34" s="196" t="s">
        <v>85</v>
      </c>
      <c r="D34" s="129"/>
      <c r="E34" s="262"/>
      <c r="F34" s="16"/>
    </row>
    <row r="35" spans="1:10" ht="9.75" customHeight="1" x14ac:dyDescent="0.2">
      <c r="A35" s="58" t="s">
        <v>52</v>
      </c>
      <c r="B35" s="41"/>
      <c r="C35" s="41"/>
      <c r="D35" s="41"/>
      <c r="E35" s="1"/>
      <c r="F35" s="16"/>
    </row>
    <row r="36" spans="1:10" ht="18" customHeight="1" thickBot="1" x14ac:dyDescent="0.35">
      <c r="A36" s="46" t="s">
        <v>128</v>
      </c>
      <c r="B36" s="47"/>
      <c r="C36" s="47"/>
      <c r="D36" s="48"/>
      <c r="E36" s="48"/>
      <c r="F36" s="99"/>
    </row>
    <row r="37" spans="1:10" ht="31.5" customHeight="1" thickBot="1" x14ac:dyDescent="0.35">
      <c r="A37" s="84" t="s">
        <v>46</v>
      </c>
      <c r="B37" s="121"/>
      <c r="C37" s="85" t="s">
        <v>93</v>
      </c>
      <c r="D37" s="193" t="str">
        <f>IF(B10=0,"",B37/(B10))</f>
        <v/>
      </c>
      <c r="E37" s="1"/>
      <c r="F37" s="11"/>
    </row>
    <row r="38" spans="1:10" ht="15" customHeight="1" thickBot="1" x14ac:dyDescent="0.35">
      <c r="A38" s="263" t="s">
        <v>140</v>
      </c>
      <c r="B38" s="264"/>
      <c r="C38" s="264"/>
      <c r="D38" s="265"/>
      <c r="E38" s="87" t="s">
        <v>2</v>
      </c>
    </row>
    <row r="39" spans="1:10" x14ac:dyDescent="0.2">
      <c r="A39" s="266"/>
      <c r="B39" s="267"/>
      <c r="C39" s="267"/>
      <c r="D39" s="268"/>
      <c r="E39" s="261" t="str">
        <f>IF(B10&gt;0,IF(D37&lt;50000,D37/50000*10,10),"")</f>
        <v/>
      </c>
      <c r="F39" s="16"/>
    </row>
    <row r="40" spans="1:10" ht="3.75" customHeight="1" thickBot="1" x14ac:dyDescent="0.25">
      <c r="A40" s="269"/>
      <c r="B40" s="270"/>
      <c r="C40" s="270"/>
      <c r="D40" s="271"/>
      <c r="E40" s="280"/>
      <c r="F40" s="16"/>
    </row>
    <row r="41" spans="1:10" ht="12.75" customHeight="1" thickBot="1" x14ac:dyDescent="0.25">
      <c r="A41" s="247"/>
      <c r="B41" s="248"/>
      <c r="C41" s="249"/>
      <c r="D41" s="250"/>
      <c r="E41" s="281"/>
      <c r="F41" s="16"/>
      <c r="H41" s="20" t="s">
        <v>8</v>
      </c>
    </row>
    <row r="42" spans="1:10" ht="15.75" customHeight="1" x14ac:dyDescent="0.2">
      <c r="A42" s="199"/>
      <c r="B42" s="41"/>
      <c r="C42" s="132" t="s">
        <v>84</v>
      </c>
      <c r="D42" s="85" t="e">
        <f>IF(B10=0,B37/B11,"")</f>
        <v>#DIV/0!</v>
      </c>
      <c r="E42" s="261" t="e">
        <f>IF(AND(B10=0,D42&lt;50000),(D42/50000*10),IF(AND(B10=0,D42&gt;=50000),10,""))</f>
        <v>#DIV/0!</v>
      </c>
      <c r="F42" s="16"/>
    </row>
    <row r="43" spans="1:10" ht="15.75" customHeight="1" thickBot="1" x14ac:dyDescent="0.25">
      <c r="A43" s="128"/>
      <c r="B43" s="130"/>
      <c r="C43" s="133" t="s">
        <v>85</v>
      </c>
      <c r="D43" s="129"/>
      <c r="E43" s="262"/>
      <c r="F43" s="16"/>
    </row>
    <row r="44" spans="1:10" ht="15" customHeight="1" thickBot="1" x14ac:dyDescent="0.25">
      <c r="A44" s="244" t="s">
        <v>95</v>
      </c>
      <c r="B44" s="245"/>
      <c r="C44" s="245"/>
      <c r="D44" s="245"/>
      <c r="E44" s="232"/>
      <c r="F44" s="13"/>
    </row>
    <row r="45" spans="1:10" ht="26.25" customHeight="1" thickBot="1" x14ac:dyDescent="0.25">
      <c r="A45" s="253" t="s">
        <v>8</v>
      </c>
      <c r="B45" s="254"/>
      <c r="C45" s="254"/>
      <c r="D45" s="254"/>
      <c r="E45" s="255"/>
      <c r="F45" s="13" t="str">
        <f>IF(A45="","ERROR","")</f>
        <v/>
      </c>
    </row>
    <row r="46" spans="1:10" ht="14.25" customHeight="1" x14ac:dyDescent="0.3">
      <c r="A46" s="358" t="s">
        <v>129</v>
      </c>
      <c r="B46" s="358"/>
      <c r="C46" s="358"/>
      <c r="D46" s="358"/>
      <c r="E46" s="358"/>
      <c r="F46" s="98"/>
    </row>
    <row r="47" spans="1:10" ht="32.25" customHeight="1" x14ac:dyDescent="0.3">
      <c r="A47" s="359" t="s">
        <v>47</v>
      </c>
      <c r="B47" s="360"/>
      <c r="C47" s="360"/>
      <c r="D47" s="360"/>
      <c r="E47" s="360"/>
      <c r="F47" s="11"/>
    </row>
    <row r="48" spans="1:10" ht="16.5" customHeight="1" x14ac:dyDescent="0.3">
      <c r="A48" s="285" t="s">
        <v>141</v>
      </c>
      <c r="B48" s="286"/>
      <c r="C48" s="286"/>
      <c r="D48" s="286"/>
      <c r="E48" s="286"/>
      <c r="F48" s="96"/>
    </row>
    <row r="49" spans="1:24" ht="41.25" customHeight="1" x14ac:dyDescent="0.3">
      <c r="A49" s="298" t="s">
        <v>48</v>
      </c>
      <c r="B49" s="299"/>
      <c r="C49" s="299"/>
      <c r="D49" s="299"/>
      <c r="E49" s="299"/>
      <c r="F49" s="29"/>
    </row>
    <row r="50" spans="1:24" ht="45" customHeight="1" thickBot="1" x14ac:dyDescent="0.35">
      <c r="A50" s="379" t="s">
        <v>51</v>
      </c>
      <c r="B50" s="380"/>
      <c r="C50" s="380"/>
      <c r="D50" s="380"/>
      <c r="E50" s="380"/>
      <c r="F50" s="29"/>
    </row>
    <row r="51" spans="1:24" ht="30" customHeight="1" thickBot="1" x14ac:dyDescent="0.35">
      <c r="A51" s="56" t="s">
        <v>49</v>
      </c>
      <c r="B51" s="120">
        <v>0</v>
      </c>
      <c r="C51" s="381" t="s">
        <v>100</v>
      </c>
      <c r="D51" s="259" t="str">
        <f>IF(B51&gt;0,(B51/B52),"0")</f>
        <v>0</v>
      </c>
      <c r="E51" s="55"/>
      <c r="F51" s="29"/>
    </row>
    <row r="52" spans="1:24" ht="27" customHeight="1" thickBot="1" x14ac:dyDescent="0.35">
      <c r="A52" s="57" t="s">
        <v>50</v>
      </c>
      <c r="B52" s="120">
        <v>0</v>
      </c>
      <c r="C52" s="382"/>
      <c r="D52" s="260"/>
      <c r="E52" s="55"/>
      <c r="F52" s="29"/>
    </row>
    <row r="53" spans="1:24" ht="30.75" customHeight="1" x14ac:dyDescent="0.3">
      <c r="A53" s="243" t="s">
        <v>0</v>
      </c>
      <c r="B53" s="243"/>
      <c r="C53" s="243"/>
      <c r="D53" s="243"/>
      <c r="E53" s="243"/>
      <c r="F53" s="11"/>
    </row>
    <row r="54" spans="1:24" ht="4.5" customHeight="1" thickBot="1" x14ac:dyDescent="0.35">
      <c r="A54" s="12"/>
      <c r="B54" s="12"/>
      <c r="C54" s="12"/>
      <c r="D54" s="12"/>
    </row>
    <row r="55" spans="1:24" ht="15.75" thickBot="1" x14ac:dyDescent="0.25">
      <c r="A55" s="233" t="s">
        <v>142</v>
      </c>
      <c r="B55" s="234"/>
      <c r="C55" s="234"/>
      <c r="D55" s="235"/>
      <c r="E55" s="100" t="s">
        <v>2</v>
      </c>
      <c r="F55" s="13"/>
    </row>
    <row r="56" spans="1:24" ht="15.75" customHeight="1" x14ac:dyDescent="0.2">
      <c r="A56" s="236" t="s">
        <v>148</v>
      </c>
      <c r="B56" s="237"/>
      <c r="C56" s="238"/>
      <c r="D56" s="239"/>
      <c r="E56" s="240" t="str">
        <f>IF(AND(D51&gt;50%,D51&lt;=150%),"15",IF(AND(D51&gt;0%,D51&lt;=25%),"5",IF(AND(D51&gt;25%,D51&lt;=50%),"10",IF(D51&gt;150%,"0",IF(D51=0,"0")))))</f>
        <v>0</v>
      </c>
      <c r="F56" s="13"/>
    </row>
    <row r="57" spans="1:24" ht="15.75" customHeight="1" x14ac:dyDescent="0.2">
      <c r="A57" s="236" t="s">
        <v>149</v>
      </c>
      <c r="B57" s="237"/>
      <c r="C57" s="238"/>
      <c r="D57" s="239"/>
      <c r="E57" s="241"/>
      <c r="F57" s="13"/>
    </row>
    <row r="58" spans="1:24" ht="16.5" customHeight="1" thickBot="1" x14ac:dyDescent="0.25">
      <c r="A58" s="256" t="s">
        <v>150</v>
      </c>
      <c r="B58" s="257"/>
      <c r="C58" s="257"/>
      <c r="D58" s="258"/>
      <c r="E58" s="242"/>
      <c r="F58" s="3"/>
    </row>
    <row r="59" spans="1:24" ht="15" customHeight="1" thickBot="1" x14ac:dyDescent="0.25">
      <c r="A59" s="230" t="s">
        <v>95</v>
      </c>
      <c r="B59" s="231"/>
      <c r="C59" s="231"/>
      <c r="D59" s="231"/>
      <c r="E59" s="232"/>
      <c r="F59" s="13"/>
    </row>
    <row r="60" spans="1:24" ht="37.5" customHeight="1" thickBot="1" x14ac:dyDescent="0.25">
      <c r="A60" s="253"/>
      <c r="B60" s="254"/>
      <c r="C60" s="254"/>
      <c r="D60" s="254"/>
      <c r="E60" s="255"/>
      <c r="F60" s="13"/>
    </row>
    <row r="61" spans="1:24" ht="18" customHeight="1" x14ac:dyDescent="0.3">
      <c r="A61" s="101" t="s">
        <v>52</v>
      </c>
      <c r="B61" s="9"/>
      <c r="C61" s="9"/>
      <c r="D61" s="9"/>
    </row>
    <row r="62" spans="1:24" ht="14.25" customHeight="1" x14ac:dyDescent="0.3">
      <c r="A62" s="371" t="s">
        <v>143</v>
      </c>
      <c r="B62" s="371"/>
      <c r="C62" s="371"/>
      <c r="D62" s="371"/>
      <c r="E62" s="371"/>
      <c r="F62" s="95"/>
    </row>
    <row r="63" spans="1:24" s="67" customFormat="1" ht="18" customHeight="1" thickBot="1" x14ac:dyDescent="0.35">
      <c r="A63" s="63" t="s">
        <v>4</v>
      </c>
      <c r="B63" s="64"/>
      <c r="C63" s="64"/>
      <c r="D63" s="64"/>
      <c r="E63" s="64"/>
      <c r="F63" s="65"/>
      <c r="G63" s="66"/>
      <c r="H63" s="66"/>
      <c r="I63" s="66"/>
      <c r="J63" s="66"/>
      <c r="K63" s="66"/>
      <c r="L63" s="66"/>
      <c r="M63" s="66"/>
      <c r="N63" s="66"/>
      <c r="O63" s="66"/>
      <c r="P63" s="66"/>
      <c r="Q63" s="66"/>
      <c r="R63" s="66"/>
      <c r="S63" s="66"/>
      <c r="T63" s="66"/>
      <c r="U63" s="66"/>
      <c r="V63" s="66"/>
      <c r="W63" s="66"/>
      <c r="X63" s="66"/>
    </row>
    <row r="64" spans="1:24" ht="31.5" customHeight="1" thickBot="1" x14ac:dyDescent="0.35">
      <c r="A64" s="44" t="s">
        <v>54</v>
      </c>
      <c r="B64" s="119"/>
      <c r="C64" s="385" t="s">
        <v>62</v>
      </c>
      <c r="D64" s="259">
        <f>IF(B64&gt;0,(B64-B65)/B64,0)</f>
        <v>0</v>
      </c>
      <c r="E64" s="59"/>
    </row>
    <row r="65" spans="1:24" ht="31.5" customHeight="1" thickBot="1" x14ac:dyDescent="0.35">
      <c r="A65" s="44" t="s">
        <v>53</v>
      </c>
      <c r="B65" s="119"/>
      <c r="C65" s="386"/>
      <c r="D65" s="260"/>
      <c r="E65" s="59"/>
    </row>
    <row r="66" spans="1:24" ht="18" customHeight="1" thickBot="1" x14ac:dyDescent="0.35">
      <c r="A66" s="323" t="s">
        <v>144</v>
      </c>
      <c r="B66" s="323"/>
      <c r="C66" s="323"/>
      <c r="D66" s="323"/>
      <c r="E66" s="323"/>
      <c r="F66" s="15"/>
    </row>
    <row r="67" spans="1:24" ht="19.5" customHeight="1" thickBot="1" x14ac:dyDescent="0.25">
      <c r="A67" s="287" t="s">
        <v>145</v>
      </c>
      <c r="B67" s="288"/>
      <c r="C67" s="288"/>
      <c r="D67" s="289"/>
      <c r="E67" s="88" t="s">
        <v>2</v>
      </c>
      <c r="F67" s="16"/>
    </row>
    <row r="68" spans="1:24" ht="19.5" customHeight="1" x14ac:dyDescent="0.2">
      <c r="A68" s="236" t="s">
        <v>146</v>
      </c>
      <c r="B68" s="282"/>
      <c r="C68" s="282"/>
      <c r="D68" s="282"/>
      <c r="E68" s="283" t="str">
        <f>IF(AND(D64&gt;0,D64&lt;20%),"0",IF(AND(D64&gt;=20%,D64&lt;35%),"5",IF(AND(D64&gt;=35%,D64&lt;50%),"10",IF(D64&gt;=50%,"15",IF(D64&lt;=0,"0")))))</f>
        <v>0</v>
      </c>
      <c r="F68" s="13"/>
    </row>
    <row r="69" spans="1:24" ht="19.5" customHeight="1" thickBot="1" x14ac:dyDescent="0.25">
      <c r="A69" s="324" t="s">
        <v>147</v>
      </c>
      <c r="B69" s="325"/>
      <c r="C69" s="325"/>
      <c r="D69" s="325"/>
      <c r="E69" s="284"/>
      <c r="F69" s="13"/>
    </row>
    <row r="70" spans="1:24" ht="17.25" customHeight="1" thickBot="1" x14ac:dyDescent="0.25">
      <c r="A70" s="244" t="s">
        <v>95</v>
      </c>
      <c r="B70" s="245"/>
      <c r="C70" s="245"/>
      <c r="D70" s="245"/>
      <c r="E70" s="232"/>
      <c r="F70" s="16"/>
    </row>
    <row r="71" spans="1:24" ht="33.75" customHeight="1" thickBot="1" x14ac:dyDescent="0.25">
      <c r="A71" s="253"/>
      <c r="B71" s="254"/>
      <c r="C71" s="254"/>
      <c r="D71" s="254"/>
      <c r="E71" s="255"/>
      <c r="F71" s="16"/>
    </row>
    <row r="72" spans="1:24" ht="18" customHeight="1" x14ac:dyDescent="0.2">
      <c r="A72" s="101" t="s">
        <v>52</v>
      </c>
      <c r="B72" s="9"/>
      <c r="C72" s="9"/>
      <c r="D72" s="9"/>
      <c r="F72" s="17"/>
    </row>
    <row r="73" spans="1:24" ht="15" customHeight="1" thickBot="1" x14ac:dyDescent="0.25">
      <c r="A73" s="371" t="s">
        <v>151</v>
      </c>
      <c r="B73" s="372"/>
      <c r="C73" s="372"/>
      <c r="D73" s="372"/>
      <c r="E73" s="372"/>
      <c r="F73" s="60"/>
    </row>
    <row r="74" spans="1:24" ht="15.75" thickBot="1" x14ac:dyDescent="0.25">
      <c r="A74" s="233" t="s">
        <v>152</v>
      </c>
      <c r="B74" s="234"/>
      <c r="C74" s="234"/>
      <c r="D74" s="234"/>
      <c r="E74" s="88" t="s">
        <v>2</v>
      </c>
      <c r="F74" s="17"/>
    </row>
    <row r="75" spans="1:24" ht="11.25" customHeight="1" thickBot="1" x14ac:dyDescent="0.25">
      <c r="A75" s="373"/>
      <c r="B75" s="374"/>
      <c r="C75" s="374"/>
      <c r="D75" s="374"/>
      <c r="E75" s="321" t="str">
        <f>IF(AND(D51&gt;150%,B29&gt;0),"10","0")</f>
        <v>0</v>
      </c>
      <c r="F75" s="17"/>
    </row>
    <row r="76" spans="1:24" ht="15.75" thickBot="1" x14ac:dyDescent="0.25">
      <c r="A76" s="244" t="s">
        <v>95</v>
      </c>
      <c r="B76" s="331"/>
      <c r="C76" s="331"/>
      <c r="D76" s="331"/>
      <c r="E76" s="322"/>
      <c r="F76" s="17"/>
    </row>
    <row r="77" spans="1:24" ht="54.75" customHeight="1" thickBot="1" x14ac:dyDescent="0.25">
      <c r="A77" s="349"/>
      <c r="B77" s="350"/>
      <c r="C77" s="350"/>
      <c r="D77" s="350"/>
      <c r="E77" s="351"/>
      <c r="F77" s="17"/>
    </row>
    <row r="78" spans="1:24" ht="15" customHeight="1" x14ac:dyDescent="0.2">
      <c r="A78" s="14"/>
      <c r="B78" s="14"/>
      <c r="C78" s="14"/>
      <c r="D78" s="14"/>
      <c r="E78" s="23"/>
      <c r="F78" s="17"/>
    </row>
    <row r="79" spans="1:24" ht="15.75" customHeight="1" x14ac:dyDescent="0.25">
      <c r="A79" s="348" t="s">
        <v>5</v>
      </c>
      <c r="B79" s="348"/>
      <c r="C79" s="348"/>
      <c r="D79" s="348"/>
      <c r="E79" s="348"/>
      <c r="F79" s="348"/>
    </row>
    <row r="80" spans="1:24" s="51" customFormat="1" ht="19.5" thickBot="1" x14ac:dyDescent="0.25">
      <c r="A80" s="71" t="s">
        <v>55</v>
      </c>
      <c r="B80" s="68"/>
      <c r="C80" s="68"/>
      <c r="D80" s="68"/>
      <c r="F80" s="69"/>
      <c r="G80" s="70"/>
      <c r="H80" s="70"/>
      <c r="I80" s="70"/>
      <c r="J80" s="70"/>
      <c r="K80" s="70"/>
      <c r="L80" s="70"/>
      <c r="M80" s="70"/>
      <c r="N80" s="70"/>
      <c r="O80" s="70"/>
      <c r="P80" s="70"/>
      <c r="Q80" s="70"/>
      <c r="R80" s="70"/>
      <c r="S80" s="70"/>
      <c r="T80" s="70"/>
      <c r="U80" s="70"/>
      <c r="V80" s="70"/>
      <c r="W80" s="70"/>
      <c r="X80" s="70"/>
    </row>
    <row r="81" spans="1:24" ht="64.5" customHeight="1" thickBot="1" x14ac:dyDescent="0.25">
      <c r="A81" s="344" t="s">
        <v>57</v>
      </c>
      <c r="B81" s="345"/>
      <c r="C81" s="345"/>
      <c r="D81" s="345"/>
      <c r="E81" s="89" t="s">
        <v>2</v>
      </c>
      <c r="F81" s="17" t="str">
        <f>IF(E81="","ERROR","")</f>
        <v/>
      </c>
    </row>
    <row r="82" spans="1:24" ht="15.75" customHeight="1" x14ac:dyDescent="0.2">
      <c r="A82" s="361" t="s">
        <v>130</v>
      </c>
      <c r="B82" s="362"/>
      <c r="C82" s="362"/>
      <c r="D82" s="362"/>
      <c r="E82" s="328"/>
      <c r="F82" s="17"/>
    </row>
    <row r="83" spans="1:24" s="62" customFormat="1" ht="15" customHeight="1" x14ac:dyDescent="0.3">
      <c r="A83" s="326" t="s">
        <v>131</v>
      </c>
      <c r="B83" s="327"/>
      <c r="C83" s="327"/>
      <c r="D83" s="327"/>
      <c r="E83" s="329"/>
      <c r="F83" s="94"/>
      <c r="G83" s="61"/>
      <c r="H83" s="61"/>
      <c r="I83" s="61"/>
      <c r="J83" s="61"/>
      <c r="K83" s="61"/>
      <c r="L83" s="61"/>
      <c r="M83" s="61"/>
      <c r="N83" s="61"/>
      <c r="O83" s="61"/>
      <c r="P83" s="61"/>
      <c r="Q83" s="61"/>
      <c r="R83" s="61"/>
      <c r="S83" s="61"/>
      <c r="T83" s="61"/>
      <c r="U83" s="61"/>
      <c r="V83" s="61"/>
      <c r="W83" s="61"/>
      <c r="X83" s="61"/>
    </row>
    <row r="84" spans="1:24" ht="15.75" customHeight="1" thickBot="1" x14ac:dyDescent="0.25">
      <c r="A84" s="326" t="s">
        <v>132</v>
      </c>
      <c r="B84" s="327"/>
      <c r="C84" s="327"/>
      <c r="D84" s="327"/>
      <c r="E84" s="330"/>
      <c r="F84" s="17"/>
    </row>
    <row r="85" spans="1:24" ht="15.75" thickBot="1" x14ac:dyDescent="0.25">
      <c r="A85" s="72" t="s">
        <v>3</v>
      </c>
      <c r="B85" s="73"/>
      <c r="C85" s="73"/>
      <c r="D85" s="73"/>
      <c r="E85" s="74"/>
      <c r="F85" s="17"/>
    </row>
    <row r="86" spans="1:24" ht="60" customHeight="1" thickBot="1" x14ac:dyDescent="0.25">
      <c r="A86" s="253"/>
      <c r="B86" s="254"/>
      <c r="C86" s="254"/>
      <c r="D86" s="254"/>
      <c r="E86" s="255"/>
      <c r="F86" s="17"/>
    </row>
    <row r="87" spans="1:24" ht="20.25" customHeight="1" x14ac:dyDescent="0.2">
      <c r="A87" s="18"/>
      <c r="B87" s="18"/>
      <c r="C87" s="18"/>
      <c r="D87" s="18"/>
      <c r="E87" s="19" t="s">
        <v>8</v>
      </c>
      <c r="F87" s="17" t="str">
        <f t="shared" ref="F87" si="0">IF(E87="","ERROR","")</f>
        <v/>
      </c>
    </row>
    <row r="88" spans="1:24" ht="15.75" x14ac:dyDescent="0.25">
      <c r="A88" s="348" t="s">
        <v>106</v>
      </c>
      <c r="B88" s="348"/>
      <c r="C88" s="348"/>
      <c r="D88" s="348"/>
      <c r="E88" s="348"/>
      <c r="F88" s="348"/>
    </row>
    <row r="89" spans="1:24" ht="15.75" x14ac:dyDescent="0.25">
      <c r="A89" s="342" t="s">
        <v>56</v>
      </c>
      <c r="B89" s="343"/>
      <c r="C89" s="343"/>
      <c r="D89" s="343"/>
      <c r="E89" s="343"/>
      <c r="F89" s="24"/>
    </row>
    <row r="90" spans="1:24" ht="27.75" customHeight="1" x14ac:dyDescent="0.2">
      <c r="A90" s="243" t="s">
        <v>43</v>
      </c>
      <c r="B90" s="243"/>
      <c r="C90" s="243"/>
      <c r="D90" s="243"/>
      <c r="E90" s="243"/>
      <c r="F90" s="17"/>
    </row>
    <row r="91" spans="1:24" ht="20.25" customHeight="1" x14ac:dyDescent="0.2">
      <c r="A91" s="206" t="s">
        <v>108</v>
      </c>
      <c r="B91" s="212">
        <f>D12-B10-B11</f>
        <v>0</v>
      </c>
      <c r="C91" s="206" t="s">
        <v>107</v>
      </c>
      <c r="D91" s="210">
        <v>0</v>
      </c>
      <c r="E91" s="207"/>
      <c r="F91" s="17"/>
    </row>
    <row r="92" spans="1:24" ht="23.25" customHeight="1" thickBot="1" x14ac:dyDescent="0.25">
      <c r="A92" s="355" t="s">
        <v>153</v>
      </c>
      <c r="B92" s="356"/>
      <c r="C92" s="356"/>
      <c r="D92" s="356"/>
      <c r="E92" s="205" t="s">
        <v>2</v>
      </c>
      <c r="F92" s="17"/>
    </row>
    <row r="93" spans="1:24" ht="18.75" customHeight="1" x14ac:dyDescent="0.2">
      <c r="A93" s="292" t="s">
        <v>154</v>
      </c>
      <c r="B93" s="293"/>
      <c r="C93" s="293"/>
      <c r="D93" s="294"/>
      <c r="E93" s="352" t="e">
        <f>IF(B94&lt;=0.5,"0",IF(AND(B94&gt;0.5,B94&lt;1),D94,IF(B94&gt;=1,"20")))</f>
        <v>#DIV/0!</v>
      </c>
      <c r="F93" s="17"/>
    </row>
    <row r="94" spans="1:24" ht="54.75" customHeight="1" x14ac:dyDescent="0.2">
      <c r="A94" s="208" t="s">
        <v>109</v>
      </c>
      <c r="B94" s="211" t="e">
        <f>D91/B91</f>
        <v>#DIV/0!</v>
      </c>
      <c r="C94" s="209" t="s">
        <v>105</v>
      </c>
      <c r="D94" s="216" t="e">
        <f>(B94-0.5)/0.5*20</f>
        <v>#DIV/0!</v>
      </c>
      <c r="E94" s="353"/>
      <c r="F94" s="17"/>
    </row>
    <row r="95" spans="1:24" ht="26.25" customHeight="1" thickBot="1" x14ac:dyDescent="0.25">
      <c r="A95" s="363" t="s">
        <v>155</v>
      </c>
      <c r="B95" s="364"/>
      <c r="C95" s="364"/>
      <c r="D95" s="364"/>
      <c r="E95" s="354"/>
      <c r="F95" s="17"/>
    </row>
    <row r="96" spans="1:24" ht="15.75" thickBot="1" x14ac:dyDescent="0.25">
      <c r="A96" s="76" t="s">
        <v>3</v>
      </c>
      <c r="B96" s="77"/>
      <c r="C96" s="77"/>
      <c r="D96" s="77"/>
      <c r="E96" s="78"/>
      <c r="F96" s="17"/>
    </row>
    <row r="97" spans="1:6" ht="48.75" customHeight="1" thickBot="1" x14ac:dyDescent="0.25">
      <c r="A97" s="253"/>
      <c r="B97" s="254"/>
      <c r="C97" s="254"/>
      <c r="D97" s="254"/>
      <c r="E97" s="255"/>
      <c r="F97" s="17"/>
    </row>
    <row r="98" spans="1:6" ht="18.75" customHeight="1" x14ac:dyDescent="0.2">
      <c r="A98" s="30"/>
      <c r="B98" s="30"/>
      <c r="C98" s="30"/>
      <c r="D98" s="30">
        <f>IF((D103&lt;=(1/3)),10,IF(AND(D103&gt;(1/3),D103&lt;=(2/3)),5,0))</f>
        <v>0</v>
      </c>
      <c r="E98" s="31"/>
      <c r="F98" s="17"/>
    </row>
    <row r="99" spans="1:6" ht="15.75" x14ac:dyDescent="0.25">
      <c r="A99" s="297" t="s">
        <v>172</v>
      </c>
      <c r="B99" s="297"/>
      <c r="C99" s="297"/>
      <c r="D99" s="297"/>
      <c r="E99" s="297"/>
      <c r="F99" s="297"/>
    </row>
    <row r="100" spans="1:6" ht="16.5" thickBot="1" x14ac:dyDescent="0.3">
      <c r="A100" s="357" t="s">
        <v>58</v>
      </c>
      <c r="B100" s="291"/>
      <c r="C100" s="291"/>
      <c r="D100" s="291"/>
      <c r="E100" s="291"/>
      <c r="F100" s="75"/>
    </row>
    <row r="101" spans="1:6" ht="23.25" customHeight="1" thickBot="1" x14ac:dyDescent="0.25">
      <c r="A101" s="375" t="s">
        <v>171</v>
      </c>
      <c r="B101" s="376"/>
      <c r="C101" s="376"/>
      <c r="D101" s="376"/>
      <c r="E101" s="377"/>
      <c r="F101" s="17"/>
    </row>
    <row r="102" spans="1:6" ht="21" customHeight="1" x14ac:dyDescent="0.2">
      <c r="A102" s="194" t="s">
        <v>175</v>
      </c>
      <c r="B102" s="228">
        <f>B10</f>
        <v>0</v>
      </c>
      <c r="D102" s="40"/>
      <c r="E102" s="54" t="s">
        <v>2</v>
      </c>
      <c r="F102" s="17"/>
    </row>
    <row r="103" spans="1:6" ht="25.5" customHeight="1" x14ac:dyDescent="0.25">
      <c r="A103" s="195" t="s">
        <v>174</v>
      </c>
      <c r="B103" s="228">
        <f>B11</f>
        <v>0</v>
      </c>
      <c r="C103" s="86"/>
      <c r="D103" s="229">
        <f>IF(B104="EEI",IF(B102&gt;125000,0,10),IF(B104="RES",IF(B102&gt;250000,0,10)))</f>
        <v>10</v>
      </c>
      <c r="E103" s="224">
        <f>IF(B10&gt;0,D103,D104)</f>
        <v>10</v>
      </c>
      <c r="F103" s="17"/>
    </row>
    <row r="104" spans="1:6" ht="25.5" customHeight="1" thickBot="1" x14ac:dyDescent="0.3">
      <c r="A104" s="226" t="s">
        <v>176</v>
      </c>
      <c r="B104" s="225" t="str">
        <f>IF(B29&gt;0,"RES","EEI")</f>
        <v>EEI</v>
      </c>
      <c r="C104" s="86"/>
      <c r="D104" s="229">
        <f>IF(B104="EEI",IF(B103&gt;125000,0,10),IF(B104="RES",IF(B103&gt;250000,0,10)))</f>
        <v>10</v>
      </c>
      <c r="E104" s="227"/>
      <c r="F104" s="17"/>
    </row>
    <row r="105" spans="1:6" ht="12.75" customHeight="1" thickBot="1" x14ac:dyDescent="0.25">
      <c r="A105" s="76" t="s">
        <v>95</v>
      </c>
      <c r="B105" s="77"/>
      <c r="C105" s="77"/>
      <c r="D105" s="77"/>
      <c r="E105" s="74"/>
      <c r="F105" s="17"/>
    </row>
    <row r="106" spans="1:6" ht="21" customHeight="1" thickBot="1" x14ac:dyDescent="0.25">
      <c r="A106" s="253"/>
      <c r="B106" s="254"/>
      <c r="C106" s="254"/>
      <c r="D106" s="254"/>
      <c r="E106" s="255"/>
      <c r="F106" s="17"/>
    </row>
    <row r="107" spans="1:6" x14ac:dyDescent="0.2">
      <c r="F107" s="17"/>
    </row>
    <row r="108" spans="1:6" ht="15.75" x14ac:dyDescent="0.25">
      <c r="A108" s="348" t="s">
        <v>17</v>
      </c>
      <c r="B108" s="348"/>
      <c r="C108" s="348"/>
      <c r="D108" s="348"/>
      <c r="E108" s="348"/>
      <c r="F108" s="348"/>
    </row>
    <row r="109" spans="1:6" ht="15" customHeight="1" thickBot="1" x14ac:dyDescent="0.25">
      <c r="A109" s="290" t="s">
        <v>59</v>
      </c>
      <c r="B109" s="291"/>
      <c r="C109" s="291"/>
      <c r="D109" s="291"/>
      <c r="E109" s="291"/>
      <c r="F109" s="17"/>
    </row>
    <row r="110" spans="1:6" ht="18" customHeight="1" thickBot="1" x14ac:dyDescent="0.25">
      <c r="A110" s="295" t="s">
        <v>156</v>
      </c>
      <c r="B110" s="296"/>
      <c r="C110" s="296"/>
      <c r="D110" s="296"/>
      <c r="E110" s="88" t="s">
        <v>6</v>
      </c>
      <c r="F110" s="17"/>
    </row>
    <row r="111" spans="1:6" ht="26.25" customHeight="1" x14ac:dyDescent="0.2">
      <c r="A111" s="295" t="s">
        <v>157</v>
      </c>
      <c r="B111" s="296"/>
      <c r="C111" s="296"/>
      <c r="D111" s="296"/>
      <c r="E111" s="383"/>
      <c r="F111" s="17"/>
    </row>
    <row r="112" spans="1:6" ht="26.25" customHeight="1" thickBot="1" x14ac:dyDescent="0.25">
      <c r="A112" s="295" t="s">
        <v>158</v>
      </c>
      <c r="B112" s="296"/>
      <c r="C112" s="296"/>
      <c r="D112" s="296"/>
      <c r="E112" s="384"/>
      <c r="F112" s="17"/>
    </row>
    <row r="113" spans="1:24" ht="18" customHeight="1" thickBot="1" x14ac:dyDescent="0.25">
      <c r="A113" s="76" t="s">
        <v>3</v>
      </c>
      <c r="B113" s="77"/>
      <c r="C113" s="77"/>
      <c r="D113" s="77"/>
      <c r="E113" s="78"/>
      <c r="F113" s="17"/>
    </row>
    <row r="114" spans="1:24" ht="54.75" customHeight="1" thickBot="1" x14ac:dyDescent="0.25">
      <c r="A114" s="253" t="s">
        <v>8</v>
      </c>
      <c r="B114" s="254"/>
      <c r="C114" s="254"/>
      <c r="D114" s="254"/>
      <c r="E114" s="255"/>
      <c r="F114" s="17"/>
    </row>
    <row r="115" spans="1:24" ht="6" customHeight="1" x14ac:dyDescent="0.2">
      <c r="A115" s="14"/>
      <c r="B115" s="14"/>
      <c r="C115" s="14"/>
      <c r="D115" s="14"/>
      <c r="E115" s="14"/>
      <c r="F115" s="17"/>
    </row>
    <row r="116" spans="1:24" ht="15.75" x14ac:dyDescent="0.25">
      <c r="A116" s="388" t="s">
        <v>18</v>
      </c>
      <c r="B116" s="388"/>
      <c r="C116" s="388"/>
      <c r="D116" s="388"/>
      <c r="E116" s="388"/>
      <c r="F116" s="388"/>
    </row>
    <row r="117" spans="1:24" ht="17.25" customHeight="1" x14ac:dyDescent="0.25">
      <c r="A117" s="79" t="s">
        <v>60</v>
      </c>
      <c r="B117" s="25"/>
      <c r="C117" s="25"/>
      <c r="D117" s="25"/>
      <c r="E117" s="25"/>
      <c r="F117" s="17"/>
    </row>
    <row r="118" spans="1:24" ht="18.75" customHeight="1" x14ac:dyDescent="0.2">
      <c r="A118" s="387" t="s">
        <v>101</v>
      </c>
      <c r="B118" s="387"/>
      <c r="C118" s="387"/>
      <c r="D118" s="387"/>
      <c r="E118" s="387"/>
      <c r="F118" s="17"/>
    </row>
    <row r="119" spans="1:24" ht="15" customHeight="1" x14ac:dyDescent="0.2">
      <c r="A119" s="389" t="s">
        <v>133</v>
      </c>
      <c r="B119" s="389"/>
      <c r="C119" s="389"/>
      <c r="D119" s="389"/>
      <c r="E119" s="389"/>
      <c r="F119" s="389"/>
    </row>
    <row r="120" spans="1:24" ht="3.75" customHeight="1" x14ac:dyDescent="0.3">
      <c r="A120" s="26"/>
      <c r="B120" s="27"/>
      <c r="C120" s="27"/>
      <c r="D120" s="27"/>
      <c r="E120" s="28"/>
      <c r="F120" s="29"/>
    </row>
    <row r="121" spans="1:24" ht="64.5" customHeight="1" x14ac:dyDescent="0.3">
      <c r="A121" s="365" t="s">
        <v>159</v>
      </c>
      <c r="B121" s="366"/>
      <c r="C121" s="366"/>
      <c r="D121" s="366"/>
      <c r="E121" s="366"/>
      <c r="F121" s="29"/>
    </row>
    <row r="122" spans="1:24" ht="27.75" customHeight="1" x14ac:dyDescent="0.3">
      <c r="A122" s="103" t="s">
        <v>64</v>
      </c>
      <c r="B122" s="105">
        <f>D12</f>
        <v>0</v>
      </c>
      <c r="C122" s="102" t="s">
        <v>114</v>
      </c>
      <c r="D122" s="118"/>
      <c r="E122" s="367" t="e">
        <f>B122/(B123-D122)</f>
        <v>#DIV/0!</v>
      </c>
      <c r="F122" s="29"/>
    </row>
    <row r="123" spans="1:24" ht="19.5" customHeight="1" x14ac:dyDescent="0.3">
      <c r="A123" s="103" t="s">
        <v>113</v>
      </c>
      <c r="B123" s="118"/>
      <c r="C123" s="102"/>
      <c r="D123" s="102"/>
      <c r="E123" s="368"/>
      <c r="F123" s="29"/>
    </row>
    <row r="124" spans="1:24" s="62" customFormat="1" ht="16.5" customHeight="1" thickBot="1" x14ac:dyDescent="0.35">
      <c r="A124" s="378" t="s">
        <v>11</v>
      </c>
      <c r="B124" s="378"/>
      <c r="C124" s="378"/>
      <c r="D124" s="378"/>
      <c r="E124" s="378"/>
      <c r="F124" s="104"/>
      <c r="G124" s="61"/>
      <c r="H124" s="61"/>
      <c r="I124" s="61"/>
      <c r="J124" s="61"/>
      <c r="K124" s="61"/>
      <c r="L124" s="61"/>
      <c r="M124" s="61"/>
      <c r="N124" s="61"/>
      <c r="O124" s="61"/>
      <c r="P124" s="61"/>
      <c r="Q124" s="61"/>
      <c r="R124" s="61"/>
      <c r="S124" s="61"/>
      <c r="T124" s="61"/>
      <c r="U124" s="61"/>
      <c r="V124" s="61"/>
      <c r="W124" s="61"/>
      <c r="X124" s="61"/>
    </row>
    <row r="125" spans="1:24" ht="16.5" customHeight="1" thickBot="1" x14ac:dyDescent="0.25">
      <c r="A125" s="287" t="s">
        <v>160</v>
      </c>
      <c r="B125" s="288"/>
      <c r="C125" s="288"/>
      <c r="D125" s="289"/>
      <c r="E125" s="115" t="s">
        <v>6</v>
      </c>
      <c r="F125" s="17"/>
    </row>
    <row r="126" spans="1:24" ht="14.25" customHeight="1" x14ac:dyDescent="0.2">
      <c r="A126" s="236" t="s">
        <v>161</v>
      </c>
      <c r="B126" s="282"/>
      <c r="C126" s="282"/>
      <c r="D126" s="238"/>
      <c r="E126" s="352" t="e">
        <f>IF(AND(E122&gt;=10,E122&lt;15),"10",IF(AND(E122&gt;=15,E122&lt;=25),"5",IF(E122&lt;10,"15",IF(E122&gt;25,"0",""))))</f>
        <v>#DIV/0!</v>
      </c>
      <c r="F126" s="17"/>
    </row>
    <row r="127" spans="1:24" ht="15" customHeight="1" x14ac:dyDescent="0.2">
      <c r="A127" s="236" t="s">
        <v>162</v>
      </c>
      <c r="B127" s="282"/>
      <c r="C127" s="282"/>
      <c r="D127" s="238"/>
      <c r="E127" s="353"/>
      <c r="F127" s="17"/>
    </row>
    <row r="128" spans="1:24" ht="21" customHeight="1" thickBot="1" x14ac:dyDescent="0.25">
      <c r="A128" s="324" t="s">
        <v>163</v>
      </c>
      <c r="B128" s="325"/>
      <c r="C128" s="325"/>
      <c r="D128" s="392"/>
      <c r="E128" s="354"/>
      <c r="F128" s="3"/>
    </row>
    <row r="129" spans="1:24" ht="14.25" customHeight="1" x14ac:dyDescent="0.2">
      <c r="A129" s="72" t="s">
        <v>3</v>
      </c>
      <c r="B129" s="73"/>
      <c r="C129" s="73"/>
      <c r="D129" s="73"/>
      <c r="E129" s="74"/>
      <c r="F129" s="17"/>
    </row>
    <row r="130" spans="1:24" ht="26.25" customHeight="1" x14ac:dyDescent="0.2">
      <c r="A130" s="395"/>
      <c r="B130" s="396"/>
      <c r="C130" s="396"/>
      <c r="D130" s="396"/>
      <c r="E130" s="397"/>
      <c r="F130" s="17"/>
    </row>
    <row r="131" spans="1:24" ht="88.5" customHeight="1" x14ac:dyDescent="0.3">
      <c r="A131" s="365" t="s">
        <v>164</v>
      </c>
      <c r="B131" s="366"/>
      <c r="C131" s="366"/>
      <c r="D131" s="366"/>
      <c r="E131" s="366"/>
      <c r="F131" s="29"/>
    </row>
    <row r="132" spans="1:24" ht="27.75" customHeight="1" x14ac:dyDescent="0.3">
      <c r="A132" s="103" t="s">
        <v>64</v>
      </c>
      <c r="B132" s="108">
        <f>D12</f>
        <v>0</v>
      </c>
      <c r="C132" s="369" t="str">
        <f>IF(D51&gt;150%,"0",B132/B133)</f>
        <v>0</v>
      </c>
      <c r="D132" s="106"/>
      <c r="E132" s="107"/>
      <c r="F132" s="29"/>
    </row>
    <row r="133" spans="1:24" ht="24.75" customHeight="1" x14ac:dyDescent="0.3">
      <c r="A133" s="103" t="s">
        <v>65</v>
      </c>
      <c r="B133" s="117">
        <v>0</v>
      </c>
      <c r="C133" s="370"/>
      <c r="D133" s="106"/>
      <c r="E133" s="107"/>
      <c r="F133" s="29"/>
    </row>
    <row r="134" spans="1:24" s="62" customFormat="1" ht="16.5" customHeight="1" thickBot="1" x14ac:dyDescent="0.35">
      <c r="A134" s="378" t="s">
        <v>11</v>
      </c>
      <c r="B134" s="378"/>
      <c r="C134" s="378"/>
      <c r="D134" s="378"/>
      <c r="E134" s="378"/>
      <c r="F134" s="104"/>
      <c r="G134" s="61"/>
      <c r="H134" s="61"/>
      <c r="I134" s="61"/>
      <c r="J134" s="61"/>
      <c r="K134" s="61"/>
      <c r="L134" s="61"/>
      <c r="M134" s="61"/>
      <c r="N134" s="61"/>
      <c r="O134" s="61"/>
      <c r="P134" s="61"/>
      <c r="Q134" s="61"/>
      <c r="R134" s="61"/>
      <c r="S134" s="61"/>
      <c r="T134" s="61"/>
      <c r="U134" s="61"/>
      <c r="V134" s="61"/>
      <c r="W134" s="61"/>
      <c r="X134" s="61"/>
    </row>
    <row r="135" spans="1:24" ht="16.5" customHeight="1" thickBot="1" x14ac:dyDescent="0.25">
      <c r="A135" s="287" t="s">
        <v>160</v>
      </c>
      <c r="B135" s="288"/>
      <c r="C135" s="288"/>
      <c r="D135" s="289"/>
      <c r="E135" s="115" t="s">
        <v>6</v>
      </c>
      <c r="F135" s="17"/>
    </row>
    <row r="136" spans="1:24" ht="14.25" customHeight="1" x14ac:dyDescent="0.2">
      <c r="A136" s="236" t="s">
        <v>161</v>
      </c>
      <c r="B136" s="282"/>
      <c r="C136" s="282"/>
      <c r="D136" s="238"/>
      <c r="E136" s="352" t="str">
        <f>IF(AND(C132&gt;=10,C132&lt;15),"10",IF(AND(C132&gt;=15,C132&lt;=25),"5",IF(C132&lt;10,"15",IF(C132&gt;25,"0",""))))</f>
        <v>0</v>
      </c>
      <c r="F136" s="17"/>
    </row>
    <row r="137" spans="1:24" ht="15" customHeight="1" x14ac:dyDescent="0.2">
      <c r="A137" s="236" t="s">
        <v>162</v>
      </c>
      <c r="B137" s="282"/>
      <c r="C137" s="282"/>
      <c r="D137" s="238"/>
      <c r="E137" s="353"/>
      <c r="F137" s="17"/>
    </row>
    <row r="138" spans="1:24" ht="15" customHeight="1" thickBot="1" x14ac:dyDescent="0.25">
      <c r="A138" s="324" t="s">
        <v>163</v>
      </c>
      <c r="B138" s="325"/>
      <c r="C138" s="325"/>
      <c r="D138" s="392"/>
      <c r="E138" s="354"/>
      <c r="F138" s="3"/>
    </row>
    <row r="139" spans="1:24" ht="13.5" customHeight="1" thickBot="1" x14ac:dyDescent="0.25">
      <c r="A139" s="72" t="s">
        <v>3</v>
      </c>
      <c r="B139" s="73"/>
      <c r="C139" s="73"/>
      <c r="D139" s="73"/>
      <c r="E139" s="74"/>
      <c r="F139" s="17"/>
    </row>
    <row r="140" spans="1:24" ht="25.5" customHeight="1" thickBot="1" x14ac:dyDescent="0.25">
      <c r="A140" s="253"/>
      <c r="B140" s="254"/>
      <c r="C140" s="254"/>
      <c r="D140" s="254"/>
      <c r="E140" s="255"/>
      <c r="F140" s="110"/>
    </row>
    <row r="141" spans="1:24" ht="18.75" customHeight="1" x14ac:dyDescent="0.2">
      <c r="A141" s="80" t="s">
        <v>52</v>
      </c>
      <c r="B141" s="30"/>
      <c r="C141" s="30"/>
      <c r="D141" s="30"/>
      <c r="E141" s="30"/>
      <c r="F141" s="17"/>
    </row>
    <row r="142" spans="1:24" ht="18.75" customHeight="1" x14ac:dyDescent="0.3">
      <c r="A142" s="81" t="s">
        <v>134</v>
      </c>
      <c r="B142" s="47"/>
      <c r="C142" s="47"/>
      <c r="D142" s="47"/>
      <c r="E142" s="82"/>
      <c r="F142" s="83"/>
    </row>
    <row r="143" spans="1:24" ht="3.75" customHeight="1" x14ac:dyDescent="0.3">
      <c r="A143" s="26"/>
      <c r="B143" s="27"/>
      <c r="C143" s="27"/>
      <c r="D143" s="27"/>
      <c r="E143" s="28"/>
      <c r="F143" s="29"/>
    </row>
    <row r="144" spans="1:24" ht="91.5" customHeight="1" x14ac:dyDescent="0.3">
      <c r="A144" s="339" t="s">
        <v>112</v>
      </c>
      <c r="B144" s="340"/>
      <c r="C144" s="340"/>
      <c r="D144" s="340"/>
      <c r="E144" s="340"/>
      <c r="F144" s="29"/>
    </row>
    <row r="145" spans="1:6" ht="33.75" customHeight="1" x14ac:dyDescent="0.3">
      <c r="A145" s="103" t="s">
        <v>64</v>
      </c>
      <c r="B145" s="138">
        <f>D12</f>
        <v>0</v>
      </c>
      <c r="C145" s="109" t="s">
        <v>66</v>
      </c>
      <c r="D145" s="197"/>
      <c r="E145" s="111" t="str">
        <f>IF(D64&gt;0,B145/D145,"")</f>
        <v/>
      </c>
      <c r="F145" s="29"/>
    </row>
    <row r="146" spans="1:6" ht="26.25" customHeight="1" thickBot="1" x14ac:dyDescent="0.35">
      <c r="A146" s="393" t="s">
        <v>11</v>
      </c>
      <c r="B146" s="393"/>
      <c r="C146" s="393"/>
      <c r="D146" s="393"/>
      <c r="E146" s="394"/>
      <c r="F146" s="29"/>
    </row>
    <row r="147" spans="1:6" ht="18.75" customHeight="1" thickBot="1" x14ac:dyDescent="0.25">
      <c r="A147" s="287" t="s">
        <v>165</v>
      </c>
      <c r="B147" s="288"/>
      <c r="C147" s="288"/>
      <c r="D147" s="289"/>
      <c r="E147" s="90" t="s">
        <v>6</v>
      </c>
      <c r="F147" s="17"/>
    </row>
    <row r="148" spans="1:6" ht="18.75" customHeight="1" x14ac:dyDescent="0.2">
      <c r="A148" s="236" t="s">
        <v>166</v>
      </c>
      <c r="B148" s="282"/>
      <c r="C148" s="282"/>
      <c r="D148" s="238"/>
      <c r="E148" s="390" t="str">
        <f>IF(AND(E145&gt;=4,E145&lt;8),"10",IF(AND(E145&gt;=8,E145&lt;=12),"5",IF(E145&lt;4,"15",IF(E145&gt;12,"0"))))</f>
        <v>0</v>
      </c>
      <c r="F148" s="17"/>
    </row>
    <row r="149" spans="1:6" ht="18.75" customHeight="1" x14ac:dyDescent="0.2">
      <c r="A149" s="236" t="s">
        <v>167</v>
      </c>
      <c r="B149" s="282"/>
      <c r="C149" s="282"/>
      <c r="D149" s="238"/>
      <c r="E149" s="391"/>
      <c r="F149" s="17"/>
    </row>
    <row r="150" spans="1:6" ht="18.75" customHeight="1" thickBot="1" x14ac:dyDescent="0.25">
      <c r="A150" s="324" t="s">
        <v>168</v>
      </c>
      <c r="B150" s="325"/>
      <c r="C150" s="325"/>
      <c r="D150" s="392"/>
      <c r="E150" s="354"/>
      <c r="F150" s="17"/>
    </row>
    <row r="151" spans="1:6" ht="18" customHeight="1" thickBot="1" x14ac:dyDescent="0.25">
      <c r="A151" s="72" t="s">
        <v>3</v>
      </c>
      <c r="B151" s="73"/>
      <c r="C151" s="73"/>
      <c r="D151" s="73"/>
      <c r="E151" s="74"/>
      <c r="F151" s="17"/>
    </row>
    <row r="152" spans="1:6" ht="67.5" customHeight="1" thickBot="1" x14ac:dyDescent="0.25">
      <c r="A152" s="253"/>
      <c r="B152" s="254"/>
      <c r="C152" s="254"/>
      <c r="D152" s="254"/>
      <c r="E152" s="255"/>
      <c r="F152" s="17"/>
    </row>
    <row r="153" spans="1:6" ht="11.25" customHeight="1" x14ac:dyDescent="0.2">
      <c r="A153" s="30"/>
      <c r="B153" s="30"/>
      <c r="C153" s="30"/>
      <c r="D153" s="30"/>
      <c r="E153" s="30"/>
      <c r="F153" s="17"/>
    </row>
    <row r="154" spans="1:6" ht="21" customHeight="1" x14ac:dyDescent="0.2">
      <c r="A154" s="30"/>
      <c r="B154" s="30"/>
      <c r="C154" s="30"/>
      <c r="D154" s="30"/>
      <c r="E154" s="31"/>
      <c r="F154" s="17"/>
    </row>
    <row r="155" spans="1:6" ht="18.75" customHeight="1" x14ac:dyDescent="0.25">
      <c r="A155" s="388" t="s">
        <v>19</v>
      </c>
      <c r="B155" s="388"/>
      <c r="C155" s="388"/>
      <c r="D155" s="388"/>
      <c r="E155" s="388"/>
      <c r="F155" s="388"/>
    </row>
    <row r="156" spans="1:6" ht="13.5" customHeight="1" thickBot="1" x14ac:dyDescent="0.35">
      <c r="A156" s="346" t="s">
        <v>61</v>
      </c>
      <c r="B156" s="347"/>
      <c r="C156" s="347"/>
      <c r="D156" s="347"/>
      <c r="E156" s="347"/>
      <c r="F156" s="29"/>
    </row>
    <row r="157" spans="1:6" ht="33" customHeight="1" thickBot="1" x14ac:dyDescent="0.25">
      <c r="A157" s="233" t="s">
        <v>96</v>
      </c>
      <c r="B157" s="341"/>
      <c r="C157" s="341"/>
      <c r="D157" s="341"/>
      <c r="E157" s="90" t="s">
        <v>6</v>
      </c>
      <c r="F157" s="17"/>
    </row>
    <row r="158" spans="1:6" ht="18.399999999999999" customHeight="1" thickBot="1" x14ac:dyDescent="0.25">
      <c r="A158" s="332" t="s">
        <v>135</v>
      </c>
      <c r="B158" s="333"/>
      <c r="C158" s="333"/>
      <c r="D158" s="334"/>
      <c r="E158" s="328">
        <v>0</v>
      </c>
      <c r="F158" s="17"/>
    </row>
    <row r="159" spans="1:6" ht="18.399999999999999" customHeight="1" thickBot="1" x14ac:dyDescent="0.25">
      <c r="A159" s="332" t="s">
        <v>173</v>
      </c>
      <c r="B159" s="333"/>
      <c r="C159" s="333"/>
      <c r="D159" s="334"/>
      <c r="E159" s="335"/>
      <c r="F159" s="17"/>
    </row>
    <row r="160" spans="1:6" ht="18.399999999999999" customHeight="1" thickBot="1" x14ac:dyDescent="0.25">
      <c r="A160" s="332" t="s">
        <v>136</v>
      </c>
      <c r="B160" s="333"/>
      <c r="C160" s="333"/>
      <c r="D160" s="334"/>
      <c r="E160" s="336"/>
      <c r="F160" s="3"/>
    </row>
    <row r="161" spans="1:24" ht="18.399999999999999" customHeight="1" thickBot="1" x14ac:dyDescent="0.25">
      <c r="A161" s="332" t="s">
        <v>137</v>
      </c>
      <c r="B161" s="333"/>
      <c r="C161" s="333"/>
      <c r="D161" s="334"/>
      <c r="E161" s="337"/>
      <c r="F161" s="3"/>
    </row>
    <row r="162" spans="1:24" ht="28.5" customHeight="1" thickBot="1" x14ac:dyDescent="0.25">
      <c r="A162" s="332" t="s">
        <v>138</v>
      </c>
      <c r="B162" s="333"/>
      <c r="C162" s="333"/>
      <c r="D162" s="334"/>
      <c r="E162" s="338"/>
      <c r="F162" s="3"/>
    </row>
    <row r="163" spans="1:24" ht="18.75" customHeight="1" thickBot="1" x14ac:dyDescent="0.25">
      <c r="A163" s="72" t="s">
        <v>3</v>
      </c>
      <c r="B163" s="73"/>
      <c r="C163" s="73"/>
      <c r="D163" s="73"/>
      <c r="E163" s="74"/>
      <c r="F163" s="17"/>
    </row>
    <row r="164" spans="1:24" ht="78.75" customHeight="1" thickBot="1" x14ac:dyDescent="0.25">
      <c r="A164" s="253"/>
      <c r="B164" s="254"/>
      <c r="C164" s="254"/>
      <c r="D164" s="254"/>
      <c r="E164" s="255"/>
      <c r="F164" s="17"/>
    </row>
    <row r="165" spans="1:24" ht="18.75" customHeight="1" x14ac:dyDescent="0.2">
      <c r="A165" s="30"/>
      <c r="B165" s="30"/>
      <c r="C165" s="30"/>
      <c r="D165" s="30"/>
      <c r="E165" s="30"/>
      <c r="F165" s="17"/>
    </row>
    <row r="166" spans="1:24" s="21" customFormat="1" x14ac:dyDescent="0.3">
      <c r="F166" s="22"/>
      <c r="G166" s="20"/>
      <c r="H166" s="20"/>
      <c r="I166" s="20"/>
      <c r="J166" s="20"/>
      <c r="K166" s="20"/>
      <c r="L166" s="20"/>
      <c r="M166" s="20"/>
      <c r="N166" s="20"/>
      <c r="O166" s="20"/>
      <c r="P166" s="20"/>
      <c r="Q166" s="20"/>
      <c r="R166" s="20"/>
      <c r="S166" s="20"/>
      <c r="T166" s="20"/>
      <c r="U166" s="20"/>
      <c r="V166" s="20"/>
      <c r="W166" s="20"/>
      <c r="X166" s="20"/>
    </row>
    <row r="167" spans="1:24" s="21" customFormat="1" x14ac:dyDescent="0.3">
      <c r="F167" s="22"/>
      <c r="G167" s="20"/>
      <c r="H167" s="20"/>
      <c r="I167" s="20"/>
      <c r="J167" s="20"/>
      <c r="K167" s="20"/>
      <c r="L167" s="20"/>
      <c r="M167" s="20"/>
      <c r="N167" s="20"/>
      <c r="O167" s="20"/>
      <c r="P167" s="20"/>
      <c r="Q167" s="20"/>
      <c r="R167" s="20"/>
      <c r="S167" s="20"/>
      <c r="T167" s="20"/>
      <c r="U167" s="20"/>
      <c r="V167" s="20"/>
      <c r="W167" s="20"/>
      <c r="X167" s="20"/>
    </row>
    <row r="168" spans="1:24" s="21" customFormat="1" x14ac:dyDescent="0.3">
      <c r="F168" s="22"/>
      <c r="G168" s="20"/>
      <c r="H168" s="20"/>
      <c r="I168" s="20"/>
      <c r="J168" s="20"/>
      <c r="K168" s="20"/>
      <c r="L168" s="20"/>
      <c r="M168" s="20"/>
      <c r="N168" s="20"/>
      <c r="O168" s="20"/>
      <c r="P168" s="20"/>
      <c r="Q168" s="20"/>
      <c r="R168" s="20"/>
      <c r="S168" s="20"/>
      <c r="T168" s="20"/>
      <c r="U168" s="20"/>
      <c r="V168" s="20"/>
      <c r="W168" s="20"/>
      <c r="X168" s="20"/>
    </row>
    <row r="169" spans="1:24" s="21" customFormat="1" x14ac:dyDescent="0.3">
      <c r="F169" s="22"/>
      <c r="G169" s="20"/>
      <c r="H169" s="20"/>
      <c r="I169" s="20"/>
      <c r="J169" s="20"/>
      <c r="K169" s="20"/>
      <c r="L169" s="20"/>
      <c r="M169" s="20"/>
      <c r="N169" s="20"/>
      <c r="O169" s="20"/>
      <c r="P169" s="20"/>
      <c r="Q169" s="20"/>
      <c r="R169" s="20"/>
      <c r="S169" s="20"/>
      <c r="T169" s="20"/>
      <c r="U169" s="20"/>
      <c r="V169" s="20"/>
      <c r="W169" s="20"/>
      <c r="X169" s="20"/>
    </row>
    <row r="170" spans="1:24" s="21" customFormat="1" x14ac:dyDescent="0.3">
      <c r="F170" s="22"/>
      <c r="G170" s="20"/>
      <c r="H170" s="20"/>
      <c r="I170" s="20"/>
      <c r="J170" s="20"/>
      <c r="K170" s="20"/>
      <c r="L170" s="20"/>
      <c r="M170" s="20"/>
      <c r="N170" s="20"/>
      <c r="O170" s="20"/>
      <c r="P170" s="20"/>
      <c r="Q170" s="20"/>
      <c r="R170" s="20"/>
      <c r="S170" s="20"/>
      <c r="T170" s="20"/>
      <c r="U170" s="20"/>
      <c r="V170" s="20"/>
      <c r="W170" s="20"/>
      <c r="X170" s="20"/>
    </row>
    <row r="171" spans="1:24" s="21" customFormat="1" x14ac:dyDescent="0.3">
      <c r="F171" s="22"/>
      <c r="G171" s="20"/>
      <c r="H171" s="20"/>
      <c r="I171" s="20"/>
      <c r="J171" s="20"/>
      <c r="K171" s="20"/>
      <c r="L171" s="20"/>
      <c r="M171" s="20"/>
      <c r="N171" s="20"/>
      <c r="O171" s="20"/>
      <c r="P171" s="20"/>
      <c r="Q171" s="20"/>
      <c r="R171" s="20"/>
      <c r="S171" s="20"/>
      <c r="T171" s="20"/>
      <c r="U171" s="20"/>
      <c r="V171" s="20"/>
      <c r="W171" s="20"/>
      <c r="X171" s="20"/>
    </row>
    <row r="172" spans="1:24" s="21" customFormat="1" x14ac:dyDescent="0.3">
      <c r="F172" s="22"/>
      <c r="G172" s="20"/>
      <c r="H172" s="20"/>
      <c r="I172" s="20"/>
      <c r="J172" s="20"/>
      <c r="K172" s="20"/>
      <c r="L172" s="20"/>
      <c r="M172" s="20"/>
      <c r="N172" s="20"/>
      <c r="O172" s="20"/>
      <c r="P172" s="20"/>
      <c r="Q172" s="20"/>
      <c r="R172" s="20"/>
      <c r="S172" s="20"/>
      <c r="T172" s="20"/>
      <c r="U172" s="20"/>
      <c r="V172" s="20"/>
      <c r="W172" s="20"/>
      <c r="X172" s="20"/>
    </row>
    <row r="173" spans="1:24" s="21" customFormat="1" x14ac:dyDescent="0.3">
      <c r="F173" s="22"/>
      <c r="G173" s="20"/>
      <c r="H173" s="20"/>
      <c r="I173" s="20"/>
      <c r="J173" s="20"/>
      <c r="K173" s="20"/>
      <c r="L173" s="20"/>
      <c r="M173" s="20"/>
      <c r="N173" s="20"/>
      <c r="O173" s="20"/>
      <c r="P173" s="20"/>
      <c r="Q173" s="20"/>
      <c r="R173" s="20"/>
      <c r="S173" s="20"/>
      <c r="T173" s="20"/>
      <c r="U173" s="20"/>
      <c r="V173" s="20"/>
      <c r="W173" s="20"/>
      <c r="X173" s="20"/>
    </row>
    <row r="174" spans="1:24" s="21" customFormat="1" x14ac:dyDescent="0.3">
      <c r="F174" s="22"/>
      <c r="G174" s="20"/>
      <c r="H174" s="20"/>
      <c r="I174" s="20"/>
      <c r="J174" s="20"/>
      <c r="K174" s="20"/>
      <c r="L174" s="20"/>
      <c r="M174" s="20"/>
      <c r="N174" s="20"/>
      <c r="O174" s="20"/>
      <c r="P174" s="20"/>
      <c r="Q174" s="20"/>
      <c r="R174" s="20"/>
      <c r="S174" s="20"/>
      <c r="T174" s="20"/>
      <c r="U174" s="20"/>
      <c r="V174" s="20"/>
      <c r="W174" s="20"/>
      <c r="X174" s="20"/>
    </row>
    <row r="175" spans="1:24" s="21" customFormat="1" x14ac:dyDescent="0.3">
      <c r="F175" s="22"/>
      <c r="G175" s="20"/>
      <c r="H175" s="20"/>
      <c r="I175" s="20"/>
      <c r="J175" s="20"/>
      <c r="K175" s="20"/>
      <c r="L175" s="20"/>
      <c r="M175" s="20"/>
      <c r="N175" s="20"/>
      <c r="O175" s="20"/>
      <c r="P175" s="20"/>
      <c r="Q175" s="20"/>
      <c r="R175" s="20"/>
      <c r="S175" s="20"/>
      <c r="T175" s="20"/>
      <c r="U175" s="20"/>
      <c r="V175" s="20"/>
      <c r="W175" s="20"/>
      <c r="X175" s="20"/>
    </row>
    <row r="176" spans="1:24" s="21" customFormat="1" x14ac:dyDescent="0.3">
      <c r="F176" s="22"/>
      <c r="G176" s="20"/>
      <c r="H176" s="20"/>
      <c r="I176" s="20"/>
      <c r="J176" s="20"/>
      <c r="K176" s="20"/>
      <c r="L176" s="20"/>
      <c r="M176" s="20"/>
      <c r="N176" s="20"/>
      <c r="O176" s="20"/>
      <c r="P176" s="20"/>
      <c r="Q176" s="20"/>
      <c r="R176" s="20"/>
      <c r="S176" s="20"/>
      <c r="T176" s="20"/>
      <c r="U176" s="20"/>
      <c r="V176" s="20"/>
      <c r="W176" s="20"/>
      <c r="X176" s="20"/>
    </row>
    <row r="177" spans="6:24" s="21" customFormat="1" x14ac:dyDescent="0.3">
      <c r="F177" s="22"/>
      <c r="G177" s="20"/>
      <c r="H177" s="20"/>
      <c r="I177" s="20"/>
      <c r="J177" s="20"/>
      <c r="K177" s="20"/>
      <c r="L177" s="20"/>
      <c r="M177" s="20"/>
      <c r="N177" s="20"/>
      <c r="O177" s="20"/>
      <c r="P177" s="20"/>
      <c r="Q177" s="20"/>
      <c r="R177" s="20"/>
      <c r="S177" s="20"/>
      <c r="T177" s="20"/>
      <c r="U177" s="20"/>
      <c r="V177" s="20"/>
      <c r="W177" s="20"/>
      <c r="X177" s="20"/>
    </row>
    <row r="178" spans="6:24" s="21" customFormat="1" x14ac:dyDescent="0.3">
      <c r="F178" s="22"/>
      <c r="G178" s="20"/>
      <c r="H178" s="20"/>
      <c r="I178" s="20"/>
      <c r="J178" s="20"/>
      <c r="K178" s="20"/>
      <c r="L178" s="20"/>
      <c r="M178" s="20"/>
      <c r="N178" s="20"/>
      <c r="O178" s="20"/>
      <c r="P178" s="20"/>
      <c r="Q178" s="20"/>
      <c r="R178" s="20"/>
      <c r="S178" s="20"/>
      <c r="T178" s="20"/>
      <c r="U178" s="20"/>
      <c r="V178" s="20"/>
      <c r="W178" s="20"/>
      <c r="X178" s="20"/>
    </row>
    <row r="179" spans="6:24" s="21" customFormat="1" x14ac:dyDescent="0.3">
      <c r="F179" s="22"/>
      <c r="G179" s="20"/>
      <c r="H179" s="20"/>
      <c r="I179" s="20"/>
      <c r="J179" s="20"/>
      <c r="K179" s="20"/>
      <c r="L179" s="20"/>
      <c r="M179" s="20"/>
      <c r="N179" s="20"/>
      <c r="O179" s="20"/>
      <c r="P179" s="20"/>
      <c r="Q179" s="20"/>
      <c r="R179" s="20"/>
      <c r="S179" s="20"/>
      <c r="T179" s="20"/>
      <c r="U179" s="20"/>
      <c r="V179" s="20"/>
      <c r="W179" s="20"/>
      <c r="X179" s="20"/>
    </row>
    <row r="180" spans="6:24" s="21" customFormat="1" x14ac:dyDescent="0.3">
      <c r="F180" s="22"/>
      <c r="G180" s="20"/>
      <c r="H180" s="20"/>
      <c r="I180" s="20"/>
      <c r="J180" s="20"/>
      <c r="K180" s="20"/>
      <c r="L180" s="20"/>
      <c r="M180" s="20"/>
      <c r="N180" s="20"/>
      <c r="O180" s="20"/>
      <c r="P180" s="20"/>
      <c r="Q180" s="20"/>
      <c r="R180" s="20"/>
      <c r="S180" s="20"/>
      <c r="T180" s="20"/>
      <c r="U180" s="20"/>
      <c r="V180" s="20"/>
      <c r="W180" s="20"/>
      <c r="X180" s="20"/>
    </row>
    <row r="181" spans="6:24" s="21" customFormat="1" x14ac:dyDescent="0.3">
      <c r="F181" s="22"/>
      <c r="G181" s="20"/>
      <c r="H181" s="20"/>
      <c r="I181" s="20"/>
      <c r="J181" s="20"/>
      <c r="K181" s="20"/>
      <c r="L181" s="20"/>
      <c r="M181" s="20"/>
      <c r="N181" s="20"/>
      <c r="O181" s="20"/>
      <c r="P181" s="20"/>
      <c r="Q181" s="20"/>
      <c r="R181" s="20"/>
      <c r="S181" s="20"/>
      <c r="T181" s="20"/>
      <c r="U181" s="20"/>
      <c r="V181" s="20"/>
      <c r="W181" s="20"/>
      <c r="X181" s="20"/>
    </row>
    <row r="182" spans="6:24" s="21" customFormat="1" x14ac:dyDescent="0.3">
      <c r="F182" s="22"/>
      <c r="G182" s="20"/>
      <c r="H182" s="20"/>
      <c r="I182" s="20"/>
      <c r="J182" s="20"/>
      <c r="K182" s="20"/>
      <c r="L182" s="20"/>
      <c r="M182" s="20"/>
      <c r="N182" s="20"/>
      <c r="O182" s="20"/>
      <c r="P182" s="20"/>
      <c r="Q182" s="20"/>
      <c r="R182" s="20"/>
      <c r="S182" s="20"/>
      <c r="T182" s="20"/>
      <c r="U182" s="20"/>
      <c r="V182" s="20"/>
      <c r="W182" s="20"/>
      <c r="X182" s="20"/>
    </row>
    <row r="183" spans="6:24" s="21" customFormat="1" x14ac:dyDescent="0.3">
      <c r="F183" s="22"/>
      <c r="G183" s="20"/>
      <c r="H183" s="20"/>
      <c r="I183" s="20"/>
      <c r="J183" s="20"/>
      <c r="K183" s="20"/>
      <c r="L183" s="20"/>
      <c r="M183" s="20"/>
      <c r="N183" s="20"/>
      <c r="O183" s="20"/>
      <c r="P183" s="20"/>
      <c r="Q183" s="20"/>
      <c r="R183" s="20"/>
      <c r="S183" s="20"/>
      <c r="T183" s="20"/>
      <c r="U183" s="20"/>
      <c r="V183" s="20"/>
      <c r="W183" s="20"/>
      <c r="X183" s="20"/>
    </row>
    <row r="184" spans="6:24" s="21" customFormat="1" x14ac:dyDescent="0.3">
      <c r="F184" s="22"/>
      <c r="G184" s="20"/>
      <c r="H184" s="20"/>
      <c r="I184" s="20"/>
      <c r="J184" s="20"/>
      <c r="K184" s="20"/>
      <c r="L184" s="20"/>
      <c r="M184" s="20"/>
      <c r="N184" s="20"/>
      <c r="O184" s="20"/>
      <c r="P184" s="20"/>
      <c r="Q184" s="20"/>
      <c r="R184" s="20"/>
      <c r="S184" s="20"/>
      <c r="T184" s="20"/>
      <c r="U184" s="20"/>
      <c r="V184" s="20"/>
      <c r="W184" s="20"/>
      <c r="X184" s="20"/>
    </row>
    <row r="185" spans="6:24" s="21" customFormat="1" x14ac:dyDescent="0.3">
      <c r="F185" s="22"/>
      <c r="G185" s="20"/>
      <c r="H185" s="20"/>
      <c r="I185" s="20"/>
      <c r="J185" s="20"/>
      <c r="K185" s="20"/>
      <c r="L185" s="20"/>
      <c r="M185" s="20"/>
      <c r="N185" s="20"/>
      <c r="O185" s="20"/>
      <c r="P185" s="20"/>
      <c r="Q185" s="20"/>
      <c r="R185" s="20"/>
      <c r="S185" s="20"/>
      <c r="T185" s="20"/>
      <c r="U185" s="20"/>
      <c r="V185" s="20"/>
      <c r="W185" s="20"/>
      <c r="X185" s="20"/>
    </row>
    <row r="186" spans="6:24" s="21" customFormat="1" x14ac:dyDescent="0.3">
      <c r="F186" s="22"/>
      <c r="G186" s="20"/>
      <c r="H186" s="20"/>
      <c r="I186" s="20"/>
      <c r="J186" s="20"/>
      <c r="K186" s="20"/>
      <c r="L186" s="20"/>
      <c r="M186" s="20"/>
      <c r="N186" s="20"/>
      <c r="O186" s="20"/>
      <c r="P186" s="20"/>
      <c r="Q186" s="20"/>
      <c r="R186" s="20"/>
      <c r="S186" s="20"/>
      <c r="T186" s="20"/>
      <c r="U186" s="20"/>
      <c r="V186" s="20"/>
      <c r="W186" s="20"/>
      <c r="X186" s="20"/>
    </row>
    <row r="187" spans="6:24" s="21" customFormat="1" x14ac:dyDescent="0.3">
      <c r="F187" s="22"/>
      <c r="G187" s="20"/>
      <c r="H187" s="20"/>
      <c r="I187" s="20"/>
      <c r="J187" s="20"/>
      <c r="K187" s="20"/>
      <c r="L187" s="20"/>
      <c r="M187" s="20"/>
      <c r="N187" s="20"/>
      <c r="O187" s="20"/>
      <c r="P187" s="20"/>
      <c r="Q187" s="20"/>
      <c r="R187" s="20"/>
      <c r="S187" s="20"/>
      <c r="T187" s="20"/>
      <c r="U187" s="20"/>
      <c r="V187" s="20"/>
      <c r="W187" s="20"/>
      <c r="X187" s="20"/>
    </row>
    <row r="188" spans="6:24" s="21" customFormat="1" x14ac:dyDescent="0.3">
      <c r="F188" s="22"/>
      <c r="G188" s="20"/>
      <c r="H188" s="20"/>
      <c r="I188" s="20"/>
      <c r="J188" s="20"/>
      <c r="K188" s="20"/>
      <c r="L188" s="20"/>
      <c r="M188" s="20"/>
      <c r="N188" s="20"/>
      <c r="O188" s="20"/>
      <c r="P188" s="20"/>
      <c r="Q188" s="20"/>
      <c r="R188" s="20"/>
      <c r="S188" s="20"/>
      <c r="T188" s="20"/>
      <c r="U188" s="20"/>
      <c r="V188" s="20"/>
      <c r="W188" s="20"/>
      <c r="X188" s="20"/>
    </row>
    <row r="189" spans="6:24" s="21" customFormat="1" x14ac:dyDescent="0.3">
      <c r="F189" s="22"/>
      <c r="G189" s="20"/>
      <c r="H189" s="20"/>
      <c r="I189" s="20"/>
      <c r="J189" s="20"/>
      <c r="K189" s="20"/>
      <c r="L189" s="20"/>
      <c r="M189" s="20"/>
      <c r="N189" s="20"/>
      <c r="O189" s="20"/>
      <c r="P189" s="20"/>
      <c r="Q189" s="20"/>
      <c r="R189" s="20"/>
      <c r="S189" s="20"/>
      <c r="T189" s="20"/>
      <c r="U189" s="20"/>
      <c r="V189" s="20"/>
      <c r="W189" s="20"/>
      <c r="X189" s="20"/>
    </row>
    <row r="190" spans="6:24" s="21" customFormat="1" x14ac:dyDescent="0.3">
      <c r="F190" s="22"/>
      <c r="G190" s="20"/>
      <c r="H190" s="20"/>
      <c r="I190" s="20"/>
      <c r="J190" s="20"/>
      <c r="K190" s="20"/>
      <c r="L190" s="20"/>
      <c r="M190" s="20"/>
      <c r="N190" s="20"/>
      <c r="O190" s="20"/>
      <c r="P190" s="20"/>
      <c r="Q190" s="20"/>
      <c r="R190" s="20"/>
      <c r="S190" s="20"/>
      <c r="T190" s="20"/>
      <c r="U190" s="20"/>
      <c r="V190" s="20"/>
      <c r="W190" s="20"/>
      <c r="X190" s="20"/>
    </row>
    <row r="191" spans="6:24" s="21" customFormat="1" x14ac:dyDescent="0.3">
      <c r="F191" s="22"/>
      <c r="G191" s="20"/>
      <c r="H191" s="20"/>
      <c r="I191" s="20"/>
      <c r="J191" s="20"/>
      <c r="K191" s="20"/>
      <c r="L191" s="20"/>
      <c r="M191" s="20"/>
      <c r="N191" s="20"/>
      <c r="O191" s="20"/>
      <c r="P191" s="20"/>
      <c r="Q191" s="20"/>
      <c r="R191" s="20"/>
      <c r="S191" s="20"/>
      <c r="T191" s="20"/>
      <c r="U191" s="20"/>
      <c r="V191" s="20"/>
      <c r="W191" s="20"/>
      <c r="X191" s="20"/>
    </row>
    <row r="192" spans="6:24" s="21" customFormat="1" x14ac:dyDescent="0.3">
      <c r="F192" s="22"/>
      <c r="G192" s="20"/>
      <c r="H192" s="20"/>
      <c r="I192" s="20"/>
      <c r="J192" s="20"/>
      <c r="K192" s="20"/>
      <c r="L192" s="20"/>
      <c r="M192" s="20"/>
      <c r="N192" s="20"/>
      <c r="O192" s="20"/>
      <c r="P192" s="20"/>
      <c r="Q192" s="20"/>
      <c r="R192" s="20"/>
      <c r="S192" s="20"/>
      <c r="T192" s="20"/>
      <c r="U192" s="20"/>
      <c r="V192" s="20"/>
      <c r="W192" s="20"/>
      <c r="X192" s="20"/>
    </row>
    <row r="193" spans="6:24" s="21" customFormat="1" x14ac:dyDescent="0.3">
      <c r="F193" s="22"/>
      <c r="G193" s="20"/>
      <c r="H193" s="20"/>
      <c r="I193" s="20"/>
      <c r="J193" s="20"/>
      <c r="K193" s="20"/>
      <c r="L193" s="20"/>
      <c r="M193" s="20"/>
      <c r="N193" s="20"/>
      <c r="O193" s="20"/>
      <c r="P193" s="20"/>
      <c r="Q193" s="20"/>
      <c r="R193" s="20"/>
      <c r="S193" s="20"/>
      <c r="T193" s="20"/>
      <c r="U193" s="20"/>
      <c r="V193" s="20"/>
      <c r="W193" s="20"/>
      <c r="X193" s="20"/>
    </row>
    <row r="194" spans="6:24" s="21" customFormat="1" x14ac:dyDescent="0.3">
      <c r="F194" s="22"/>
      <c r="G194" s="20"/>
      <c r="H194" s="20"/>
      <c r="I194" s="20"/>
      <c r="J194" s="20"/>
      <c r="K194" s="20"/>
      <c r="L194" s="20"/>
      <c r="M194" s="20"/>
      <c r="N194" s="20"/>
      <c r="O194" s="20"/>
      <c r="P194" s="20"/>
      <c r="Q194" s="20"/>
      <c r="R194" s="20"/>
      <c r="S194" s="20"/>
      <c r="T194" s="20"/>
      <c r="U194" s="20"/>
      <c r="V194" s="20"/>
      <c r="W194" s="20"/>
      <c r="X194" s="20"/>
    </row>
    <row r="195" spans="6:24" s="21" customFormat="1" x14ac:dyDescent="0.3">
      <c r="F195" s="22"/>
      <c r="G195" s="20"/>
      <c r="H195" s="20"/>
      <c r="I195" s="20"/>
      <c r="J195" s="20"/>
      <c r="K195" s="20"/>
      <c r="L195" s="20"/>
      <c r="M195" s="20"/>
      <c r="N195" s="20"/>
      <c r="O195" s="20"/>
      <c r="P195" s="20"/>
      <c r="Q195" s="20"/>
      <c r="R195" s="20"/>
      <c r="S195" s="20"/>
      <c r="T195" s="20"/>
      <c r="U195" s="20"/>
      <c r="V195" s="20"/>
      <c r="W195" s="20"/>
      <c r="X195" s="20"/>
    </row>
    <row r="196" spans="6:24" s="21" customFormat="1" x14ac:dyDescent="0.3">
      <c r="F196" s="22"/>
      <c r="G196" s="20"/>
      <c r="H196" s="20"/>
      <c r="I196" s="20"/>
      <c r="J196" s="20"/>
      <c r="K196" s="20"/>
      <c r="L196" s="20"/>
      <c r="M196" s="20"/>
      <c r="N196" s="20"/>
      <c r="O196" s="20"/>
      <c r="P196" s="20"/>
      <c r="Q196" s="20"/>
      <c r="R196" s="20"/>
      <c r="S196" s="20"/>
      <c r="T196" s="20"/>
      <c r="U196" s="20"/>
      <c r="V196" s="20"/>
      <c r="W196" s="20"/>
      <c r="X196" s="20"/>
    </row>
    <row r="197" spans="6:24" s="21" customFormat="1" x14ac:dyDescent="0.3">
      <c r="F197" s="22"/>
      <c r="G197" s="20"/>
      <c r="H197" s="20"/>
      <c r="I197" s="20"/>
      <c r="J197" s="20"/>
      <c r="K197" s="20"/>
      <c r="L197" s="20"/>
      <c r="M197" s="20"/>
      <c r="N197" s="20"/>
      <c r="O197" s="20"/>
      <c r="P197" s="20"/>
      <c r="Q197" s="20"/>
      <c r="R197" s="20"/>
      <c r="S197" s="20"/>
      <c r="T197" s="20"/>
      <c r="U197" s="20"/>
      <c r="V197" s="20"/>
      <c r="W197" s="20"/>
      <c r="X197" s="20"/>
    </row>
    <row r="198" spans="6:24" s="21" customFormat="1" x14ac:dyDescent="0.3">
      <c r="F198" s="22"/>
      <c r="G198" s="20"/>
      <c r="H198" s="20"/>
      <c r="I198" s="20"/>
      <c r="J198" s="20"/>
      <c r="K198" s="20"/>
      <c r="L198" s="20"/>
      <c r="M198" s="20"/>
      <c r="N198" s="20"/>
      <c r="O198" s="20"/>
      <c r="P198" s="20"/>
      <c r="Q198" s="20"/>
      <c r="R198" s="20"/>
      <c r="S198" s="20"/>
      <c r="T198" s="20"/>
      <c r="U198" s="20"/>
      <c r="V198" s="20"/>
      <c r="W198" s="20"/>
      <c r="X198" s="20"/>
    </row>
    <row r="199" spans="6:24" s="21" customFormat="1" x14ac:dyDescent="0.3">
      <c r="F199" s="22"/>
      <c r="G199" s="20"/>
      <c r="H199" s="20"/>
      <c r="I199" s="20"/>
      <c r="J199" s="20"/>
      <c r="K199" s="20"/>
      <c r="L199" s="20"/>
      <c r="M199" s="20"/>
      <c r="N199" s="20"/>
      <c r="O199" s="20"/>
      <c r="P199" s="20"/>
      <c r="Q199" s="20"/>
      <c r="R199" s="20"/>
      <c r="S199" s="20"/>
      <c r="T199" s="20"/>
      <c r="U199" s="20"/>
      <c r="V199" s="20"/>
      <c r="W199" s="20"/>
      <c r="X199" s="20"/>
    </row>
    <row r="200" spans="6:24" s="21" customFormat="1" x14ac:dyDescent="0.3">
      <c r="F200" s="22"/>
      <c r="G200" s="20"/>
      <c r="H200" s="20"/>
      <c r="I200" s="20"/>
      <c r="J200" s="20"/>
      <c r="K200" s="20"/>
      <c r="L200" s="20"/>
      <c r="M200" s="20"/>
      <c r="N200" s="20"/>
      <c r="O200" s="20"/>
      <c r="P200" s="20"/>
      <c r="Q200" s="20"/>
      <c r="R200" s="20"/>
      <c r="S200" s="20"/>
      <c r="T200" s="20"/>
      <c r="U200" s="20"/>
      <c r="V200" s="20"/>
      <c r="W200" s="20"/>
      <c r="X200" s="20"/>
    </row>
    <row r="201" spans="6:24" s="21" customFormat="1" x14ac:dyDescent="0.3">
      <c r="F201" s="22"/>
      <c r="G201" s="20"/>
      <c r="H201" s="20"/>
      <c r="I201" s="20"/>
      <c r="J201" s="20"/>
      <c r="K201" s="20"/>
      <c r="L201" s="20"/>
      <c r="M201" s="20"/>
      <c r="N201" s="20"/>
      <c r="O201" s="20"/>
      <c r="P201" s="20"/>
      <c r="Q201" s="20"/>
      <c r="R201" s="20"/>
      <c r="S201" s="20"/>
      <c r="T201" s="20"/>
      <c r="U201" s="20"/>
      <c r="V201" s="20"/>
      <c r="W201" s="20"/>
      <c r="X201" s="20"/>
    </row>
    <row r="202" spans="6:24" s="21" customFormat="1" x14ac:dyDescent="0.3">
      <c r="F202" s="22"/>
      <c r="G202" s="20"/>
      <c r="H202" s="20"/>
      <c r="I202" s="20"/>
      <c r="J202" s="20"/>
      <c r="K202" s="20"/>
      <c r="L202" s="20"/>
      <c r="M202" s="20"/>
      <c r="N202" s="20"/>
      <c r="O202" s="20"/>
      <c r="P202" s="20"/>
      <c r="Q202" s="20"/>
      <c r="R202" s="20"/>
      <c r="S202" s="20"/>
      <c r="T202" s="20"/>
      <c r="U202" s="20"/>
      <c r="V202" s="20"/>
      <c r="W202" s="20"/>
      <c r="X202" s="20"/>
    </row>
    <row r="203" spans="6:24" s="21" customFormat="1" x14ac:dyDescent="0.3">
      <c r="F203" s="22"/>
      <c r="G203" s="20"/>
      <c r="H203" s="20"/>
      <c r="I203" s="20"/>
      <c r="J203" s="20"/>
      <c r="K203" s="20"/>
      <c r="L203" s="20"/>
      <c r="M203" s="20"/>
      <c r="N203" s="20"/>
      <c r="O203" s="20"/>
      <c r="P203" s="20"/>
      <c r="Q203" s="20"/>
      <c r="R203" s="20"/>
      <c r="S203" s="20"/>
      <c r="T203" s="20"/>
      <c r="U203" s="20"/>
      <c r="V203" s="20"/>
      <c r="W203" s="20"/>
      <c r="X203" s="20"/>
    </row>
    <row r="204" spans="6:24" s="21" customFormat="1" x14ac:dyDescent="0.3">
      <c r="F204" s="22"/>
      <c r="G204" s="20"/>
      <c r="H204" s="20"/>
      <c r="I204" s="20"/>
      <c r="J204" s="20"/>
      <c r="K204" s="20"/>
      <c r="L204" s="20"/>
      <c r="M204" s="20"/>
      <c r="N204" s="20"/>
      <c r="O204" s="20"/>
      <c r="P204" s="20"/>
      <c r="Q204" s="20"/>
      <c r="R204" s="20"/>
      <c r="S204" s="20"/>
      <c r="T204" s="20"/>
      <c r="U204" s="20"/>
      <c r="V204" s="20"/>
      <c r="W204" s="20"/>
      <c r="X204" s="20"/>
    </row>
    <row r="205" spans="6:24" s="21" customFormat="1" x14ac:dyDescent="0.3">
      <c r="F205" s="22"/>
      <c r="G205" s="20"/>
      <c r="H205" s="20"/>
      <c r="I205" s="20"/>
      <c r="J205" s="20"/>
      <c r="K205" s="20"/>
      <c r="L205" s="20"/>
      <c r="M205" s="20"/>
      <c r="N205" s="20"/>
      <c r="O205" s="20"/>
      <c r="P205" s="20"/>
      <c r="Q205" s="20"/>
      <c r="R205" s="20"/>
      <c r="S205" s="20"/>
      <c r="T205" s="20"/>
      <c r="U205" s="20"/>
      <c r="V205" s="20"/>
      <c r="W205" s="20"/>
      <c r="X205" s="20"/>
    </row>
    <row r="206" spans="6:24" s="21" customFormat="1" x14ac:dyDescent="0.3">
      <c r="F206" s="22"/>
      <c r="G206" s="20"/>
      <c r="H206" s="20"/>
      <c r="I206" s="20"/>
      <c r="J206" s="20"/>
      <c r="K206" s="20"/>
      <c r="L206" s="20"/>
      <c r="M206" s="20"/>
      <c r="N206" s="20"/>
      <c r="O206" s="20"/>
      <c r="P206" s="20"/>
      <c r="Q206" s="20"/>
      <c r="R206" s="20"/>
      <c r="S206" s="20"/>
      <c r="T206" s="20"/>
      <c r="U206" s="20"/>
      <c r="V206" s="20"/>
      <c r="W206" s="20"/>
      <c r="X206" s="20"/>
    </row>
    <row r="207" spans="6:24" s="21" customFormat="1" x14ac:dyDescent="0.3">
      <c r="F207" s="22"/>
      <c r="G207" s="20"/>
      <c r="H207" s="20"/>
      <c r="I207" s="20"/>
      <c r="J207" s="20"/>
      <c r="K207" s="20"/>
      <c r="L207" s="20"/>
      <c r="M207" s="20"/>
      <c r="N207" s="20"/>
      <c r="O207" s="20"/>
      <c r="P207" s="20"/>
      <c r="Q207" s="20"/>
      <c r="R207" s="20"/>
      <c r="S207" s="20"/>
      <c r="T207" s="20"/>
      <c r="U207" s="20"/>
      <c r="V207" s="20"/>
      <c r="W207" s="20"/>
      <c r="X207" s="20"/>
    </row>
    <row r="208" spans="6:24" s="21" customFormat="1" x14ac:dyDescent="0.3">
      <c r="F208" s="22"/>
      <c r="G208" s="20"/>
      <c r="H208" s="20"/>
      <c r="I208" s="20"/>
      <c r="J208" s="20"/>
      <c r="K208" s="20"/>
      <c r="L208" s="20"/>
      <c r="M208" s="20"/>
      <c r="N208" s="20"/>
      <c r="O208" s="20"/>
      <c r="P208" s="20"/>
      <c r="Q208" s="20"/>
      <c r="R208" s="20"/>
      <c r="S208" s="20"/>
      <c r="T208" s="20"/>
      <c r="U208" s="20"/>
      <c r="V208" s="20"/>
      <c r="W208" s="20"/>
      <c r="X208" s="20"/>
    </row>
    <row r="209" spans="6:24" s="21" customFormat="1" x14ac:dyDescent="0.3">
      <c r="F209" s="22"/>
      <c r="G209" s="20"/>
      <c r="H209" s="20"/>
      <c r="I209" s="20"/>
      <c r="J209" s="20"/>
      <c r="K209" s="20"/>
      <c r="L209" s="20"/>
      <c r="M209" s="20"/>
      <c r="N209" s="20"/>
      <c r="O209" s="20"/>
      <c r="P209" s="20"/>
      <c r="Q209" s="20"/>
      <c r="R209" s="20"/>
      <c r="S209" s="20"/>
      <c r="T209" s="20"/>
      <c r="U209" s="20"/>
      <c r="V209" s="20"/>
      <c r="W209" s="20"/>
      <c r="X209" s="20"/>
    </row>
    <row r="210" spans="6:24" s="21" customFormat="1" x14ac:dyDescent="0.3">
      <c r="F210" s="22"/>
      <c r="G210" s="20"/>
      <c r="H210" s="20"/>
      <c r="I210" s="20"/>
      <c r="J210" s="20"/>
      <c r="K210" s="20"/>
      <c r="L210" s="20"/>
      <c r="M210" s="20"/>
      <c r="N210" s="20"/>
      <c r="O210" s="20"/>
      <c r="P210" s="20"/>
      <c r="Q210" s="20"/>
      <c r="R210" s="20"/>
      <c r="S210" s="20"/>
      <c r="T210" s="20"/>
      <c r="U210" s="20"/>
      <c r="V210" s="20"/>
      <c r="W210" s="20"/>
      <c r="X210" s="20"/>
    </row>
    <row r="211" spans="6:24" s="21" customFormat="1" x14ac:dyDescent="0.3">
      <c r="F211" s="22"/>
      <c r="G211" s="20"/>
      <c r="H211" s="20"/>
      <c r="I211" s="20"/>
      <c r="J211" s="20"/>
      <c r="K211" s="20"/>
      <c r="L211" s="20"/>
      <c r="M211" s="20"/>
      <c r="N211" s="20"/>
      <c r="O211" s="20"/>
      <c r="P211" s="20"/>
      <c r="Q211" s="20"/>
      <c r="R211" s="20"/>
      <c r="S211" s="20"/>
      <c r="T211" s="20"/>
      <c r="U211" s="20"/>
      <c r="V211" s="20"/>
      <c r="W211" s="20"/>
      <c r="X211" s="20"/>
    </row>
    <row r="212" spans="6:24" s="21" customFormat="1" x14ac:dyDescent="0.3">
      <c r="F212" s="22"/>
      <c r="G212" s="20"/>
      <c r="H212" s="20"/>
      <c r="I212" s="20"/>
      <c r="J212" s="20"/>
      <c r="K212" s="20"/>
      <c r="L212" s="20"/>
      <c r="M212" s="20"/>
      <c r="N212" s="20"/>
      <c r="O212" s="20"/>
      <c r="P212" s="20"/>
      <c r="Q212" s="20"/>
      <c r="R212" s="20"/>
      <c r="S212" s="20"/>
      <c r="T212" s="20"/>
      <c r="U212" s="20"/>
      <c r="V212" s="20"/>
      <c r="W212" s="20"/>
      <c r="X212" s="20"/>
    </row>
    <row r="213" spans="6:24" s="21" customFormat="1" x14ac:dyDescent="0.3">
      <c r="F213" s="22"/>
      <c r="G213" s="20"/>
      <c r="H213" s="20"/>
      <c r="I213" s="20"/>
      <c r="J213" s="20"/>
      <c r="K213" s="20"/>
      <c r="L213" s="20"/>
      <c r="M213" s="20"/>
      <c r="N213" s="20"/>
      <c r="O213" s="20"/>
      <c r="P213" s="20"/>
      <c r="Q213" s="20"/>
      <c r="R213" s="20"/>
      <c r="S213" s="20"/>
      <c r="T213" s="20"/>
      <c r="U213" s="20"/>
      <c r="V213" s="20"/>
      <c r="W213" s="20"/>
      <c r="X213" s="20"/>
    </row>
    <row r="214" spans="6:24" s="21" customFormat="1" x14ac:dyDescent="0.3">
      <c r="F214" s="22"/>
      <c r="G214" s="20"/>
      <c r="H214" s="20"/>
      <c r="I214" s="20"/>
      <c r="J214" s="20"/>
      <c r="K214" s="20"/>
      <c r="L214" s="20"/>
      <c r="M214" s="20"/>
      <c r="N214" s="20"/>
      <c r="O214" s="20"/>
      <c r="P214" s="20"/>
      <c r="Q214" s="20"/>
      <c r="R214" s="20"/>
      <c r="S214" s="20"/>
      <c r="T214" s="20"/>
      <c r="U214" s="20"/>
      <c r="V214" s="20"/>
      <c r="W214" s="20"/>
      <c r="X214" s="20"/>
    </row>
    <row r="215" spans="6:24" s="21" customFormat="1" x14ac:dyDescent="0.3">
      <c r="F215" s="22"/>
      <c r="G215" s="20"/>
      <c r="H215" s="20"/>
      <c r="I215" s="20"/>
      <c r="J215" s="20"/>
      <c r="K215" s="20"/>
      <c r="L215" s="20"/>
      <c r="M215" s="20"/>
      <c r="N215" s="20"/>
      <c r="O215" s="20"/>
      <c r="P215" s="20"/>
      <c r="Q215" s="20"/>
      <c r="R215" s="20"/>
      <c r="S215" s="20"/>
      <c r="T215" s="20"/>
      <c r="U215" s="20"/>
      <c r="V215" s="20"/>
      <c r="W215" s="20"/>
      <c r="X215" s="20"/>
    </row>
    <row r="216" spans="6:24" s="21" customFormat="1" x14ac:dyDescent="0.3">
      <c r="F216" s="22"/>
      <c r="G216" s="20"/>
      <c r="H216" s="20"/>
      <c r="I216" s="20"/>
      <c r="J216" s="20"/>
      <c r="K216" s="20"/>
      <c r="L216" s="20"/>
      <c r="M216" s="20"/>
      <c r="N216" s="20"/>
      <c r="O216" s="20"/>
      <c r="P216" s="20"/>
      <c r="Q216" s="20"/>
      <c r="R216" s="20"/>
      <c r="S216" s="20"/>
      <c r="T216" s="20"/>
      <c r="U216" s="20"/>
      <c r="V216" s="20"/>
      <c r="W216" s="20"/>
      <c r="X216" s="20"/>
    </row>
    <row r="217" spans="6:24" s="21" customFormat="1" x14ac:dyDescent="0.3">
      <c r="F217" s="22"/>
      <c r="G217" s="20"/>
      <c r="H217" s="20"/>
      <c r="I217" s="20"/>
      <c r="J217" s="20"/>
      <c r="K217" s="20"/>
      <c r="L217" s="20"/>
      <c r="M217" s="20"/>
      <c r="N217" s="20"/>
      <c r="O217" s="20"/>
      <c r="P217" s="20"/>
      <c r="Q217" s="20"/>
      <c r="R217" s="20"/>
      <c r="S217" s="20"/>
      <c r="T217" s="20"/>
      <c r="U217" s="20"/>
      <c r="V217" s="20"/>
      <c r="W217" s="20"/>
      <c r="X217" s="20"/>
    </row>
    <row r="218" spans="6:24" s="21" customFormat="1" x14ac:dyDescent="0.3">
      <c r="F218" s="22"/>
      <c r="G218" s="20"/>
      <c r="H218" s="20"/>
      <c r="I218" s="20"/>
      <c r="J218" s="20"/>
      <c r="K218" s="20"/>
      <c r="L218" s="20"/>
      <c r="M218" s="20"/>
      <c r="N218" s="20"/>
      <c r="O218" s="20"/>
      <c r="P218" s="20"/>
      <c r="Q218" s="20"/>
      <c r="R218" s="20"/>
      <c r="S218" s="20"/>
      <c r="T218" s="20"/>
      <c r="U218" s="20"/>
      <c r="V218" s="20"/>
      <c r="W218" s="20"/>
      <c r="X218" s="20"/>
    </row>
    <row r="219" spans="6:24" s="21" customFormat="1" x14ac:dyDescent="0.3">
      <c r="F219" s="22"/>
      <c r="G219" s="20"/>
      <c r="H219" s="20"/>
      <c r="I219" s="20"/>
      <c r="J219" s="20"/>
      <c r="K219" s="20"/>
      <c r="L219" s="20"/>
      <c r="M219" s="20"/>
      <c r="N219" s="20"/>
      <c r="O219" s="20"/>
      <c r="P219" s="20"/>
      <c r="Q219" s="20"/>
      <c r="R219" s="20"/>
      <c r="S219" s="20"/>
      <c r="T219" s="20"/>
      <c r="U219" s="20"/>
      <c r="V219" s="20"/>
      <c r="W219" s="20"/>
      <c r="X219" s="20"/>
    </row>
    <row r="220" spans="6:24" s="21" customFormat="1" x14ac:dyDescent="0.3">
      <c r="F220" s="22"/>
      <c r="G220" s="20"/>
      <c r="H220" s="20"/>
      <c r="I220" s="20"/>
      <c r="J220" s="20"/>
      <c r="K220" s="20"/>
      <c r="L220" s="20"/>
      <c r="M220" s="20"/>
      <c r="N220" s="20"/>
      <c r="O220" s="20"/>
      <c r="P220" s="20"/>
      <c r="Q220" s="20"/>
      <c r="R220" s="20"/>
      <c r="S220" s="20"/>
      <c r="T220" s="20"/>
      <c r="U220" s="20"/>
      <c r="V220" s="20"/>
      <c r="W220" s="20"/>
      <c r="X220" s="20"/>
    </row>
    <row r="221" spans="6:24" s="21" customFormat="1" x14ac:dyDescent="0.3">
      <c r="F221" s="22"/>
      <c r="G221" s="20"/>
      <c r="H221" s="20"/>
      <c r="I221" s="20"/>
      <c r="J221" s="20"/>
      <c r="K221" s="20"/>
      <c r="L221" s="20"/>
      <c r="M221" s="20"/>
      <c r="N221" s="20"/>
      <c r="O221" s="20"/>
      <c r="P221" s="20"/>
      <c r="Q221" s="20"/>
      <c r="R221" s="20"/>
      <c r="S221" s="20"/>
      <c r="T221" s="20"/>
      <c r="U221" s="20"/>
      <c r="V221" s="20"/>
      <c r="W221" s="20"/>
      <c r="X221" s="20"/>
    </row>
    <row r="222" spans="6:24" s="21" customFormat="1" x14ac:dyDescent="0.3">
      <c r="F222" s="22"/>
      <c r="G222" s="20"/>
      <c r="H222" s="20"/>
      <c r="I222" s="20"/>
      <c r="J222" s="20"/>
      <c r="K222" s="20"/>
      <c r="L222" s="20"/>
      <c r="M222" s="20"/>
      <c r="N222" s="20"/>
      <c r="O222" s="20"/>
      <c r="P222" s="20"/>
      <c r="Q222" s="20"/>
      <c r="R222" s="20"/>
      <c r="S222" s="20"/>
      <c r="T222" s="20"/>
      <c r="U222" s="20"/>
      <c r="V222" s="20"/>
      <c r="W222" s="20"/>
      <c r="X222" s="20"/>
    </row>
    <row r="223" spans="6:24" s="21" customFormat="1" x14ac:dyDescent="0.3">
      <c r="F223" s="22"/>
      <c r="G223" s="20"/>
      <c r="H223" s="20"/>
      <c r="I223" s="20"/>
      <c r="J223" s="20"/>
      <c r="K223" s="20"/>
      <c r="L223" s="20"/>
      <c r="M223" s="20"/>
      <c r="N223" s="20"/>
      <c r="O223" s="20"/>
      <c r="P223" s="20"/>
      <c r="Q223" s="20"/>
      <c r="R223" s="20"/>
      <c r="S223" s="20"/>
      <c r="T223" s="20"/>
      <c r="U223" s="20"/>
      <c r="V223" s="20"/>
      <c r="W223" s="20"/>
      <c r="X223" s="20"/>
    </row>
    <row r="224" spans="6:24" s="21" customFormat="1" x14ac:dyDescent="0.3">
      <c r="F224" s="22"/>
      <c r="G224" s="20"/>
      <c r="H224" s="20"/>
      <c r="I224" s="20"/>
      <c r="J224" s="20"/>
      <c r="K224" s="20"/>
      <c r="L224" s="20"/>
      <c r="M224" s="20"/>
      <c r="N224" s="20"/>
      <c r="O224" s="20"/>
      <c r="P224" s="20"/>
      <c r="Q224" s="20"/>
      <c r="R224" s="20"/>
      <c r="S224" s="20"/>
      <c r="T224" s="20"/>
      <c r="U224" s="20"/>
      <c r="V224" s="20"/>
      <c r="W224" s="20"/>
      <c r="X224" s="20"/>
    </row>
    <row r="225" spans="6:24" s="21" customFormat="1" x14ac:dyDescent="0.3">
      <c r="F225" s="22"/>
      <c r="G225" s="20"/>
      <c r="H225" s="20"/>
      <c r="I225" s="20"/>
      <c r="J225" s="20"/>
      <c r="K225" s="20"/>
      <c r="L225" s="20"/>
      <c r="M225" s="20"/>
      <c r="N225" s="20"/>
      <c r="O225" s="20"/>
      <c r="P225" s="20"/>
      <c r="Q225" s="20"/>
      <c r="R225" s="20"/>
      <c r="S225" s="20"/>
      <c r="T225" s="20"/>
      <c r="U225" s="20"/>
      <c r="V225" s="20"/>
      <c r="W225" s="20"/>
      <c r="X225" s="20"/>
    </row>
    <row r="226" spans="6:24" s="21" customFormat="1" x14ac:dyDescent="0.3">
      <c r="F226" s="22"/>
      <c r="G226" s="20"/>
      <c r="H226" s="20"/>
      <c r="I226" s="20"/>
      <c r="J226" s="20"/>
      <c r="K226" s="20"/>
      <c r="L226" s="20"/>
      <c r="M226" s="20"/>
      <c r="N226" s="20"/>
      <c r="O226" s="20"/>
      <c r="P226" s="20"/>
      <c r="Q226" s="20"/>
      <c r="R226" s="20"/>
      <c r="S226" s="20"/>
      <c r="T226" s="20"/>
      <c r="U226" s="20"/>
      <c r="V226" s="20"/>
      <c r="W226" s="20"/>
      <c r="X226" s="20"/>
    </row>
    <row r="227" spans="6:24" s="21" customFormat="1" x14ac:dyDescent="0.3">
      <c r="F227" s="22"/>
      <c r="G227" s="20"/>
      <c r="H227" s="20"/>
      <c r="I227" s="20"/>
      <c r="J227" s="20"/>
      <c r="K227" s="20"/>
      <c r="L227" s="20"/>
      <c r="M227" s="20"/>
      <c r="N227" s="20"/>
      <c r="O227" s="20"/>
      <c r="P227" s="20"/>
      <c r="Q227" s="20"/>
      <c r="R227" s="20"/>
      <c r="S227" s="20"/>
      <c r="T227" s="20"/>
      <c r="U227" s="20"/>
      <c r="V227" s="20"/>
      <c r="W227" s="20"/>
      <c r="X227" s="20"/>
    </row>
    <row r="228" spans="6:24" s="21" customFormat="1" x14ac:dyDescent="0.3">
      <c r="F228" s="22"/>
      <c r="G228" s="20"/>
      <c r="H228" s="20"/>
      <c r="I228" s="20"/>
      <c r="J228" s="20"/>
      <c r="K228" s="20"/>
      <c r="L228" s="20"/>
      <c r="M228" s="20"/>
      <c r="N228" s="20"/>
      <c r="O228" s="20"/>
      <c r="P228" s="20"/>
      <c r="Q228" s="20"/>
      <c r="R228" s="20"/>
      <c r="S228" s="20"/>
      <c r="T228" s="20"/>
      <c r="U228" s="20"/>
      <c r="V228" s="20"/>
      <c r="W228" s="20"/>
      <c r="X228" s="20"/>
    </row>
    <row r="229" spans="6:24" s="21" customFormat="1" x14ac:dyDescent="0.3">
      <c r="F229" s="22"/>
      <c r="G229" s="20"/>
      <c r="H229" s="20"/>
      <c r="I229" s="20"/>
      <c r="J229" s="20"/>
      <c r="K229" s="20"/>
      <c r="L229" s="20"/>
      <c r="M229" s="20"/>
      <c r="N229" s="20"/>
      <c r="O229" s="20"/>
      <c r="P229" s="20"/>
      <c r="Q229" s="20"/>
      <c r="R229" s="20"/>
      <c r="S229" s="20"/>
      <c r="T229" s="20"/>
      <c r="U229" s="20"/>
      <c r="V229" s="20"/>
      <c r="W229" s="20"/>
      <c r="X229" s="20"/>
    </row>
    <row r="230" spans="6:24" s="21" customFormat="1" x14ac:dyDescent="0.3">
      <c r="F230" s="22"/>
      <c r="G230" s="20"/>
      <c r="H230" s="20"/>
      <c r="I230" s="20"/>
      <c r="J230" s="20"/>
      <c r="K230" s="20"/>
      <c r="L230" s="20"/>
      <c r="M230" s="20"/>
      <c r="N230" s="20"/>
      <c r="O230" s="20"/>
      <c r="P230" s="20"/>
      <c r="Q230" s="20"/>
      <c r="R230" s="20"/>
      <c r="S230" s="20"/>
      <c r="T230" s="20"/>
      <c r="U230" s="20"/>
      <c r="V230" s="20"/>
      <c r="W230" s="20"/>
      <c r="X230" s="20"/>
    </row>
    <row r="231" spans="6:24" s="21" customFormat="1" x14ac:dyDescent="0.3">
      <c r="F231" s="22"/>
      <c r="G231" s="20"/>
      <c r="H231" s="20"/>
      <c r="I231" s="20"/>
      <c r="J231" s="20"/>
      <c r="K231" s="20"/>
      <c r="L231" s="20"/>
      <c r="M231" s="20"/>
      <c r="N231" s="20"/>
      <c r="O231" s="20"/>
      <c r="P231" s="20"/>
      <c r="Q231" s="20"/>
      <c r="R231" s="20"/>
      <c r="S231" s="20"/>
      <c r="T231" s="20"/>
      <c r="U231" s="20"/>
      <c r="V231" s="20"/>
      <c r="W231" s="20"/>
      <c r="X231" s="20"/>
    </row>
    <row r="232" spans="6:24" s="21" customFormat="1" x14ac:dyDescent="0.3">
      <c r="F232" s="22"/>
      <c r="G232" s="20"/>
      <c r="H232" s="20"/>
      <c r="I232" s="20"/>
      <c r="J232" s="20"/>
      <c r="K232" s="20"/>
      <c r="L232" s="20"/>
      <c r="M232" s="20"/>
      <c r="N232" s="20"/>
      <c r="O232" s="20"/>
      <c r="P232" s="20"/>
      <c r="Q232" s="20"/>
      <c r="R232" s="20"/>
      <c r="S232" s="20"/>
      <c r="T232" s="20"/>
      <c r="U232" s="20"/>
      <c r="V232" s="20"/>
      <c r="W232" s="20"/>
      <c r="X232" s="20"/>
    </row>
    <row r="233" spans="6:24" s="21" customFormat="1" x14ac:dyDescent="0.3">
      <c r="F233" s="22"/>
      <c r="G233" s="20"/>
      <c r="H233" s="20"/>
      <c r="I233" s="20"/>
      <c r="J233" s="20"/>
      <c r="K233" s="20"/>
      <c r="L233" s="20"/>
      <c r="M233" s="20"/>
      <c r="N233" s="20"/>
      <c r="O233" s="20"/>
      <c r="P233" s="20"/>
      <c r="Q233" s="20"/>
      <c r="R233" s="20"/>
      <c r="S233" s="20"/>
      <c r="T233" s="20"/>
      <c r="U233" s="20"/>
      <c r="V233" s="20"/>
      <c r="W233" s="20"/>
      <c r="X233" s="20"/>
    </row>
    <row r="234" spans="6:24" s="21" customFormat="1" x14ac:dyDescent="0.3">
      <c r="F234" s="22"/>
      <c r="G234" s="20"/>
      <c r="H234" s="20"/>
      <c r="I234" s="20"/>
      <c r="J234" s="20"/>
      <c r="K234" s="20"/>
      <c r="L234" s="20"/>
      <c r="M234" s="20"/>
      <c r="N234" s="20"/>
      <c r="O234" s="20"/>
      <c r="P234" s="20"/>
      <c r="Q234" s="20"/>
      <c r="R234" s="20"/>
      <c r="S234" s="20"/>
      <c r="T234" s="20"/>
      <c r="U234" s="20"/>
      <c r="V234" s="20"/>
      <c r="W234" s="20"/>
      <c r="X234" s="20"/>
    </row>
    <row r="235" spans="6:24" s="21" customFormat="1" x14ac:dyDescent="0.3">
      <c r="F235" s="22"/>
      <c r="G235" s="20"/>
      <c r="H235" s="20"/>
      <c r="I235" s="20"/>
      <c r="J235" s="20"/>
      <c r="K235" s="20"/>
      <c r="L235" s="20"/>
      <c r="M235" s="20"/>
      <c r="N235" s="20"/>
      <c r="O235" s="20"/>
      <c r="P235" s="20"/>
      <c r="Q235" s="20"/>
      <c r="R235" s="20"/>
      <c r="S235" s="20"/>
      <c r="T235" s="20"/>
      <c r="U235" s="20"/>
      <c r="V235" s="20"/>
      <c r="W235" s="20"/>
      <c r="X235" s="20"/>
    </row>
    <row r="236" spans="6:24" s="21" customFormat="1" x14ac:dyDescent="0.3">
      <c r="F236" s="22"/>
      <c r="G236" s="20"/>
      <c r="H236" s="20"/>
      <c r="I236" s="20"/>
      <c r="J236" s="20"/>
      <c r="K236" s="20"/>
      <c r="L236" s="20"/>
      <c r="M236" s="20"/>
      <c r="N236" s="20"/>
      <c r="O236" s="20"/>
      <c r="P236" s="20"/>
      <c r="Q236" s="20"/>
      <c r="R236" s="20"/>
      <c r="S236" s="20"/>
      <c r="T236" s="20"/>
      <c r="U236" s="20"/>
      <c r="V236" s="20"/>
      <c r="W236" s="20"/>
      <c r="X236" s="20"/>
    </row>
    <row r="237" spans="6:24" s="21" customFormat="1" x14ac:dyDescent="0.3">
      <c r="F237" s="22"/>
      <c r="G237" s="20"/>
      <c r="H237" s="20"/>
      <c r="I237" s="20"/>
      <c r="J237" s="20"/>
      <c r="K237" s="20"/>
      <c r="L237" s="20"/>
      <c r="M237" s="20"/>
      <c r="N237" s="20"/>
      <c r="O237" s="20"/>
      <c r="P237" s="20"/>
      <c r="Q237" s="20"/>
      <c r="R237" s="20"/>
      <c r="S237" s="20"/>
      <c r="T237" s="20"/>
      <c r="U237" s="20"/>
      <c r="V237" s="20"/>
      <c r="W237" s="20"/>
      <c r="X237" s="20"/>
    </row>
    <row r="238" spans="6:24" s="21" customFormat="1" x14ac:dyDescent="0.3">
      <c r="F238" s="22"/>
      <c r="G238" s="20"/>
      <c r="H238" s="20"/>
      <c r="I238" s="20"/>
      <c r="J238" s="20"/>
      <c r="K238" s="20"/>
      <c r="L238" s="20"/>
      <c r="M238" s="20"/>
      <c r="N238" s="20"/>
      <c r="O238" s="20"/>
      <c r="P238" s="20"/>
      <c r="Q238" s="20"/>
      <c r="R238" s="20"/>
      <c r="S238" s="20"/>
      <c r="T238" s="20"/>
      <c r="U238" s="20"/>
      <c r="V238" s="20"/>
      <c r="W238" s="20"/>
      <c r="X238" s="20"/>
    </row>
    <row r="239" spans="6:24" s="21" customFormat="1" x14ac:dyDescent="0.3">
      <c r="F239" s="22"/>
      <c r="G239" s="20"/>
      <c r="H239" s="20"/>
      <c r="I239" s="20"/>
      <c r="J239" s="20"/>
      <c r="K239" s="20"/>
      <c r="L239" s="20"/>
      <c r="M239" s="20"/>
      <c r="N239" s="20"/>
      <c r="O239" s="20"/>
      <c r="P239" s="20"/>
      <c r="Q239" s="20"/>
      <c r="R239" s="20"/>
      <c r="S239" s="20"/>
      <c r="T239" s="20"/>
      <c r="U239" s="20"/>
      <c r="V239" s="20"/>
      <c r="W239" s="20"/>
      <c r="X239" s="20"/>
    </row>
    <row r="240" spans="6:24" s="21" customFormat="1" x14ac:dyDescent="0.3">
      <c r="F240" s="22"/>
      <c r="G240" s="20"/>
      <c r="H240" s="20"/>
      <c r="I240" s="20"/>
      <c r="J240" s="20"/>
      <c r="K240" s="20"/>
      <c r="L240" s="20"/>
      <c r="M240" s="20"/>
      <c r="N240" s="20"/>
      <c r="O240" s="20"/>
      <c r="P240" s="20"/>
      <c r="Q240" s="20"/>
      <c r="R240" s="20"/>
      <c r="S240" s="20"/>
      <c r="T240" s="20"/>
      <c r="U240" s="20"/>
      <c r="V240" s="20"/>
      <c r="W240" s="20"/>
      <c r="X240" s="20"/>
    </row>
    <row r="241" spans="6:24" s="21" customFormat="1" x14ac:dyDescent="0.3">
      <c r="F241" s="22"/>
      <c r="G241" s="20"/>
      <c r="H241" s="20"/>
      <c r="I241" s="20"/>
      <c r="J241" s="20"/>
      <c r="K241" s="20"/>
      <c r="L241" s="20"/>
      <c r="M241" s="20"/>
      <c r="N241" s="20"/>
      <c r="O241" s="20"/>
      <c r="P241" s="20"/>
      <c r="Q241" s="20"/>
      <c r="R241" s="20"/>
      <c r="S241" s="20"/>
      <c r="T241" s="20"/>
      <c r="U241" s="20"/>
      <c r="V241" s="20"/>
      <c r="W241" s="20"/>
      <c r="X241" s="20"/>
    </row>
    <row r="242" spans="6:24" s="21" customFormat="1" x14ac:dyDescent="0.3">
      <c r="F242" s="22"/>
      <c r="G242" s="20"/>
      <c r="H242" s="20"/>
      <c r="I242" s="20"/>
      <c r="J242" s="20"/>
      <c r="K242" s="20"/>
      <c r="L242" s="20"/>
      <c r="M242" s="20"/>
      <c r="N242" s="20"/>
      <c r="O242" s="20"/>
      <c r="P242" s="20"/>
      <c r="Q242" s="20"/>
      <c r="R242" s="20"/>
      <c r="S242" s="20"/>
      <c r="T242" s="20"/>
      <c r="U242" s="20"/>
      <c r="V242" s="20"/>
      <c r="W242" s="20"/>
      <c r="X242" s="20"/>
    </row>
    <row r="243" spans="6:24" s="21" customFormat="1" x14ac:dyDescent="0.3">
      <c r="F243" s="22"/>
      <c r="G243" s="20"/>
      <c r="H243" s="20"/>
      <c r="I243" s="20"/>
      <c r="J243" s="20"/>
      <c r="K243" s="20"/>
      <c r="L243" s="20"/>
      <c r="M243" s="20"/>
      <c r="N243" s="20"/>
      <c r="O243" s="20"/>
      <c r="P243" s="20"/>
      <c r="Q243" s="20"/>
      <c r="R243" s="20"/>
      <c r="S243" s="20"/>
      <c r="T243" s="20"/>
      <c r="U243" s="20"/>
      <c r="V243" s="20"/>
      <c r="W243" s="20"/>
      <c r="X243" s="20"/>
    </row>
    <row r="244" spans="6:24" s="21" customFormat="1" x14ac:dyDescent="0.3">
      <c r="F244" s="22"/>
      <c r="G244" s="20"/>
      <c r="H244" s="20"/>
      <c r="I244" s="20"/>
      <c r="J244" s="20"/>
      <c r="K244" s="20"/>
      <c r="L244" s="20"/>
      <c r="M244" s="20"/>
      <c r="N244" s="20"/>
      <c r="O244" s="20"/>
      <c r="P244" s="20"/>
      <c r="Q244" s="20"/>
      <c r="R244" s="20"/>
      <c r="S244" s="20"/>
      <c r="T244" s="20"/>
      <c r="U244" s="20"/>
      <c r="V244" s="20"/>
      <c r="W244" s="20"/>
      <c r="X244" s="20"/>
    </row>
    <row r="245" spans="6:24" s="21" customFormat="1" x14ac:dyDescent="0.3">
      <c r="F245" s="22"/>
      <c r="G245" s="20"/>
      <c r="H245" s="20"/>
      <c r="I245" s="20"/>
      <c r="J245" s="20"/>
      <c r="K245" s="20"/>
      <c r="L245" s="20"/>
      <c r="M245" s="20"/>
      <c r="N245" s="20"/>
      <c r="O245" s="20"/>
      <c r="P245" s="20"/>
      <c r="Q245" s="20"/>
      <c r="R245" s="20"/>
      <c r="S245" s="20"/>
      <c r="T245" s="20"/>
      <c r="U245" s="20"/>
      <c r="V245" s="20"/>
      <c r="W245" s="20"/>
      <c r="X245" s="20"/>
    </row>
    <row r="246" spans="6:24" s="21" customFormat="1" x14ac:dyDescent="0.3">
      <c r="F246" s="22"/>
      <c r="G246" s="20"/>
      <c r="H246" s="20"/>
      <c r="I246" s="20"/>
      <c r="J246" s="20"/>
      <c r="K246" s="20"/>
      <c r="L246" s="20"/>
      <c r="M246" s="20"/>
      <c r="N246" s="20"/>
      <c r="O246" s="20"/>
      <c r="P246" s="20"/>
      <c r="Q246" s="20"/>
      <c r="R246" s="20"/>
      <c r="S246" s="20"/>
      <c r="T246" s="20"/>
      <c r="U246" s="20"/>
      <c r="V246" s="20"/>
      <c r="W246" s="20"/>
      <c r="X246" s="20"/>
    </row>
    <row r="247" spans="6:24" s="21" customFormat="1" x14ac:dyDescent="0.3">
      <c r="F247" s="22"/>
      <c r="G247" s="20"/>
      <c r="H247" s="20"/>
      <c r="I247" s="20"/>
      <c r="J247" s="20"/>
      <c r="K247" s="20"/>
      <c r="L247" s="20"/>
      <c r="M247" s="20"/>
      <c r="N247" s="20"/>
      <c r="O247" s="20"/>
      <c r="P247" s="20"/>
      <c r="Q247" s="20"/>
      <c r="R247" s="20"/>
      <c r="S247" s="20"/>
      <c r="T247" s="20"/>
      <c r="U247" s="20"/>
      <c r="V247" s="20"/>
      <c r="W247" s="20"/>
      <c r="X247" s="20"/>
    </row>
    <row r="248" spans="6:24" s="21" customFormat="1" x14ac:dyDescent="0.3">
      <c r="F248" s="22"/>
      <c r="G248" s="20"/>
      <c r="H248" s="20"/>
      <c r="I248" s="20"/>
      <c r="J248" s="20"/>
      <c r="K248" s="20"/>
      <c r="L248" s="20"/>
      <c r="M248" s="20"/>
      <c r="N248" s="20"/>
      <c r="O248" s="20"/>
      <c r="P248" s="20"/>
      <c r="Q248" s="20"/>
      <c r="R248" s="20"/>
      <c r="S248" s="20"/>
      <c r="T248" s="20"/>
      <c r="U248" s="20"/>
      <c r="V248" s="20"/>
      <c r="W248" s="20"/>
      <c r="X248" s="20"/>
    </row>
    <row r="249" spans="6:24" s="21" customFormat="1" x14ac:dyDescent="0.3">
      <c r="F249" s="22"/>
      <c r="G249" s="20"/>
      <c r="H249" s="20"/>
      <c r="I249" s="20"/>
      <c r="J249" s="20"/>
      <c r="K249" s="20"/>
      <c r="L249" s="20"/>
      <c r="M249" s="20"/>
      <c r="N249" s="20"/>
      <c r="O249" s="20"/>
      <c r="P249" s="20"/>
      <c r="Q249" s="20"/>
      <c r="R249" s="20"/>
      <c r="S249" s="20"/>
      <c r="T249" s="20"/>
      <c r="U249" s="20"/>
      <c r="V249" s="20"/>
      <c r="W249" s="20"/>
      <c r="X249" s="20"/>
    </row>
    <row r="250" spans="6:24" s="21" customFormat="1" x14ac:dyDescent="0.3">
      <c r="F250" s="22"/>
      <c r="G250" s="20"/>
      <c r="H250" s="20"/>
      <c r="I250" s="20"/>
      <c r="J250" s="20"/>
      <c r="K250" s="20"/>
      <c r="L250" s="20"/>
      <c r="M250" s="20"/>
      <c r="N250" s="20"/>
      <c r="O250" s="20"/>
      <c r="P250" s="20"/>
      <c r="Q250" s="20"/>
      <c r="R250" s="20"/>
      <c r="S250" s="20"/>
      <c r="T250" s="20"/>
      <c r="U250" s="20"/>
      <c r="V250" s="20"/>
      <c r="W250" s="20"/>
      <c r="X250" s="20"/>
    </row>
    <row r="251" spans="6:24" s="21" customFormat="1" x14ac:dyDescent="0.3">
      <c r="F251" s="22"/>
      <c r="G251" s="20"/>
      <c r="H251" s="20"/>
      <c r="I251" s="20"/>
      <c r="J251" s="20"/>
      <c r="K251" s="20"/>
      <c r="L251" s="20"/>
      <c r="M251" s="20"/>
      <c r="N251" s="20"/>
      <c r="O251" s="20"/>
      <c r="P251" s="20"/>
      <c r="Q251" s="20"/>
      <c r="R251" s="20"/>
      <c r="S251" s="20"/>
      <c r="T251" s="20"/>
      <c r="U251" s="20"/>
      <c r="V251" s="20"/>
      <c r="W251" s="20"/>
      <c r="X251" s="20"/>
    </row>
    <row r="252" spans="6:24" s="21" customFormat="1" x14ac:dyDescent="0.3">
      <c r="F252" s="22"/>
      <c r="G252" s="20"/>
      <c r="H252" s="20"/>
      <c r="I252" s="20"/>
      <c r="J252" s="20"/>
      <c r="K252" s="20"/>
      <c r="L252" s="20"/>
      <c r="M252" s="20"/>
      <c r="N252" s="20"/>
      <c r="O252" s="20"/>
      <c r="P252" s="20"/>
      <c r="Q252" s="20"/>
      <c r="R252" s="20"/>
      <c r="S252" s="20"/>
      <c r="T252" s="20"/>
      <c r="U252" s="20"/>
      <c r="V252" s="20"/>
      <c r="W252" s="20"/>
      <c r="X252" s="20"/>
    </row>
    <row r="253" spans="6:24" s="21" customFormat="1" x14ac:dyDescent="0.3">
      <c r="F253" s="22"/>
      <c r="G253" s="20"/>
      <c r="H253" s="20"/>
      <c r="I253" s="20"/>
      <c r="J253" s="20"/>
      <c r="K253" s="20"/>
      <c r="L253" s="20"/>
      <c r="M253" s="20"/>
      <c r="N253" s="20"/>
      <c r="O253" s="20"/>
      <c r="P253" s="20"/>
      <c r="Q253" s="20"/>
      <c r="R253" s="20"/>
      <c r="S253" s="20"/>
      <c r="T253" s="20"/>
      <c r="U253" s="20"/>
      <c r="V253" s="20"/>
      <c r="W253" s="20"/>
      <c r="X253" s="20"/>
    </row>
    <row r="254" spans="6:24" s="21" customFormat="1" x14ac:dyDescent="0.3">
      <c r="F254" s="22"/>
      <c r="G254" s="20"/>
      <c r="H254" s="20"/>
      <c r="I254" s="20"/>
      <c r="J254" s="20"/>
      <c r="K254" s="20"/>
      <c r="L254" s="20"/>
      <c r="M254" s="20"/>
      <c r="N254" s="20"/>
      <c r="O254" s="20"/>
      <c r="P254" s="20"/>
      <c r="Q254" s="20"/>
      <c r="R254" s="20"/>
      <c r="S254" s="20"/>
      <c r="T254" s="20"/>
      <c r="U254" s="20"/>
      <c r="V254" s="20"/>
      <c r="W254" s="20"/>
      <c r="X254" s="20"/>
    </row>
    <row r="255" spans="6:24" s="21" customFormat="1" x14ac:dyDescent="0.3">
      <c r="F255" s="22"/>
      <c r="G255" s="20"/>
      <c r="H255" s="20"/>
      <c r="I255" s="20"/>
      <c r="J255" s="20"/>
      <c r="K255" s="20"/>
      <c r="L255" s="20"/>
      <c r="M255" s="20"/>
      <c r="N255" s="20"/>
      <c r="O255" s="20"/>
      <c r="P255" s="20"/>
      <c r="Q255" s="20"/>
      <c r="R255" s="20"/>
      <c r="S255" s="20"/>
      <c r="T255" s="20"/>
      <c r="U255" s="20"/>
      <c r="V255" s="20"/>
      <c r="W255" s="20"/>
      <c r="X255" s="20"/>
    </row>
    <row r="256" spans="6:24" s="21" customFormat="1" x14ac:dyDescent="0.3">
      <c r="F256" s="22"/>
      <c r="G256" s="20"/>
      <c r="H256" s="20"/>
      <c r="I256" s="20"/>
      <c r="J256" s="20"/>
      <c r="K256" s="20"/>
      <c r="L256" s="20"/>
      <c r="M256" s="20"/>
      <c r="N256" s="20"/>
      <c r="O256" s="20"/>
      <c r="P256" s="20"/>
      <c r="Q256" s="20"/>
      <c r="R256" s="20"/>
      <c r="S256" s="20"/>
      <c r="T256" s="20"/>
      <c r="U256" s="20"/>
      <c r="V256" s="20"/>
      <c r="W256" s="20"/>
      <c r="X256" s="20"/>
    </row>
    <row r="257" spans="6:24" s="21" customFormat="1" x14ac:dyDescent="0.3">
      <c r="F257" s="22"/>
      <c r="G257" s="20"/>
      <c r="H257" s="20"/>
      <c r="I257" s="20"/>
      <c r="J257" s="20"/>
      <c r="K257" s="20"/>
      <c r="L257" s="20"/>
      <c r="M257" s="20"/>
      <c r="N257" s="20"/>
      <c r="O257" s="20"/>
      <c r="P257" s="20"/>
      <c r="Q257" s="20"/>
      <c r="R257" s="20"/>
      <c r="S257" s="20"/>
      <c r="T257" s="20"/>
      <c r="U257" s="20"/>
      <c r="V257" s="20"/>
      <c r="W257" s="20"/>
      <c r="X257" s="20"/>
    </row>
    <row r="258" spans="6:24" s="21" customFormat="1" x14ac:dyDescent="0.3">
      <c r="F258" s="22"/>
      <c r="G258" s="20"/>
      <c r="H258" s="20"/>
      <c r="I258" s="20"/>
      <c r="J258" s="20"/>
      <c r="K258" s="20"/>
      <c r="L258" s="20"/>
      <c r="M258" s="20"/>
      <c r="N258" s="20"/>
      <c r="O258" s="20"/>
      <c r="P258" s="20"/>
      <c r="Q258" s="20"/>
      <c r="R258" s="20"/>
      <c r="S258" s="20"/>
      <c r="T258" s="20"/>
      <c r="U258" s="20"/>
      <c r="V258" s="20"/>
      <c r="W258" s="20"/>
      <c r="X258" s="20"/>
    </row>
    <row r="259" spans="6:24" s="21" customFormat="1" x14ac:dyDescent="0.3">
      <c r="F259" s="22"/>
      <c r="G259" s="20"/>
      <c r="H259" s="20"/>
      <c r="I259" s="20"/>
      <c r="J259" s="20"/>
      <c r="K259" s="20"/>
      <c r="L259" s="20"/>
      <c r="M259" s="20"/>
      <c r="N259" s="20"/>
      <c r="O259" s="20"/>
      <c r="P259" s="20"/>
      <c r="Q259" s="20"/>
      <c r="R259" s="20"/>
      <c r="S259" s="20"/>
      <c r="T259" s="20"/>
      <c r="U259" s="20"/>
      <c r="V259" s="20"/>
      <c r="W259" s="20"/>
      <c r="X259" s="20"/>
    </row>
    <row r="260" spans="6:24" s="21" customFormat="1" x14ac:dyDescent="0.3">
      <c r="F260" s="22"/>
      <c r="G260" s="20"/>
      <c r="H260" s="20"/>
      <c r="I260" s="20"/>
      <c r="J260" s="20"/>
      <c r="K260" s="20"/>
      <c r="L260" s="20"/>
      <c r="M260" s="20"/>
      <c r="N260" s="20"/>
      <c r="O260" s="20"/>
      <c r="P260" s="20"/>
      <c r="Q260" s="20"/>
      <c r="R260" s="20"/>
      <c r="S260" s="20"/>
      <c r="T260" s="20"/>
      <c r="U260" s="20"/>
      <c r="V260" s="20"/>
      <c r="W260" s="20"/>
      <c r="X260" s="20"/>
    </row>
    <row r="261" spans="6:24" s="21" customFormat="1" x14ac:dyDescent="0.3">
      <c r="F261" s="22"/>
      <c r="G261" s="20"/>
      <c r="H261" s="20"/>
      <c r="I261" s="20"/>
      <c r="J261" s="20"/>
      <c r="K261" s="20"/>
      <c r="L261" s="20"/>
      <c r="M261" s="20"/>
      <c r="N261" s="20"/>
      <c r="O261" s="20"/>
      <c r="P261" s="20"/>
      <c r="Q261" s="20"/>
      <c r="R261" s="20"/>
      <c r="S261" s="20"/>
      <c r="T261" s="20"/>
      <c r="U261" s="20"/>
      <c r="V261" s="20"/>
      <c r="W261" s="20"/>
      <c r="X261" s="20"/>
    </row>
    <row r="262" spans="6:24" s="21" customFormat="1" x14ac:dyDescent="0.3">
      <c r="F262" s="22"/>
      <c r="G262" s="20"/>
      <c r="H262" s="20"/>
      <c r="I262" s="20"/>
      <c r="J262" s="20"/>
      <c r="K262" s="20"/>
      <c r="L262" s="20"/>
      <c r="M262" s="20"/>
      <c r="N262" s="20"/>
      <c r="O262" s="20"/>
      <c r="P262" s="20"/>
      <c r="Q262" s="20"/>
      <c r="R262" s="20"/>
      <c r="S262" s="20"/>
      <c r="T262" s="20"/>
      <c r="U262" s="20"/>
      <c r="V262" s="20"/>
      <c r="W262" s="20"/>
      <c r="X262" s="20"/>
    </row>
    <row r="263" spans="6:24" s="21" customFormat="1" x14ac:dyDescent="0.3">
      <c r="F263" s="22"/>
      <c r="G263" s="20"/>
      <c r="H263" s="20"/>
      <c r="I263" s="20"/>
      <c r="J263" s="20"/>
      <c r="K263" s="20"/>
      <c r="L263" s="20"/>
      <c r="M263" s="20"/>
      <c r="N263" s="20"/>
      <c r="O263" s="20"/>
      <c r="P263" s="20"/>
      <c r="Q263" s="20"/>
      <c r="R263" s="20"/>
      <c r="S263" s="20"/>
      <c r="T263" s="20"/>
      <c r="U263" s="20"/>
      <c r="V263" s="20"/>
      <c r="W263" s="20"/>
      <c r="X263" s="20"/>
    </row>
    <row r="264" spans="6:24" s="21" customFormat="1" x14ac:dyDescent="0.3">
      <c r="F264" s="22"/>
      <c r="G264" s="20"/>
      <c r="H264" s="20"/>
      <c r="I264" s="20"/>
      <c r="J264" s="20"/>
      <c r="K264" s="20"/>
      <c r="L264" s="20"/>
      <c r="M264" s="20"/>
      <c r="N264" s="20"/>
      <c r="O264" s="20"/>
      <c r="P264" s="20"/>
      <c r="Q264" s="20"/>
      <c r="R264" s="20"/>
      <c r="S264" s="20"/>
      <c r="T264" s="20"/>
      <c r="U264" s="20"/>
      <c r="V264" s="20"/>
      <c r="W264" s="20"/>
      <c r="X264" s="20"/>
    </row>
    <row r="265" spans="6:24" s="21" customFormat="1" x14ac:dyDescent="0.3">
      <c r="F265" s="22"/>
      <c r="G265" s="20"/>
      <c r="H265" s="20"/>
      <c r="I265" s="20"/>
      <c r="J265" s="20"/>
      <c r="K265" s="20"/>
      <c r="L265" s="20"/>
      <c r="M265" s="20"/>
      <c r="N265" s="20"/>
      <c r="O265" s="20"/>
      <c r="P265" s="20"/>
      <c r="Q265" s="20"/>
      <c r="R265" s="20"/>
      <c r="S265" s="20"/>
      <c r="T265" s="20"/>
      <c r="U265" s="20"/>
      <c r="V265" s="20"/>
      <c r="W265" s="20"/>
      <c r="X265" s="20"/>
    </row>
    <row r="266" spans="6:24" s="21" customFormat="1" x14ac:dyDescent="0.3">
      <c r="F266" s="22"/>
      <c r="G266" s="20"/>
      <c r="H266" s="20"/>
      <c r="I266" s="20"/>
      <c r="J266" s="20"/>
      <c r="K266" s="20"/>
      <c r="L266" s="20"/>
      <c r="M266" s="20"/>
      <c r="N266" s="20"/>
      <c r="O266" s="20"/>
      <c r="P266" s="20"/>
      <c r="Q266" s="20"/>
      <c r="R266" s="20"/>
      <c r="S266" s="20"/>
      <c r="T266" s="20"/>
      <c r="U266" s="20"/>
      <c r="V266" s="20"/>
      <c r="W266" s="20"/>
      <c r="X266" s="20"/>
    </row>
    <row r="267" spans="6:24" s="21" customFormat="1" x14ac:dyDescent="0.3">
      <c r="F267" s="22"/>
      <c r="G267" s="20"/>
      <c r="H267" s="20"/>
      <c r="I267" s="20"/>
      <c r="J267" s="20"/>
      <c r="K267" s="20"/>
      <c r="L267" s="20"/>
      <c r="M267" s="20"/>
      <c r="N267" s="20"/>
      <c r="O267" s="20"/>
      <c r="P267" s="20"/>
      <c r="Q267" s="20"/>
      <c r="R267" s="20"/>
      <c r="S267" s="20"/>
      <c r="T267" s="20"/>
      <c r="U267" s="20"/>
      <c r="V267" s="20"/>
      <c r="W267" s="20"/>
      <c r="X267" s="20"/>
    </row>
    <row r="268" spans="6:24" s="21" customFormat="1" x14ac:dyDescent="0.3">
      <c r="F268" s="22"/>
      <c r="G268" s="20"/>
      <c r="H268" s="20"/>
      <c r="I268" s="20"/>
      <c r="J268" s="20"/>
      <c r="K268" s="20"/>
      <c r="L268" s="20"/>
      <c r="M268" s="20"/>
      <c r="N268" s="20"/>
      <c r="O268" s="20"/>
      <c r="P268" s="20"/>
      <c r="Q268" s="20"/>
      <c r="R268" s="20"/>
      <c r="S268" s="20"/>
      <c r="T268" s="20"/>
      <c r="U268" s="20"/>
      <c r="V268" s="20"/>
      <c r="W268" s="20"/>
      <c r="X268" s="20"/>
    </row>
    <row r="269" spans="6:24" s="21" customFormat="1" x14ac:dyDescent="0.3">
      <c r="F269" s="22"/>
      <c r="G269" s="20"/>
      <c r="H269" s="20"/>
      <c r="I269" s="20"/>
      <c r="J269" s="20"/>
      <c r="K269" s="20"/>
      <c r="L269" s="20"/>
      <c r="M269" s="20"/>
      <c r="N269" s="20"/>
      <c r="O269" s="20"/>
      <c r="P269" s="20"/>
      <c r="Q269" s="20"/>
      <c r="R269" s="20"/>
      <c r="S269" s="20"/>
      <c r="T269" s="20"/>
      <c r="U269" s="20"/>
      <c r="V269" s="20"/>
      <c r="W269" s="20"/>
      <c r="X269" s="20"/>
    </row>
    <row r="270" spans="6:24" s="21" customFormat="1" x14ac:dyDescent="0.3">
      <c r="F270" s="22"/>
      <c r="G270" s="20"/>
      <c r="H270" s="20"/>
      <c r="I270" s="20"/>
      <c r="J270" s="20"/>
      <c r="K270" s="20"/>
      <c r="L270" s="20"/>
      <c r="M270" s="20"/>
      <c r="N270" s="20"/>
      <c r="O270" s="20"/>
      <c r="P270" s="20"/>
      <c r="Q270" s="20"/>
      <c r="R270" s="20"/>
      <c r="S270" s="20"/>
      <c r="T270" s="20"/>
      <c r="U270" s="20"/>
      <c r="V270" s="20"/>
      <c r="W270" s="20"/>
      <c r="X270" s="20"/>
    </row>
    <row r="271" spans="6:24" s="21" customFormat="1" x14ac:dyDescent="0.3">
      <c r="F271" s="22"/>
      <c r="G271" s="20"/>
      <c r="H271" s="20"/>
      <c r="I271" s="20"/>
      <c r="J271" s="20"/>
      <c r="K271" s="20"/>
      <c r="L271" s="20"/>
      <c r="M271" s="20"/>
      <c r="N271" s="20"/>
      <c r="O271" s="20"/>
      <c r="P271" s="20"/>
      <c r="Q271" s="20"/>
      <c r="R271" s="20"/>
      <c r="S271" s="20"/>
      <c r="T271" s="20"/>
      <c r="U271" s="20"/>
      <c r="V271" s="20"/>
      <c r="W271" s="20"/>
      <c r="X271" s="20"/>
    </row>
    <row r="272" spans="6:24" s="21" customFormat="1" x14ac:dyDescent="0.3">
      <c r="F272" s="22"/>
      <c r="G272" s="20"/>
      <c r="H272" s="20"/>
      <c r="I272" s="20"/>
      <c r="J272" s="20"/>
      <c r="K272" s="20"/>
      <c r="L272" s="20"/>
      <c r="M272" s="20"/>
      <c r="N272" s="20"/>
      <c r="O272" s="20"/>
      <c r="P272" s="20"/>
      <c r="Q272" s="20"/>
      <c r="R272" s="20"/>
      <c r="S272" s="20"/>
      <c r="T272" s="20"/>
      <c r="U272" s="20"/>
      <c r="V272" s="20"/>
      <c r="W272" s="20"/>
      <c r="X272" s="20"/>
    </row>
    <row r="273" spans="6:24" s="21" customFormat="1" x14ac:dyDescent="0.3">
      <c r="F273" s="22"/>
      <c r="G273" s="20"/>
      <c r="H273" s="20"/>
      <c r="I273" s="20"/>
      <c r="J273" s="20"/>
      <c r="K273" s="20"/>
      <c r="L273" s="20"/>
      <c r="M273" s="20"/>
      <c r="N273" s="20"/>
      <c r="O273" s="20"/>
      <c r="P273" s="20"/>
      <c r="Q273" s="20"/>
      <c r="R273" s="20"/>
      <c r="S273" s="20"/>
      <c r="T273" s="20"/>
      <c r="U273" s="20"/>
      <c r="V273" s="20"/>
      <c r="W273" s="20"/>
      <c r="X273" s="20"/>
    </row>
    <row r="274" spans="6:24" s="21" customFormat="1" x14ac:dyDescent="0.3">
      <c r="F274" s="22"/>
      <c r="G274" s="20"/>
      <c r="H274" s="20"/>
      <c r="I274" s="20"/>
      <c r="J274" s="20"/>
      <c r="K274" s="20"/>
      <c r="L274" s="20"/>
      <c r="M274" s="20"/>
      <c r="N274" s="20"/>
      <c r="O274" s="20"/>
      <c r="P274" s="20"/>
      <c r="Q274" s="20"/>
      <c r="R274" s="20"/>
      <c r="S274" s="20"/>
      <c r="T274" s="20"/>
      <c r="U274" s="20"/>
      <c r="V274" s="20"/>
      <c r="W274" s="20"/>
      <c r="X274" s="20"/>
    </row>
    <row r="275" spans="6:24" s="21" customFormat="1" x14ac:dyDescent="0.3">
      <c r="F275" s="22"/>
      <c r="G275" s="20"/>
      <c r="H275" s="20"/>
      <c r="I275" s="20"/>
      <c r="J275" s="20"/>
      <c r="K275" s="20"/>
      <c r="L275" s="20"/>
      <c r="M275" s="20"/>
      <c r="N275" s="20"/>
      <c r="O275" s="20"/>
      <c r="P275" s="20"/>
      <c r="Q275" s="20"/>
      <c r="R275" s="20"/>
      <c r="S275" s="20"/>
      <c r="T275" s="20"/>
      <c r="U275" s="20"/>
      <c r="V275" s="20"/>
      <c r="W275" s="20"/>
      <c r="X275" s="20"/>
    </row>
    <row r="276" spans="6:24" s="21" customFormat="1" x14ac:dyDescent="0.3">
      <c r="F276" s="22"/>
      <c r="G276" s="20"/>
      <c r="H276" s="20"/>
      <c r="I276" s="20"/>
      <c r="J276" s="20"/>
      <c r="K276" s="20"/>
      <c r="L276" s="20"/>
      <c r="M276" s="20"/>
      <c r="N276" s="20"/>
      <c r="O276" s="20"/>
      <c r="P276" s="20"/>
      <c r="Q276" s="20"/>
      <c r="R276" s="20"/>
      <c r="S276" s="20"/>
      <c r="T276" s="20"/>
      <c r="U276" s="20"/>
      <c r="V276" s="20"/>
      <c r="W276" s="20"/>
      <c r="X276" s="20"/>
    </row>
    <row r="277" spans="6:24" s="21" customFormat="1" x14ac:dyDescent="0.3">
      <c r="F277" s="22"/>
      <c r="G277" s="20"/>
      <c r="H277" s="20"/>
      <c r="I277" s="20"/>
      <c r="J277" s="20"/>
      <c r="K277" s="20"/>
      <c r="L277" s="20"/>
      <c r="M277" s="20"/>
      <c r="N277" s="20"/>
      <c r="O277" s="20"/>
      <c r="P277" s="20"/>
      <c r="Q277" s="20"/>
      <c r="R277" s="20"/>
      <c r="S277" s="20"/>
      <c r="T277" s="20"/>
      <c r="U277" s="20"/>
      <c r="V277" s="20"/>
      <c r="W277" s="20"/>
      <c r="X277" s="20"/>
    </row>
    <row r="278" spans="6:24" s="21" customFormat="1" x14ac:dyDescent="0.3">
      <c r="F278" s="22"/>
      <c r="G278" s="20"/>
      <c r="H278" s="20"/>
      <c r="I278" s="20"/>
      <c r="J278" s="20"/>
      <c r="K278" s="20"/>
      <c r="L278" s="20"/>
      <c r="M278" s="20"/>
      <c r="N278" s="20"/>
      <c r="O278" s="20"/>
      <c r="P278" s="20"/>
      <c r="Q278" s="20"/>
      <c r="R278" s="20"/>
      <c r="S278" s="20"/>
      <c r="T278" s="20"/>
      <c r="U278" s="20"/>
      <c r="V278" s="20"/>
      <c r="W278" s="20"/>
      <c r="X278" s="20"/>
    </row>
    <row r="279" spans="6:24" s="21" customFormat="1" x14ac:dyDescent="0.3">
      <c r="F279" s="22"/>
      <c r="G279" s="20"/>
      <c r="H279" s="20"/>
      <c r="I279" s="20"/>
      <c r="J279" s="20"/>
      <c r="K279" s="20"/>
      <c r="L279" s="20"/>
      <c r="M279" s="20"/>
      <c r="N279" s="20"/>
      <c r="O279" s="20"/>
      <c r="P279" s="20"/>
      <c r="Q279" s="20"/>
      <c r="R279" s="20"/>
      <c r="S279" s="20"/>
      <c r="T279" s="20"/>
      <c r="U279" s="20"/>
      <c r="V279" s="20"/>
      <c r="W279" s="20"/>
      <c r="X279" s="20"/>
    </row>
    <row r="280" spans="6:24" s="21" customFormat="1" x14ac:dyDescent="0.3">
      <c r="F280" s="22"/>
      <c r="G280" s="20"/>
      <c r="H280" s="20"/>
      <c r="I280" s="20"/>
      <c r="J280" s="20"/>
      <c r="K280" s="20"/>
      <c r="L280" s="20"/>
      <c r="M280" s="20"/>
      <c r="N280" s="20"/>
      <c r="O280" s="20"/>
      <c r="P280" s="20"/>
      <c r="Q280" s="20"/>
      <c r="R280" s="20"/>
      <c r="S280" s="20"/>
      <c r="T280" s="20"/>
      <c r="U280" s="20"/>
      <c r="V280" s="20"/>
      <c r="W280" s="20"/>
      <c r="X280" s="20"/>
    </row>
    <row r="281" spans="6:24" s="21" customFormat="1" x14ac:dyDescent="0.3">
      <c r="F281" s="22"/>
      <c r="G281" s="20"/>
      <c r="H281" s="20"/>
      <c r="I281" s="20"/>
      <c r="J281" s="20"/>
      <c r="K281" s="20"/>
      <c r="L281" s="20"/>
      <c r="M281" s="20"/>
      <c r="N281" s="20"/>
      <c r="O281" s="20"/>
      <c r="P281" s="20"/>
      <c r="Q281" s="20"/>
      <c r="R281" s="20"/>
      <c r="S281" s="20"/>
      <c r="T281" s="20"/>
      <c r="U281" s="20"/>
      <c r="V281" s="20"/>
      <c r="W281" s="20"/>
      <c r="X281" s="20"/>
    </row>
    <row r="282" spans="6:24" s="21" customFormat="1" x14ac:dyDescent="0.3">
      <c r="F282" s="22"/>
      <c r="G282" s="20"/>
      <c r="H282" s="20"/>
      <c r="I282" s="20"/>
      <c r="J282" s="20"/>
      <c r="K282" s="20"/>
      <c r="L282" s="20"/>
      <c r="M282" s="20"/>
      <c r="N282" s="20"/>
      <c r="O282" s="20"/>
      <c r="P282" s="20"/>
      <c r="Q282" s="20"/>
      <c r="R282" s="20"/>
      <c r="S282" s="20"/>
      <c r="T282" s="20"/>
      <c r="U282" s="20"/>
      <c r="V282" s="20"/>
      <c r="W282" s="20"/>
      <c r="X282" s="20"/>
    </row>
  </sheetData>
  <sheetProtection sheet="1" selectLockedCells="1"/>
  <mergeCells count="123">
    <mergeCell ref="A164:E164"/>
    <mergeCell ref="A155:F155"/>
    <mergeCell ref="A152:E152"/>
    <mergeCell ref="A119:F119"/>
    <mergeCell ref="A147:D147"/>
    <mergeCell ref="A148:D148"/>
    <mergeCell ref="E148:E150"/>
    <mergeCell ref="A149:D149"/>
    <mergeCell ref="A150:D150"/>
    <mergeCell ref="A146:E146"/>
    <mergeCell ref="A136:D136"/>
    <mergeCell ref="E136:E138"/>
    <mergeCell ref="A140:E140"/>
    <mergeCell ref="A137:D137"/>
    <mergeCell ref="A138:D138"/>
    <mergeCell ref="A134:E134"/>
    <mergeCell ref="A161:D161"/>
    <mergeCell ref="A130:E130"/>
    <mergeCell ref="A126:D126"/>
    <mergeCell ref="E126:E128"/>
    <mergeCell ref="A127:D127"/>
    <mergeCell ref="A128:D128"/>
    <mergeCell ref="A131:E131"/>
    <mergeCell ref="C132:C133"/>
    <mergeCell ref="A73:E73"/>
    <mergeCell ref="A74:D75"/>
    <mergeCell ref="A101:E101"/>
    <mergeCell ref="A124:E124"/>
    <mergeCell ref="A106:E106"/>
    <mergeCell ref="A112:D112"/>
    <mergeCell ref="A50:E50"/>
    <mergeCell ref="C51:C52"/>
    <mergeCell ref="A108:F108"/>
    <mergeCell ref="E111:E112"/>
    <mergeCell ref="C64:C65"/>
    <mergeCell ref="A118:E118"/>
    <mergeCell ref="A116:F116"/>
    <mergeCell ref="A97:E97"/>
    <mergeCell ref="A62:E62"/>
    <mergeCell ref="A23:F23"/>
    <mergeCell ref="E75:E76"/>
    <mergeCell ref="A66:E66"/>
    <mergeCell ref="A69:D69"/>
    <mergeCell ref="A83:D83"/>
    <mergeCell ref="E82:E84"/>
    <mergeCell ref="A76:D76"/>
    <mergeCell ref="A160:D160"/>
    <mergeCell ref="E158:E162"/>
    <mergeCell ref="A144:E144"/>
    <mergeCell ref="A157:D157"/>
    <mergeCell ref="A158:D158"/>
    <mergeCell ref="A159:D159"/>
    <mergeCell ref="A162:D162"/>
    <mergeCell ref="A135:D135"/>
    <mergeCell ref="A89:E89"/>
    <mergeCell ref="A84:D84"/>
    <mergeCell ref="A81:D81"/>
    <mergeCell ref="A156:E156"/>
    <mergeCell ref="A79:F79"/>
    <mergeCell ref="A77:E77"/>
    <mergeCell ref="A88:F88"/>
    <mergeCell ref="A114:E114"/>
    <mergeCell ref="E93:E95"/>
    <mergeCell ref="A3:E3"/>
    <mergeCell ref="A4:E4"/>
    <mergeCell ref="A20:E20"/>
    <mergeCell ref="B7:D7"/>
    <mergeCell ref="A5:E5"/>
    <mergeCell ref="B8:D8"/>
    <mergeCell ref="B9:D9"/>
    <mergeCell ref="E7:F12"/>
    <mergeCell ref="E6:F6"/>
    <mergeCell ref="C10:D10"/>
    <mergeCell ref="B15:B16"/>
    <mergeCell ref="C15:C16"/>
    <mergeCell ref="D15:D16"/>
    <mergeCell ref="C11:D11"/>
    <mergeCell ref="E15:E16"/>
    <mergeCell ref="A53:E53"/>
    <mergeCell ref="D51:D52"/>
    <mergeCell ref="E33:E34"/>
    <mergeCell ref="A48:E48"/>
    <mergeCell ref="A67:D67"/>
    <mergeCell ref="A109:E109"/>
    <mergeCell ref="A125:D125"/>
    <mergeCell ref="A93:D93"/>
    <mergeCell ref="A110:D110"/>
    <mergeCell ref="A99:F99"/>
    <mergeCell ref="A111:D111"/>
    <mergeCell ref="A49:E49"/>
    <mergeCell ref="A92:D92"/>
    <mergeCell ref="A100:E100"/>
    <mergeCell ref="A46:E46"/>
    <mergeCell ref="A47:E47"/>
    <mergeCell ref="A86:E86"/>
    <mergeCell ref="A82:D82"/>
    <mergeCell ref="A95:D95"/>
    <mergeCell ref="A121:E121"/>
    <mergeCell ref="E122:E123"/>
    <mergeCell ref="A59:E59"/>
    <mergeCell ref="A55:D55"/>
    <mergeCell ref="A56:D56"/>
    <mergeCell ref="E56:E58"/>
    <mergeCell ref="A57:D57"/>
    <mergeCell ref="A90:E90"/>
    <mergeCell ref="A30:D30"/>
    <mergeCell ref="A44:E44"/>
    <mergeCell ref="A26:E26"/>
    <mergeCell ref="A41:D41"/>
    <mergeCell ref="A27:E27"/>
    <mergeCell ref="A60:E60"/>
    <mergeCell ref="A58:D58"/>
    <mergeCell ref="D64:D65"/>
    <mergeCell ref="E42:E43"/>
    <mergeCell ref="A38:D40"/>
    <mergeCell ref="A31:D32"/>
    <mergeCell ref="A70:E70"/>
    <mergeCell ref="A71:E71"/>
    <mergeCell ref="A45:E45"/>
    <mergeCell ref="E31:E32"/>
    <mergeCell ref="E39:E41"/>
    <mergeCell ref="A68:D68"/>
    <mergeCell ref="E68:E69"/>
  </mergeCells>
  <phoneticPr fontId="7" type="noConversion"/>
  <printOptions horizontalCentered="1"/>
  <pageMargins left="0" right="0" top="1" bottom="1" header="0.5" footer="0.5"/>
  <pageSetup scale="88" orientation="portrait" r:id="rId1"/>
  <headerFooter alignWithMargins="0">
    <oddFooter xml:space="preserve">&amp;C&amp;P
</oddFooter>
  </headerFooter>
  <rowBreaks count="2" manualBreakCount="2">
    <brk id="77" max="4" man="1"/>
    <brk id="106" max="5" man="1"/>
  </rowBreaks>
  <ignoredErrors>
    <ignoredError sqref="B102:B10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6"/>
  <sheetViews>
    <sheetView workbookViewId="0">
      <selection activeCell="B14" sqref="B14"/>
    </sheetView>
  </sheetViews>
  <sheetFormatPr defaultRowHeight="12.75" x14ac:dyDescent="0.2"/>
  <cols>
    <col min="1" max="1" width="18.5703125" customWidth="1"/>
    <col min="2" max="2" width="15.28515625" customWidth="1"/>
    <col min="3" max="3" width="17" customWidth="1"/>
    <col min="4" max="4" width="15.28515625" customWidth="1"/>
    <col min="5" max="5" width="26.5703125" customWidth="1"/>
    <col min="6" max="6" width="15" customWidth="1"/>
    <col min="7" max="7" width="17" customWidth="1"/>
    <col min="8" max="8" width="15.7109375" customWidth="1"/>
    <col min="9" max="9" width="17.7109375" customWidth="1"/>
  </cols>
  <sheetData>
    <row r="1" spans="1:11" ht="23.25" customHeight="1" thickBot="1" x14ac:dyDescent="0.25">
      <c r="A1" s="398" t="s">
        <v>30</v>
      </c>
      <c r="B1" s="399"/>
      <c r="C1" s="399"/>
      <c r="D1" s="399"/>
      <c r="E1" s="399"/>
      <c r="F1" s="399"/>
      <c r="G1" s="399"/>
      <c r="H1" s="399"/>
      <c r="I1" s="399"/>
    </row>
    <row r="2" spans="1:11" ht="27.75" customHeight="1" x14ac:dyDescent="0.2">
      <c r="A2" s="139" t="s">
        <v>20</v>
      </c>
      <c r="B2" s="140" t="s">
        <v>24</v>
      </c>
      <c r="C2" s="141" t="s">
        <v>25</v>
      </c>
      <c r="D2" s="142" t="s">
        <v>76</v>
      </c>
      <c r="E2" s="143" t="s">
        <v>26</v>
      </c>
      <c r="F2" s="144" t="s">
        <v>27</v>
      </c>
      <c r="G2" s="145" t="s">
        <v>25</v>
      </c>
      <c r="H2" s="146" t="s">
        <v>82</v>
      </c>
      <c r="I2" s="147" t="s">
        <v>75</v>
      </c>
    </row>
    <row r="3" spans="1:11" ht="22.9" customHeight="1" x14ac:dyDescent="0.2">
      <c r="A3" s="148" t="s">
        <v>118</v>
      </c>
      <c r="B3" s="149"/>
      <c r="C3" s="150">
        <f>B3*3412</f>
        <v>0</v>
      </c>
      <c r="D3" s="169"/>
      <c r="E3" s="152" t="s">
        <v>21</v>
      </c>
      <c r="F3" s="149"/>
      <c r="G3" s="150">
        <f>F3*3412</f>
        <v>0</v>
      </c>
      <c r="H3" s="217" t="e">
        <f>I3/F3</f>
        <v>#DIV/0!</v>
      </c>
      <c r="I3" s="169"/>
    </row>
    <row r="4" spans="1:11" ht="23.25" customHeight="1" x14ac:dyDescent="0.2">
      <c r="A4" s="152" t="s">
        <v>119</v>
      </c>
      <c r="B4" s="149"/>
      <c r="C4" s="150">
        <f>B4*139000</f>
        <v>0</v>
      </c>
      <c r="D4" s="169">
        <v>0</v>
      </c>
      <c r="E4" s="152" t="s">
        <v>22</v>
      </c>
      <c r="F4" s="149"/>
      <c r="G4" s="150">
        <f>F4*139000</f>
        <v>0</v>
      </c>
      <c r="H4" s="217" t="e">
        <f t="shared" ref="H4:H7" si="0">I4/F4</f>
        <v>#DIV/0!</v>
      </c>
      <c r="I4" s="169"/>
    </row>
    <row r="5" spans="1:11" ht="21" customHeight="1" x14ac:dyDescent="0.2">
      <c r="A5" s="152" t="s">
        <v>120</v>
      </c>
      <c r="B5" s="149"/>
      <c r="C5" s="150">
        <f>B5*91502</f>
        <v>0</v>
      </c>
      <c r="D5" s="169"/>
      <c r="E5" s="152" t="s">
        <v>23</v>
      </c>
      <c r="F5" s="149"/>
      <c r="G5" s="150">
        <f>F5*91502</f>
        <v>0</v>
      </c>
      <c r="H5" s="217" t="e">
        <f t="shared" si="0"/>
        <v>#DIV/0!</v>
      </c>
      <c r="I5" s="169"/>
    </row>
    <row r="6" spans="1:11" ht="23.25" customHeight="1" x14ac:dyDescent="0.2">
      <c r="A6" s="153" t="s">
        <v>169</v>
      </c>
      <c r="B6" s="149"/>
      <c r="C6" s="150">
        <f>B6*100000</f>
        <v>0</v>
      </c>
      <c r="D6" s="169"/>
      <c r="E6" s="153" t="s">
        <v>170</v>
      </c>
      <c r="F6" s="149"/>
      <c r="G6" s="150">
        <f>F6*100000</f>
        <v>0</v>
      </c>
      <c r="H6" s="217" t="e">
        <f t="shared" si="0"/>
        <v>#DIV/0!</v>
      </c>
      <c r="I6" s="169"/>
    </row>
    <row r="7" spans="1:11" ht="18.75" customHeight="1" x14ac:dyDescent="0.2">
      <c r="A7" s="153" t="s">
        <v>28</v>
      </c>
      <c r="B7" s="149"/>
      <c r="C7" s="150"/>
      <c r="D7" s="169"/>
      <c r="E7" s="153" t="s">
        <v>28</v>
      </c>
      <c r="F7" s="149"/>
      <c r="G7" s="150"/>
      <c r="H7" s="217" t="e">
        <f t="shared" si="0"/>
        <v>#DIV/0!</v>
      </c>
      <c r="I7" s="169"/>
    </row>
    <row r="8" spans="1:11" ht="23.25" customHeight="1" x14ac:dyDescent="0.2">
      <c r="A8" s="154"/>
      <c r="B8" s="150"/>
      <c r="C8" s="150"/>
      <c r="D8" s="151"/>
      <c r="E8" s="154"/>
      <c r="F8" s="150"/>
      <c r="G8" s="150"/>
      <c r="H8" s="150"/>
      <c r="I8" s="151"/>
    </row>
    <row r="9" spans="1:11" ht="21" customHeight="1" thickBot="1" x14ac:dyDescent="0.25">
      <c r="A9" s="155" t="s">
        <v>29</v>
      </c>
      <c r="B9" s="156">
        <f>SUM(B3:B7)</f>
        <v>0</v>
      </c>
      <c r="C9" s="156">
        <f>SUM(C3:C8)</f>
        <v>0</v>
      </c>
      <c r="D9" s="157">
        <f>SUM(D3:D8)</f>
        <v>0</v>
      </c>
      <c r="E9" s="155" t="s">
        <v>29</v>
      </c>
      <c r="F9" s="156">
        <f>SUM(F3:F7)</f>
        <v>0</v>
      </c>
      <c r="G9" s="156">
        <f>SUM(G3:G8)</f>
        <v>0</v>
      </c>
      <c r="H9" s="156"/>
      <c r="I9" s="157">
        <f>SUM(I3:I8)</f>
        <v>0</v>
      </c>
    </row>
    <row r="10" spans="1:11" ht="21" customHeight="1" thickBot="1" x14ac:dyDescent="0.25">
      <c r="A10" s="200"/>
      <c r="B10" s="38"/>
      <c r="C10" s="38"/>
      <c r="D10" s="38"/>
      <c r="E10" s="201"/>
      <c r="F10" s="202" t="s">
        <v>103</v>
      </c>
      <c r="G10" s="38">
        <f>C9-G9</f>
        <v>0</v>
      </c>
      <c r="H10" s="204" t="s">
        <v>104</v>
      </c>
      <c r="I10" s="203" t="e">
        <f>G10/C9</f>
        <v>#DIV/0!</v>
      </c>
      <c r="J10" s="168" t="s">
        <v>111</v>
      </c>
      <c r="K10">
        <f>D9-I9</f>
        <v>0</v>
      </c>
    </row>
    <row r="11" spans="1:11" ht="22.5" customHeight="1" thickBot="1" x14ac:dyDescent="0.25">
      <c r="A11" s="400" t="s">
        <v>31</v>
      </c>
      <c r="B11" s="401"/>
      <c r="C11" s="401"/>
      <c r="D11" s="401"/>
      <c r="E11" s="401"/>
      <c r="F11" s="399"/>
      <c r="G11" s="399"/>
      <c r="H11" s="399"/>
      <c r="I11" s="402"/>
      <c r="J11" s="213"/>
      <c r="K11" s="213"/>
    </row>
    <row r="12" spans="1:11" s="162" customFormat="1" ht="68.25" customHeight="1" x14ac:dyDescent="0.2">
      <c r="A12" s="158" t="s">
        <v>26</v>
      </c>
      <c r="B12" s="146" t="s">
        <v>39</v>
      </c>
      <c r="C12" s="146"/>
      <c r="D12" s="146"/>
      <c r="E12" s="159" t="s">
        <v>25</v>
      </c>
      <c r="F12" s="160" t="s">
        <v>78</v>
      </c>
      <c r="G12" s="161" t="s">
        <v>80</v>
      </c>
    </row>
    <row r="13" spans="1:11" ht="18.75" customHeight="1" x14ac:dyDescent="0.2">
      <c r="A13" s="153" t="s">
        <v>32</v>
      </c>
      <c r="B13" s="149"/>
      <c r="C13" s="163" t="s">
        <v>115</v>
      </c>
      <c r="D13" s="150"/>
      <c r="E13" s="150">
        <f>B13*3412</f>
        <v>0</v>
      </c>
      <c r="F13" s="149"/>
      <c r="G13" s="151">
        <f t="shared" ref="G13:G21" si="1">B13*F13</f>
        <v>0</v>
      </c>
    </row>
    <row r="14" spans="1:11" ht="23.25" customHeight="1" x14ac:dyDescent="0.2">
      <c r="A14" s="153" t="s">
        <v>33</v>
      </c>
      <c r="B14" s="149"/>
      <c r="C14" s="163" t="s">
        <v>115</v>
      </c>
      <c r="D14" s="150"/>
      <c r="E14" s="150">
        <f t="shared" ref="E14:E19" si="2">B14*3412</f>
        <v>0</v>
      </c>
      <c r="F14" s="149"/>
      <c r="G14" s="151">
        <f t="shared" si="1"/>
        <v>0</v>
      </c>
    </row>
    <row r="15" spans="1:11" ht="21" customHeight="1" x14ac:dyDescent="0.2">
      <c r="A15" s="153" t="s">
        <v>34</v>
      </c>
      <c r="B15" s="149"/>
      <c r="C15" s="163" t="s">
        <v>115</v>
      </c>
      <c r="D15" s="150"/>
      <c r="E15" s="150">
        <f t="shared" si="2"/>
        <v>0</v>
      </c>
      <c r="F15" s="149"/>
      <c r="G15" s="151">
        <f t="shared" si="1"/>
        <v>0</v>
      </c>
    </row>
    <row r="16" spans="1:11" ht="18.75" customHeight="1" x14ac:dyDescent="0.2">
      <c r="A16" s="153" t="s">
        <v>35</v>
      </c>
      <c r="B16" s="149"/>
      <c r="C16" s="163" t="s">
        <v>115</v>
      </c>
      <c r="D16" s="150"/>
      <c r="E16" s="150">
        <f t="shared" si="2"/>
        <v>0</v>
      </c>
      <c r="F16" s="149"/>
      <c r="G16" s="151">
        <f t="shared" si="1"/>
        <v>0</v>
      </c>
    </row>
    <row r="17" spans="1:9" ht="23.25" customHeight="1" x14ac:dyDescent="0.2">
      <c r="A17" s="153" t="s">
        <v>36</v>
      </c>
      <c r="B17" s="149"/>
      <c r="C17" s="163" t="s">
        <v>115</v>
      </c>
      <c r="D17" s="150"/>
      <c r="E17" s="150">
        <f t="shared" si="2"/>
        <v>0</v>
      </c>
      <c r="F17" s="149"/>
      <c r="G17" s="151">
        <f t="shared" si="1"/>
        <v>0</v>
      </c>
    </row>
    <row r="18" spans="1:9" ht="23.25" customHeight="1" x14ac:dyDescent="0.2">
      <c r="A18" s="153" t="s">
        <v>37</v>
      </c>
      <c r="B18" s="149"/>
      <c r="C18" s="163" t="s">
        <v>115</v>
      </c>
      <c r="D18" s="150"/>
      <c r="E18" s="150">
        <f t="shared" si="2"/>
        <v>0</v>
      </c>
      <c r="F18" s="149"/>
      <c r="G18" s="151">
        <f t="shared" si="1"/>
        <v>0</v>
      </c>
    </row>
    <row r="19" spans="1:9" ht="23.25" customHeight="1" x14ac:dyDescent="0.2">
      <c r="A19" s="153" t="s">
        <v>38</v>
      </c>
      <c r="B19" s="149"/>
      <c r="C19" s="163" t="s">
        <v>115</v>
      </c>
      <c r="D19" s="150"/>
      <c r="E19" s="150">
        <f t="shared" si="2"/>
        <v>0</v>
      </c>
      <c r="F19" s="149"/>
      <c r="G19" s="151">
        <f t="shared" si="1"/>
        <v>0</v>
      </c>
    </row>
    <row r="20" spans="1:9" ht="23.25" customHeight="1" x14ac:dyDescent="0.2">
      <c r="A20" s="153" t="s">
        <v>41</v>
      </c>
      <c r="B20" s="149"/>
      <c r="C20" s="163" t="s">
        <v>116</v>
      </c>
      <c r="D20" s="150"/>
      <c r="E20" s="164">
        <f>B20*76330</f>
        <v>0</v>
      </c>
      <c r="F20" s="149"/>
      <c r="G20" s="151">
        <f t="shared" si="1"/>
        <v>0</v>
      </c>
    </row>
    <row r="21" spans="1:9" ht="23.25" customHeight="1" x14ac:dyDescent="0.2">
      <c r="A21" s="152" t="s">
        <v>40</v>
      </c>
      <c r="B21" s="149"/>
      <c r="C21" s="163" t="s">
        <v>116</v>
      </c>
      <c r="D21" s="150"/>
      <c r="E21" s="164">
        <f>B21*119550</f>
        <v>0</v>
      </c>
      <c r="F21" s="149"/>
      <c r="G21" s="151">
        <f t="shared" si="1"/>
        <v>0</v>
      </c>
    </row>
    <row r="22" spans="1:9" ht="21" customHeight="1" thickBot="1" x14ac:dyDescent="0.25">
      <c r="A22" s="165" t="s">
        <v>29</v>
      </c>
      <c r="B22" s="166">
        <f>SUM(B13:B21)</f>
        <v>0</v>
      </c>
      <c r="C22" s="156"/>
      <c r="D22" s="156"/>
      <c r="E22" s="156">
        <f>SUM(E13:E21)</f>
        <v>0</v>
      </c>
      <c r="F22" s="156"/>
      <c r="G22" s="157">
        <f>SUM(G13:G21)</f>
        <v>0</v>
      </c>
    </row>
    <row r="23" spans="1:9" ht="31.5" customHeight="1" thickBot="1" x14ac:dyDescent="0.25">
      <c r="A23" s="403" t="s">
        <v>79</v>
      </c>
      <c r="B23" s="404"/>
      <c r="C23" s="404"/>
      <c r="D23" s="404"/>
      <c r="E23" s="404"/>
      <c r="F23" s="404"/>
      <c r="G23" s="404"/>
      <c r="H23" s="404"/>
      <c r="I23" s="404"/>
    </row>
    <row r="24" spans="1:9" s="168" customFormat="1" ht="39" customHeight="1" x14ac:dyDescent="0.2">
      <c r="A24" s="139" t="s">
        <v>20</v>
      </c>
      <c r="B24" s="140" t="s">
        <v>24</v>
      </c>
      <c r="C24" s="141" t="s">
        <v>25</v>
      </c>
      <c r="D24" s="142" t="s">
        <v>76</v>
      </c>
      <c r="E24" s="143" t="s">
        <v>26</v>
      </c>
      <c r="F24" s="214" t="s">
        <v>39</v>
      </c>
      <c r="G24" s="145" t="s">
        <v>25</v>
      </c>
      <c r="H24" s="160" t="s">
        <v>78</v>
      </c>
      <c r="I24" s="167" t="s">
        <v>81</v>
      </c>
    </row>
    <row r="25" spans="1:9" ht="21" customHeight="1" x14ac:dyDescent="0.2">
      <c r="A25" s="152" t="s">
        <v>21</v>
      </c>
      <c r="B25" s="149"/>
      <c r="C25" s="150">
        <f>B25*3412</f>
        <v>0</v>
      </c>
      <c r="D25" s="169"/>
      <c r="E25" s="153" t="s">
        <v>32</v>
      </c>
      <c r="F25" s="149"/>
      <c r="G25" s="150">
        <f t="shared" ref="G25:G31" si="3">F25*3412</f>
        <v>0</v>
      </c>
      <c r="H25" s="149"/>
      <c r="I25" s="169"/>
    </row>
    <row r="26" spans="1:9" ht="21" customHeight="1" x14ac:dyDescent="0.2">
      <c r="A26" s="152" t="s">
        <v>22</v>
      </c>
      <c r="B26" s="149"/>
      <c r="C26" s="150">
        <f>B26*139000</f>
        <v>0</v>
      </c>
      <c r="D26" s="169"/>
      <c r="E26" s="153" t="s">
        <v>33</v>
      </c>
      <c r="F26" s="149"/>
      <c r="G26" s="150">
        <f t="shared" si="3"/>
        <v>0</v>
      </c>
      <c r="H26" s="149"/>
      <c r="I26" s="169"/>
    </row>
    <row r="27" spans="1:9" ht="21" customHeight="1" x14ac:dyDescent="0.2">
      <c r="A27" s="152" t="s">
        <v>23</v>
      </c>
      <c r="B27" s="149"/>
      <c r="C27" s="150">
        <f>B27*91502</f>
        <v>0</v>
      </c>
      <c r="D27" s="169"/>
      <c r="E27" s="153" t="s">
        <v>34</v>
      </c>
      <c r="F27" s="149"/>
      <c r="G27" s="150">
        <f t="shared" si="3"/>
        <v>0</v>
      </c>
      <c r="H27" s="149"/>
      <c r="I27" s="169"/>
    </row>
    <row r="28" spans="1:9" ht="21" customHeight="1" x14ac:dyDescent="0.2">
      <c r="A28" s="153" t="s">
        <v>170</v>
      </c>
      <c r="B28" s="149"/>
      <c r="C28" s="150">
        <f>B28*100000</f>
        <v>0</v>
      </c>
      <c r="D28" s="169"/>
      <c r="E28" s="153" t="s">
        <v>35</v>
      </c>
      <c r="F28" s="149"/>
      <c r="G28" s="150">
        <f t="shared" si="3"/>
        <v>0</v>
      </c>
      <c r="H28" s="149"/>
      <c r="I28" s="169"/>
    </row>
    <row r="29" spans="1:9" ht="21" customHeight="1" x14ac:dyDescent="0.2">
      <c r="A29" s="153" t="s">
        <v>28</v>
      </c>
      <c r="B29" s="149"/>
      <c r="C29" s="150"/>
      <c r="D29" s="169"/>
      <c r="E29" s="153" t="s">
        <v>36</v>
      </c>
      <c r="F29" s="149"/>
      <c r="G29" s="150">
        <f t="shared" si="3"/>
        <v>0</v>
      </c>
      <c r="H29" s="149"/>
      <c r="I29" s="169"/>
    </row>
    <row r="30" spans="1:9" ht="21" customHeight="1" x14ac:dyDescent="0.2">
      <c r="A30" s="153"/>
      <c r="B30" s="149"/>
      <c r="C30" s="150"/>
      <c r="D30" s="169"/>
      <c r="E30" s="153" t="s">
        <v>37</v>
      </c>
      <c r="F30" s="149"/>
      <c r="G30" s="150">
        <f t="shared" si="3"/>
        <v>0</v>
      </c>
      <c r="H30" s="149"/>
      <c r="I30" s="169"/>
    </row>
    <row r="31" spans="1:9" ht="21" customHeight="1" x14ac:dyDescent="0.2">
      <c r="A31" s="153"/>
      <c r="B31" s="149"/>
      <c r="C31" s="150"/>
      <c r="D31" s="169"/>
      <c r="E31" s="153" t="s">
        <v>38</v>
      </c>
      <c r="F31" s="149"/>
      <c r="G31" s="150">
        <f t="shared" si="3"/>
        <v>0</v>
      </c>
      <c r="H31" s="149"/>
      <c r="I31" s="169"/>
    </row>
    <row r="32" spans="1:9" ht="21" customHeight="1" x14ac:dyDescent="0.2">
      <c r="A32" s="153"/>
      <c r="B32" s="149"/>
      <c r="C32" s="150"/>
      <c r="D32" s="169"/>
      <c r="E32" s="153" t="s">
        <v>41</v>
      </c>
      <c r="F32" s="149"/>
      <c r="G32" s="164">
        <f>F32*76330</f>
        <v>0</v>
      </c>
      <c r="H32" s="149"/>
      <c r="I32" s="169"/>
    </row>
    <row r="33" spans="1:9" ht="21" customHeight="1" x14ac:dyDescent="0.2">
      <c r="A33" s="154"/>
      <c r="B33" s="149"/>
      <c r="C33" s="150"/>
      <c r="D33" s="169"/>
      <c r="E33" s="152" t="s">
        <v>40</v>
      </c>
      <c r="F33" s="149"/>
      <c r="G33" s="164">
        <f>F33*119550</f>
        <v>0</v>
      </c>
      <c r="H33" s="149"/>
      <c r="I33" s="169"/>
    </row>
    <row r="34" spans="1:9" ht="21" customHeight="1" thickBot="1" x14ac:dyDescent="0.25">
      <c r="A34" s="170" t="s">
        <v>86</v>
      </c>
      <c r="B34" s="156">
        <f>SUM(B25:B33)</f>
        <v>0</v>
      </c>
      <c r="C34" s="156"/>
      <c r="D34" s="157">
        <f>SUM(D25:D33)</f>
        <v>0</v>
      </c>
      <c r="E34" s="171" t="s">
        <v>87</v>
      </c>
      <c r="F34" s="172">
        <f>SUM(F25:F33)</f>
        <v>0</v>
      </c>
      <c r="G34" s="156"/>
      <c r="H34" s="156"/>
      <c r="I34" s="157">
        <f>SUM(I25:I33)</f>
        <v>0</v>
      </c>
    </row>
    <row r="35" spans="1:9" ht="31.5" customHeight="1" thickBot="1" x14ac:dyDescent="0.25">
      <c r="A35" s="400" t="s">
        <v>67</v>
      </c>
      <c r="B35" s="401"/>
      <c r="C35" s="401"/>
      <c r="D35" s="401"/>
      <c r="E35" s="401"/>
      <c r="F35" s="401"/>
      <c r="G35" s="401"/>
      <c r="H35" s="401"/>
      <c r="I35" s="401"/>
    </row>
    <row r="36" spans="1:9" x14ac:dyDescent="0.2">
      <c r="A36" s="173"/>
      <c r="B36" s="174"/>
      <c r="C36" s="174"/>
      <c r="D36" s="174"/>
      <c r="E36" s="174"/>
      <c r="F36" s="174"/>
      <c r="G36" s="175"/>
    </row>
    <row r="37" spans="1:9" x14ac:dyDescent="0.2">
      <c r="A37" s="176" t="s">
        <v>68</v>
      </c>
      <c r="B37" s="177"/>
      <c r="C37" s="178">
        <f>'Score Sheet'!B12</f>
        <v>0</v>
      </c>
      <c r="D37" s="39"/>
      <c r="F37" s="39"/>
      <c r="G37" s="179"/>
    </row>
    <row r="38" spans="1:9" x14ac:dyDescent="0.2">
      <c r="A38" s="180"/>
      <c r="B38" s="39"/>
      <c r="C38" s="39"/>
      <c r="D38" s="39"/>
      <c r="E38" s="181" t="s">
        <v>88</v>
      </c>
      <c r="F38" s="39"/>
      <c r="G38" s="179"/>
    </row>
    <row r="39" spans="1:9" x14ac:dyDescent="0.2">
      <c r="A39" s="176" t="s">
        <v>69</v>
      </c>
      <c r="B39" s="177"/>
      <c r="C39" s="178">
        <f>'Score Sheet'!D12</f>
        <v>0</v>
      </c>
      <c r="D39" s="39"/>
      <c r="E39" s="163" t="s">
        <v>89</v>
      </c>
      <c r="F39" s="182"/>
      <c r="G39" s="164"/>
    </row>
    <row r="40" spans="1:9" x14ac:dyDescent="0.2">
      <c r="A40" s="180"/>
      <c r="B40" s="39"/>
      <c r="C40" s="39"/>
      <c r="D40" s="39"/>
      <c r="E40" s="183" t="s">
        <v>73</v>
      </c>
      <c r="F40" s="39"/>
      <c r="G40" s="164">
        <f>G22</f>
        <v>0</v>
      </c>
    </row>
    <row r="41" spans="1:9" x14ac:dyDescent="0.2">
      <c r="A41" s="176" t="s">
        <v>71</v>
      </c>
      <c r="B41" s="184"/>
      <c r="C41" s="150">
        <f>D9-I9</f>
        <v>0</v>
      </c>
      <c r="D41" s="39"/>
      <c r="E41" s="183" t="s">
        <v>102</v>
      </c>
      <c r="F41" s="39"/>
      <c r="G41" s="149"/>
    </row>
    <row r="42" spans="1:9" x14ac:dyDescent="0.2">
      <c r="A42" s="180"/>
      <c r="B42" s="39"/>
      <c r="C42" s="39"/>
      <c r="D42" s="39"/>
      <c r="E42" s="183" t="s">
        <v>77</v>
      </c>
      <c r="F42" s="39"/>
      <c r="G42" s="149"/>
    </row>
    <row r="43" spans="1:9" x14ac:dyDescent="0.2">
      <c r="A43" s="176" t="s">
        <v>70</v>
      </c>
      <c r="B43" s="177"/>
      <c r="C43" s="178">
        <f>I34</f>
        <v>0</v>
      </c>
      <c r="D43" s="39"/>
      <c r="E43" s="215" t="s">
        <v>117</v>
      </c>
      <c r="F43" s="186"/>
      <c r="G43" s="150">
        <f>G40-G42+G41</f>
        <v>0</v>
      </c>
    </row>
    <row r="44" spans="1:9" x14ac:dyDescent="0.2">
      <c r="A44" s="180"/>
      <c r="B44" s="39"/>
      <c r="C44" s="39"/>
      <c r="D44" s="39"/>
    </row>
    <row r="45" spans="1:9" x14ac:dyDescent="0.2">
      <c r="A45" s="176" t="s">
        <v>72</v>
      </c>
      <c r="B45" s="177"/>
      <c r="C45" s="150">
        <f>G22</f>
        <v>0</v>
      </c>
      <c r="D45" s="39"/>
    </row>
    <row r="46" spans="1:9" ht="13.5" thickBot="1" x14ac:dyDescent="0.25">
      <c r="A46" s="185"/>
      <c r="B46" s="38"/>
      <c r="C46" s="38"/>
      <c r="D46" s="38"/>
    </row>
  </sheetData>
  <mergeCells count="4">
    <mergeCell ref="A1:I1"/>
    <mergeCell ref="A11:I11"/>
    <mergeCell ref="A23:I23"/>
    <mergeCell ref="A35:I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2"/>
  <sheetViews>
    <sheetView workbookViewId="0">
      <selection activeCell="A19" sqref="A19"/>
    </sheetView>
  </sheetViews>
  <sheetFormatPr defaultRowHeight="12.75" x14ac:dyDescent="0.2"/>
  <cols>
    <col min="1" max="1" width="38.7109375" customWidth="1"/>
    <col min="5" max="5" width="18.28515625" customWidth="1"/>
  </cols>
  <sheetData>
    <row r="1" spans="1:5" x14ac:dyDescent="0.2">
      <c r="A1">
        <v>1</v>
      </c>
    </row>
    <row r="2" spans="1:5" x14ac:dyDescent="0.2">
      <c r="A2" s="219">
        <f>A1/3</f>
        <v>0.33333333333333331</v>
      </c>
    </row>
    <row r="3" spans="1:5" x14ac:dyDescent="0.2">
      <c r="A3" s="220">
        <f>1/3</f>
        <v>0.33333333333333331</v>
      </c>
      <c r="D3">
        <v>33</v>
      </c>
      <c r="E3" s="221">
        <f>D3/D5</f>
        <v>0.33</v>
      </c>
    </row>
    <row r="4" spans="1:5" x14ac:dyDescent="0.2">
      <c r="A4">
        <f>2/3</f>
        <v>0.66666666666666663</v>
      </c>
      <c r="D4">
        <v>66</v>
      </c>
      <c r="E4" s="221">
        <f>D4/D5</f>
        <v>0.66</v>
      </c>
    </row>
    <row r="5" spans="1:5" x14ac:dyDescent="0.2">
      <c r="A5" s="220">
        <f>1/3</f>
        <v>0.33333333333333331</v>
      </c>
      <c r="D5">
        <v>100</v>
      </c>
    </row>
    <row r="8" spans="1:5" x14ac:dyDescent="0.2">
      <c r="A8">
        <v>0.33333333399999998</v>
      </c>
    </row>
    <row r="9" spans="1:5" x14ac:dyDescent="0.2">
      <c r="A9">
        <v>0.33333333399999998</v>
      </c>
    </row>
    <row r="10" spans="1:5" x14ac:dyDescent="0.2">
      <c r="A10">
        <f>SUM(A8:A9)</f>
        <v>0.66666666799999996</v>
      </c>
    </row>
    <row r="12" spans="1:5" x14ac:dyDescent="0.2">
      <c r="A12" s="222"/>
    </row>
    <row r="13" spans="1:5" x14ac:dyDescent="0.2">
      <c r="A13" s="223">
        <f>1/3</f>
        <v>0.33333333333333331</v>
      </c>
    </row>
    <row r="14" spans="1:5" x14ac:dyDescent="0.2">
      <c r="A14" s="223">
        <f>2/3</f>
        <v>0.66666666666666663</v>
      </c>
    </row>
    <row r="15" spans="1:5" x14ac:dyDescent="0.2">
      <c r="A15">
        <f>3/3</f>
        <v>1</v>
      </c>
    </row>
    <row r="17" spans="1:1" x14ac:dyDescent="0.2">
      <c r="A17">
        <v>250</v>
      </c>
    </row>
    <row r="18" spans="1:1" x14ac:dyDescent="0.2">
      <c r="A18">
        <v>750</v>
      </c>
    </row>
    <row r="19" spans="1:1" x14ac:dyDescent="0.2">
      <c r="A19">
        <f>A17/A18</f>
        <v>0.33333333333333331</v>
      </c>
    </row>
    <row r="22" spans="1:1" x14ac:dyDescent="0.2">
      <c r="A22">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17A22D05AC9DA48BF71EEFD3017D868" ma:contentTypeVersion="1" ma:contentTypeDescription="Create a new document." ma:contentTypeScope="" ma:versionID="441b5274f253d11bc1f3cdab6a3cd88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699E83-7F8F-4764-B674-1A72F7D3940B}">
  <ds:schemaRefs>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3886E65-605B-4050-93F6-9E69EE4C7B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734779E-44E6-4E3D-B2EE-C96EDD902A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Score Sheet</vt:lpstr>
      <vt:lpstr>Energy Calculations</vt:lpstr>
      <vt:lpstr>Sheet1</vt:lpstr>
      <vt:lpstr>'Score Sheet'!Print_Area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Debra.Yocum@ne.usda.gov;Craig.Scroggs@ga.usda.gov</dc:creator>
  <cp:lastModifiedBy>Mancel, Jessica - RD, Stevens Point, WI</cp:lastModifiedBy>
  <cp:lastPrinted>2015-01-08T18:30:20Z</cp:lastPrinted>
  <dcterms:created xsi:type="dcterms:W3CDTF">2008-03-06T22:49:15Z</dcterms:created>
  <dcterms:modified xsi:type="dcterms:W3CDTF">2018-03-16T13:19:53Z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0x010100517A22D05AC9DA48BF71EEFD3017D868</vt:lpwstr>
  </property>
</Properties>
</file>