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D\RDshared\MCO\GaWeb (New 2015)\Program Photos and Highlights\"/>
    </mc:Choice>
  </mc:AlternateContent>
  <bookViews>
    <workbookView xWindow="0" yWindow="0" windowWidth="21576" windowHeight="7968"/>
  </bookViews>
  <sheets>
    <sheet name="DIRECT Pmt-Ratio Calculator" sheetId="2" r:id="rId1"/>
  </sheets>
  <definedNames>
    <definedName name="_xlnm.Print_Area" localSheetId="0">'DIRECT Pmt-Ratio Calculator'!$A$1:$D$39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13" i="2" s="1"/>
  <c r="B14" i="2"/>
  <c r="B27" i="2" l="1"/>
  <c r="B26" i="2"/>
  <c r="B23" i="2"/>
  <c r="B39" i="2" l="1"/>
  <c r="B35" i="2"/>
  <c r="B34" i="2"/>
  <c r="B31" i="2"/>
  <c r="D19" i="2"/>
  <c r="B17" i="2"/>
  <c r="D18" i="2" l="1"/>
  <c r="D20" i="2" s="1"/>
  <c r="B15" i="2"/>
  <c r="B18" i="2" s="1"/>
  <c r="B19" i="2" s="1"/>
  <c r="B20" i="2" s="1"/>
  <c r="B24" i="2" l="1"/>
  <c r="B25" i="2" s="1"/>
  <c r="B28" i="2" s="1"/>
  <c r="B32" i="2" s="1"/>
  <c r="B33" i="2" s="1"/>
  <c r="B37" i="2" l="1"/>
  <c r="B38" i="2" s="1"/>
</calcChain>
</file>

<file path=xl/sharedStrings.xml><?xml version="1.0" encoding="utf-8"?>
<sst xmlns="http://schemas.openxmlformats.org/spreadsheetml/2006/main" count="38" uniqueCount="37">
  <si>
    <t>STEP   1</t>
  </si>
  <si>
    <t>Loan Amount</t>
  </si>
  <si>
    <t>Interest Rate</t>
  </si>
  <si>
    <t>Loan Period in Years (33 years is our standard; 38 possible under some circumstances)</t>
  </si>
  <si>
    <t>ANNUAL REPAYMENT INCOME (Stable income of note signors only)</t>
  </si>
  <si>
    <t>Annual Property Taxes</t>
  </si>
  <si>
    <t>Annual Hazard Insurance Premium</t>
  </si>
  <si>
    <t>Other Monthly Debts</t>
  </si>
  <si>
    <t>(Behind the scenes Subsidy calculations):</t>
  </si>
  <si>
    <t>Annual Payment  "Full Note Rate" (Above figure x 12)</t>
  </si>
  <si>
    <t>Plus annual cost of Taxes/Insurance</t>
  </si>
  <si>
    <t>Annual PITI (Principal/Interest/Taxes/Insurance)</t>
  </si>
  <si>
    <t>Less 24% of Adjusted Household Income</t>
  </si>
  <si>
    <t>Result</t>
  </si>
  <si>
    <t>Equals Annual "Payment Assistance" Subsidy (If income is too high to qualify, this will be blank)</t>
  </si>
  <si>
    <t>Monthly "Payment Assistance" Subsidy (above figure / 12) - MAXIMUM AMT IS AT RIGHT</t>
  </si>
  <si>
    <t>Subsidized Payments:</t>
  </si>
  <si>
    <t>Full Note Rate Payment</t>
  </si>
  <si>
    <t xml:space="preserve">Less Monthly Subsidy </t>
  </si>
  <si>
    <t>MONTHLY SUBSIDIZED HOUSE PAYMENT only</t>
  </si>
  <si>
    <t>plus</t>
  </si>
  <si>
    <t>Taxes of $750/yr</t>
  </si>
  <si>
    <t>Monthly House/Taxes/Insurance Payment</t>
  </si>
  <si>
    <t>Loan Repayment - Qualifying Ratios:</t>
  </si>
  <si>
    <t>Monthly repayment income</t>
  </si>
  <si>
    <t>Monthly PITI (Divide this number by monthly repayment income)</t>
  </si>
  <si>
    <r>
      <t xml:space="preserve">PITI Qualifying Ratio (Max: Very-Low Income Household: </t>
    </r>
    <r>
      <rPr>
        <b/>
        <sz val="12"/>
        <rFont val="Calibri"/>
        <family val="2"/>
      </rPr>
      <t>29%</t>
    </r>
    <r>
      <rPr>
        <sz val="12"/>
        <rFont val="Calibri"/>
        <family val="2"/>
      </rPr>
      <t xml:space="preserve">;  Low-Income Household: </t>
    </r>
    <r>
      <rPr>
        <b/>
        <sz val="12"/>
        <rFont val="Calibri"/>
        <family val="2"/>
      </rPr>
      <t>33%</t>
    </r>
    <r>
      <rPr>
        <sz val="12"/>
        <rFont val="Calibri"/>
        <family val="2"/>
      </rPr>
      <t>)</t>
    </r>
  </si>
  <si>
    <r>
      <t xml:space="preserve">Maximum PITI amt allowed for this amount of repayment income - </t>
    </r>
    <r>
      <rPr>
        <b/>
        <sz val="10"/>
        <rFont val="Calibri"/>
        <family val="2"/>
      </rPr>
      <t>Very Low-Income</t>
    </r>
  </si>
  <si>
    <r>
      <t xml:space="preserve">Maximum PITI amt allowed for this amount of repayment income - </t>
    </r>
    <r>
      <rPr>
        <b/>
        <sz val="10"/>
        <rFont val="Calibri"/>
        <family val="2"/>
      </rPr>
      <t>Low-Income</t>
    </r>
  </si>
  <si>
    <t>Total Monthly Debts (House/Taxes/Insur/Other Debts)</t>
  </si>
  <si>
    <t>Total Debt Qualifying Ratio  (Divide Total Monthly Debt Pmts/Monthly Repayment Income)</t>
  </si>
  <si>
    <t xml:space="preserve">"Full Note Rate Payment" </t>
  </si>
  <si>
    <t xml:space="preserve">Insur of $500/yr </t>
  </si>
  <si>
    <r>
      <rPr>
        <b/>
        <sz val="10"/>
        <rFont val="Calibri"/>
        <family val="2"/>
      </rPr>
      <t>41%</t>
    </r>
    <r>
      <rPr>
        <sz val="10"/>
        <rFont val="Calibri"/>
        <family val="2"/>
      </rPr>
      <t xml:space="preserve"> is Maximum Total Debt (TD) ratio allowed for this amount of repayment income for </t>
    </r>
    <r>
      <rPr>
        <b/>
        <sz val="10"/>
        <rFont val="Calibri"/>
        <family val="2"/>
      </rPr>
      <t>Very Low AND Low-Income</t>
    </r>
  </si>
  <si>
    <t>DIRECT Loan Payment Assistance Calculator</t>
  </si>
  <si>
    <r>
      <t xml:space="preserve">Annual ADJUSTED </t>
    </r>
    <r>
      <rPr>
        <b/>
        <u/>
        <sz val="12"/>
        <rFont val="Calibri"/>
        <family val="2"/>
      </rPr>
      <t>Household</t>
    </r>
    <r>
      <rPr>
        <b/>
        <sz val="12"/>
        <rFont val="Calibri"/>
        <family val="2"/>
      </rPr>
      <t xml:space="preserve"> Income (ALL income in household)</t>
    </r>
  </si>
  <si>
    <t>Compare to Subsidy amount if loan amortized at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</si>
</sst>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u val="singleAccounting"/>
      <sz val="12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u/>
      <sz val="12"/>
      <name val="Calibri"/>
      <family val="2"/>
    </font>
    <font>
      <b/>
      <i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auto="1"/>
      </patternFill>
    </fill>
    <fill>
      <patternFill patternType="solid">
        <fgColor rgb="FFB4DE86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64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0" fontId="5" fillId="3" borderId="3" xfId="2" applyNumberFormat="1" applyFont="1" applyFill="1" applyBorder="1" applyProtection="1">
      <protection locked="0"/>
    </xf>
    <xf numFmtId="164" fontId="5" fillId="3" borderId="0" xfId="1" applyNumberFormat="1" applyFont="1" applyFill="1" applyBorder="1"/>
    <xf numFmtId="0" fontId="6" fillId="3" borderId="0" xfId="3" applyFont="1" applyFill="1" applyBorder="1"/>
    <xf numFmtId="44" fontId="5" fillId="0" borderId="0" xfId="1" applyFont="1"/>
    <xf numFmtId="44" fontId="5" fillId="0" borderId="5" xfId="0" applyNumberFormat="1" applyFont="1" applyBorder="1"/>
    <xf numFmtId="0" fontId="5" fillId="0" borderId="6" xfId="0" applyFont="1" applyBorder="1"/>
    <xf numFmtId="0" fontId="7" fillId="0" borderId="7" xfId="0" applyFont="1" applyBorder="1"/>
    <xf numFmtId="164" fontId="8" fillId="0" borderId="8" xfId="0" applyNumberFormat="1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9" xfId="0" applyFont="1" applyBorder="1"/>
    <xf numFmtId="44" fontId="5" fillId="0" borderId="8" xfId="0" applyNumberFormat="1" applyFont="1" applyBorder="1"/>
    <xf numFmtId="44" fontId="8" fillId="0" borderId="8" xfId="0" applyNumberFormat="1" applyFont="1" applyBorder="1"/>
    <xf numFmtId="44" fontId="5" fillId="0" borderId="10" xfId="0" applyNumberFormat="1" applyFont="1" applyBorder="1"/>
    <xf numFmtId="44" fontId="6" fillId="0" borderId="0" xfId="0" applyNumberFormat="1" applyFont="1" applyFill="1"/>
    <xf numFmtId="44" fontId="5" fillId="0" borderId="0" xfId="0" applyNumberFormat="1" applyFont="1"/>
    <xf numFmtId="0" fontId="5" fillId="0" borderId="7" xfId="0" applyFont="1" applyBorder="1"/>
    <xf numFmtId="0" fontId="5" fillId="0" borderId="9" xfId="0" applyFont="1" applyBorder="1"/>
    <xf numFmtId="0" fontId="9" fillId="0" borderId="0" xfId="0" applyFont="1"/>
    <xf numFmtId="0" fontId="10" fillId="0" borderId="0" xfId="0" applyFont="1" applyBorder="1"/>
    <xf numFmtId="0" fontId="10" fillId="0" borderId="0" xfId="0" applyFont="1"/>
    <xf numFmtId="0" fontId="7" fillId="0" borderId="0" xfId="0" applyFont="1" applyAlignment="1">
      <alignment horizontal="right"/>
    </xf>
    <xf numFmtId="2" fontId="7" fillId="0" borderId="8" xfId="0" applyNumberFormat="1" applyFont="1" applyBorder="1"/>
    <xf numFmtId="44" fontId="7" fillId="0" borderId="8" xfId="0" applyNumberFormat="1" applyFont="1" applyBorder="1"/>
    <xf numFmtId="44" fontId="9" fillId="3" borderId="0" xfId="0" applyNumberFormat="1" applyFont="1" applyFill="1" applyBorder="1"/>
    <xf numFmtId="0" fontId="9" fillId="3" borderId="0" xfId="0" applyFont="1" applyFill="1"/>
    <xf numFmtId="44" fontId="5" fillId="0" borderId="0" xfId="0" applyNumberFormat="1" applyFont="1" applyBorder="1"/>
    <xf numFmtId="44" fontId="7" fillId="0" borderId="5" xfId="0" applyNumberFormat="1" applyFont="1" applyBorder="1"/>
    <xf numFmtId="10" fontId="11" fillId="4" borderId="8" xfId="2" applyNumberFormat="1" applyFont="1" applyFill="1" applyBorder="1"/>
    <xf numFmtId="0" fontId="7" fillId="4" borderId="9" xfId="0" applyFont="1" applyFill="1" applyBorder="1"/>
    <xf numFmtId="0" fontId="3" fillId="0" borderId="9" xfId="0" applyFont="1" applyBorder="1"/>
    <xf numFmtId="0" fontId="7" fillId="0" borderId="8" xfId="0" applyFont="1" applyBorder="1"/>
    <xf numFmtId="0" fontId="3" fillId="0" borderId="11" xfId="0" applyFont="1" applyBorder="1"/>
    <xf numFmtId="0" fontId="3" fillId="0" borderId="0" xfId="0" applyFont="1" applyBorder="1"/>
    <xf numFmtId="0" fontId="6" fillId="5" borderId="0" xfId="0" applyFont="1" applyFill="1"/>
    <xf numFmtId="0" fontId="5" fillId="7" borderId="4" xfId="3" applyFont="1" applyFill="1" applyBorder="1"/>
    <xf numFmtId="0" fontId="6" fillId="3" borderId="0" xfId="0" applyFont="1" applyFill="1"/>
    <xf numFmtId="44" fontId="11" fillId="0" borderId="8" xfId="0" applyNumberFormat="1" applyFont="1" applyFill="1" applyBorder="1"/>
    <xf numFmtId="0" fontId="14" fillId="0" borderId="9" xfId="0" applyFont="1" applyFill="1" applyBorder="1"/>
    <xf numFmtId="44" fontId="5" fillId="0" borderId="10" xfId="0" applyNumberFormat="1" applyFont="1" applyBorder="1" applyAlignment="1">
      <alignment horizontal="center"/>
    </xf>
    <xf numFmtId="0" fontId="5" fillId="0" borderId="2" xfId="0" applyFont="1" applyBorder="1"/>
    <xf numFmtId="164" fontId="5" fillId="8" borderId="3" xfId="1" applyNumberFormat="1" applyFont="1" applyFill="1" applyBorder="1" applyProtection="1">
      <protection locked="0"/>
    </xf>
    <xf numFmtId="165" fontId="5" fillId="8" borderId="3" xfId="2" applyNumberFormat="1" applyFont="1" applyFill="1" applyBorder="1" applyProtection="1">
      <protection locked="0"/>
    </xf>
    <xf numFmtId="0" fontId="5" fillId="4" borderId="11" xfId="0" applyFont="1" applyFill="1" applyBorder="1"/>
    <xf numFmtId="2" fontId="5" fillId="6" borderId="15" xfId="3" applyNumberFormat="1" applyFont="1" applyFill="1" applyBorder="1"/>
    <xf numFmtId="2" fontId="5" fillId="6" borderId="14" xfId="3" applyNumberFormat="1" applyFont="1" applyFill="1" applyBorder="1"/>
    <xf numFmtId="2" fontId="14" fillId="3" borderId="16" xfId="3" applyNumberFormat="1" applyFont="1" applyFill="1" applyBorder="1"/>
    <xf numFmtId="0" fontId="5" fillId="4" borderId="12" xfId="0" applyFont="1" applyFill="1" applyBorder="1"/>
    <xf numFmtId="2" fontId="5" fillId="4" borderId="11" xfId="0" applyNumberFormat="1" applyFont="1" applyFill="1" applyBorder="1"/>
    <xf numFmtId="164" fontId="7" fillId="0" borderId="8" xfId="0" applyNumberFormat="1" applyFont="1" applyBorder="1"/>
    <xf numFmtId="44" fontId="7" fillId="0" borderId="10" xfId="0" applyNumberFormat="1" applyFont="1" applyBorder="1"/>
    <xf numFmtId="0" fontId="5" fillId="0" borderId="0" xfId="0" applyFont="1" applyAlignment="1">
      <alignment vertical="center"/>
    </xf>
    <xf numFmtId="44" fontId="8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5" borderId="1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8" fontId="5" fillId="0" borderId="3" xfId="1" applyNumberFormat="1" applyFont="1" applyFill="1" applyBorder="1" applyProtection="1"/>
    <xf numFmtId="44" fontId="5" fillId="0" borderId="5" xfId="0" applyNumberFormat="1" applyFont="1" applyBorder="1" applyProtection="1"/>
    <xf numFmtId="0" fontId="4" fillId="5" borderId="0" xfId="0" applyFont="1" applyFill="1" applyAlignment="1">
      <alignment horizontal="center"/>
    </xf>
  </cellXfs>
  <cellStyles count="4"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B6CA7"/>
      <color rgb="FFB4DE86"/>
      <color rgb="FFA7D971"/>
      <color rgb="FFA40037"/>
      <color rgb="FF003399"/>
      <color rgb="FFFF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A1:D56"/>
  <sheetViews>
    <sheetView tabSelected="1" zoomScale="130" zoomScaleNormal="130" workbookViewId="0">
      <selection activeCell="J38" sqref="J38"/>
    </sheetView>
  </sheetViews>
  <sheetFormatPr defaultRowHeight="14.4" x14ac:dyDescent="0.3"/>
  <cols>
    <col min="1" max="1" width="8" bestFit="1" customWidth="1"/>
    <col min="2" max="2" width="18.6640625" customWidth="1"/>
    <col min="3" max="3" width="106.44140625" customWidth="1"/>
    <col min="4" max="4" width="29" customWidth="1"/>
  </cols>
  <sheetData>
    <row r="1" spans="1:4" s="2" customFormat="1" ht="39" customHeight="1" thickBot="1" x14ac:dyDescent="0.5">
      <c r="B1" s="63" t="s">
        <v>34</v>
      </c>
      <c r="C1" s="63"/>
    </row>
    <row r="2" spans="1:4" s="2" customFormat="1" ht="16.5" customHeight="1" thickTop="1" thickBot="1" x14ac:dyDescent="0.35">
      <c r="A2" s="3" t="s">
        <v>0</v>
      </c>
      <c r="B2" s="46">
        <v>80000</v>
      </c>
      <c r="C2" s="40" t="s">
        <v>1</v>
      </c>
    </row>
    <row r="3" spans="1:4" s="2" customFormat="1" ht="17.25" customHeight="1" thickTop="1" thickBot="1" x14ac:dyDescent="0.35">
      <c r="A3" s="3">
        <v>2</v>
      </c>
      <c r="B3" s="47">
        <v>3.2500000000000001E-2</v>
      </c>
      <c r="C3" s="39" t="s">
        <v>2</v>
      </c>
    </row>
    <row r="4" spans="1:4" s="4" customFormat="1" ht="16.8" thickTop="1" thickBot="1" x14ac:dyDescent="0.35">
      <c r="A4" s="3">
        <v>3</v>
      </c>
      <c r="B4" s="5">
        <v>33</v>
      </c>
      <c r="C4" s="40" t="s">
        <v>3</v>
      </c>
    </row>
    <row r="5" spans="1:4" s="2" customFormat="1" ht="17.25" customHeight="1" thickTop="1" thickBot="1" x14ac:dyDescent="0.35">
      <c r="A5" s="3">
        <v>4</v>
      </c>
      <c r="B5" s="61">
        <f>PMT(B3/12,B4*12,-B2)</f>
        <v>329.605472054318</v>
      </c>
      <c r="C5" s="39" t="s">
        <v>31</v>
      </c>
      <c r="D5" s="41"/>
    </row>
    <row r="6" spans="1:4" s="2" customFormat="1" ht="16.8" thickTop="1" thickBot="1" x14ac:dyDescent="0.35">
      <c r="A6" s="3">
        <v>5</v>
      </c>
      <c r="B6" s="46">
        <v>15000</v>
      </c>
      <c r="C6" s="40" t="s">
        <v>35</v>
      </c>
    </row>
    <row r="7" spans="1:4" s="2" customFormat="1" ht="16.8" thickTop="1" thickBot="1" x14ac:dyDescent="0.35">
      <c r="A7" s="3">
        <v>6</v>
      </c>
      <c r="B7" s="46">
        <v>15000</v>
      </c>
      <c r="C7" s="39" t="s">
        <v>4</v>
      </c>
    </row>
    <row r="8" spans="1:4" s="2" customFormat="1" ht="16.8" thickTop="1" thickBot="1" x14ac:dyDescent="0.35">
      <c r="A8" s="3">
        <v>7</v>
      </c>
      <c r="B8" s="46">
        <v>800</v>
      </c>
      <c r="C8" s="40" t="s">
        <v>5</v>
      </c>
    </row>
    <row r="9" spans="1:4" s="4" customFormat="1" ht="16.8" thickTop="1" thickBot="1" x14ac:dyDescent="0.35">
      <c r="A9" s="3">
        <v>8</v>
      </c>
      <c r="B9" s="46">
        <v>500</v>
      </c>
      <c r="C9" s="39" t="s">
        <v>6</v>
      </c>
    </row>
    <row r="10" spans="1:4" s="4" customFormat="1" ht="16.8" thickTop="1" thickBot="1" x14ac:dyDescent="0.35">
      <c r="A10" s="3">
        <v>9</v>
      </c>
      <c r="B10" s="46">
        <v>200</v>
      </c>
      <c r="C10" s="40" t="s">
        <v>7</v>
      </c>
    </row>
    <row r="11" spans="1:4" s="4" customFormat="1" ht="16.2" thickTop="1" x14ac:dyDescent="0.3">
      <c r="A11" s="3"/>
      <c r="B11" s="6"/>
      <c r="C11" s="7"/>
    </row>
    <row r="12" spans="1:4" s="4" customFormat="1" ht="16.2" thickBot="1" x14ac:dyDescent="0.35">
      <c r="A12" s="3"/>
      <c r="B12" s="8" t="s">
        <v>8</v>
      </c>
      <c r="C12" s="3"/>
    </row>
    <row r="13" spans="1:4" s="4" customFormat="1" ht="15.6" x14ac:dyDescent="0.3">
      <c r="A13" s="3"/>
      <c r="B13" s="62">
        <f>B5*12</f>
        <v>3955.2656646518162</v>
      </c>
      <c r="C13" s="10" t="s">
        <v>9</v>
      </c>
      <c r="D13" s="11"/>
    </row>
    <row r="14" spans="1:4" s="4" customFormat="1" ht="17.399999999999999" x14ac:dyDescent="0.45">
      <c r="A14" s="3"/>
      <c r="B14" s="12">
        <f>B8+B9</f>
        <v>1300</v>
      </c>
      <c r="C14" s="13" t="s">
        <v>10</v>
      </c>
      <c r="D14" s="15"/>
    </row>
    <row r="15" spans="1:4" s="4" customFormat="1" ht="15.6" x14ac:dyDescent="0.3">
      <c r="A15" s="3"/>
      <c r="B15" s="16">
        <f>B13+B14</f>
        <v>5255.2656646518162</v>
      </c>
      <c r="C15" s="13" t="s">
        <v>11</v>
      </c>
      <c r="D15" s="15"/>
    </row>
    <row r="16" spans="1:4" s="4" customFormat="1" ht="16.2" thickBot="1" x14ac:dyDescent="0.35">
      <c r="A16" s="3"/>
      <c r="B16" s="16"/>
      <c r="C16" s="13"/>
      <c r="D16" s="15"/>
    </row>
    <row r="17" spans="1:4" s="60" customFormat="1" ht="31.8" thickBot="1" x14ac:dyDescent="0.35">
      <c r="A17" s="56"/>
      <c r="B17" s="57">
        <f>B6*0.24</f>
        <v>3600</v>
      </c>
      <c r="C17" s="58" t="s">
        <v>12</v>
      </c>
      <c r="D17" s="59" t="s">
        <v>36</v>
      </c>
    </row>
    <row r="18" spans="1:4" s="4" customFormat="1" ht="16.8" thickTop="1" thickBot="1" x14ac:dyDescent="0.35">
      <c r="A18" s="3"/>
      <c r="B18" s="16">
        <f>B15-B17</f>
        <v>1655.2656646518162</v>
      </c>
      <c r="C18" s="13" t="s">
        <v>13</v>
      </c>
      <c r="D18" s="50">
        <f>B5</f>
        <v>329.605472054318</v>
      </c>
    </row>
    <row r="19" spans="1:4" s="4" customFormat="1" ht="16.8" thickTop="1" thickBot="1" x14ac:dyDescent="0.35">
      <c r="A19" s="3"/>
      <c r="B19" s="44">
        <f>IF(B18&lt;=0,0,B18)</f>
        <v>1655.2656646518162</v>
      </c>
      <c r="C19" s="45" t="s">
        <v>14</v>
      </c>
      <c r="D19" s="49">
        <f>B2*0.00297</f>
        <v>237.6</v>
      </c>
    </row>
    <row r="20" spans="1:4" s="4" customFormat="1" ht="16.2" thickBot="1" x14ac:dyDescent="0.35">
      <c r="A20" s="3"/>
      <c r="B20" s="18">
        <f>IF(B19&gt;0,B19/12,0)</f>
        <v>137.93880538765134</v>
      </c>
      <c r="C20" s="48" t="s">
        <v>15</v>
      </c>
      <c r="D20" s="53">
        <f>D18-D19</f>
        <v>92.005472054318005</v>
      </c>
    </row>
    <row r="21" spans="1:4" s="4" customFormat="1" ht="15.6" x14ac:dyDescent="0.3">
      <c r="A21" s="3"/>
      <c r="D21" s="19"/>
    </row>
    <row r="22" spans="1:4" s="4" customFormat="1" ht="16.2" thickBot="1" x14ac:dyDescent="0.35">
      <c r="A22" s="3"/>
      <c r="B22" s="20" t="s">
        <v>16</v>
      </c>
      <c r="C22" s="3"/>
    </row>
    <row r="23" spans="1:4" s="4" customFormat="1" ht="15.6" x14ac:dyDescent="0.3">
      <c r="A23" s="3"/>
      <c r="B23" s="9">
        <f>B5</f>
        <v>329.605472054318</v>
      </c>
      <c r="C23" s="21" t="s">
        <v>17</v>
      </c>
      <c r="D23" s="14"/>
    </row>
    <row r="24" spans="1:4" s="4" customFormat="1" ht="17.399999999999999" x14ac:dyDescent="0.45">
      <c r="A24" s="3"/>
      <c r="B24" s="17">
        <f>IF(B20&gt;D20,D20,B20)</f>
        <v>92.005472054318005</v>
      </c>
      <c r="C24" s="22" t="s">
        <v>18</v>
      </c>
      <c r="D24" s="14"/>
    </row>
    <row r="25" spans="1:4" s="25" customFormat="1" ht="23.4" x14ac:dyDescent="0.45">
      <c r="A25" s="23"/>
      <c r="B25" s="42">
        <f>B23-B24</f>
        <v>237.6</v>
      </c>
      <c r="C25" s="43" t="s">
        <v>19</v>
      </c>
      <c r="D25" s="24"/>
    </row>
    <row r="26" spans="1:4" s="4" customFormat="1" ht="15.6" x14ac:dyDescent="0.3">
      <c r="A26" s="26" t="s">
        <v>20</v>
      </c>
      <c r="B26" s="27">
        <f>B8/12</f>
        <v>66.666666666666671</v>
      </c>
      <c r="C26" s="15" t="s">
        <v>21</v>
      </c>
      <c r="D26" s="14"/>
    </row>
    <row r="27" spans="1:4" s="4" customFormat="1" ht="16.2" thickBot="1" x14ac:dyDescent="0.35">
      <c r="A27" s="26" t="s">
        <v>20</v>
      </c>
      <c r="B27" s="28">
        <f>B9/12</f>
        <v>41.666666666666664</v>
      </c>
      <c r="C27" s="15" t="s">
        <v>32</v>
      </c>
      <c r="D27" s="14"/>
    </row>
    <row r="28" spans="1:4" s="4" customFormat="1" ht="19.2" thickTop="1" thickBot="1" x14ac:dyDescent="0.4">
      <c r="B28" s="51">
        <f>SUM(B25:B27)</f>
        <v>345.93333333333334</v>
      </c>
      <c r="C28" s="52" t="s">
        <v>22</v>
      </c>
      <c r="D28" s="14"/>
    </row>
    <row r="29" spans="1:4" s="4" customFormat="1" ht="23.4" x14ac:dyDescent="0.45">
      <c r="B29" s="29"/>
      <c r="C29" s="30"/>
    </row>
    <row r="30" spans="1:4" s="4" customFormat="1" ht="16.2" thickBot="1" x14ac:dyDescent="0.35">
      <c r="B30" s="31" t="s">
        <v>23</v>
      </c>
    </row>
    <row r="31" spans="1:4" s="4" customFormat="1" ht="15.6" x14ac:dyDescent="0.3">
      <c r="B31" s="32">
        <f>B7/12</f>
        <v>1250</v>
      </c>
      <c r="C31" s="11" t="s">
        <v>24</v>
      </c>
      <c r="D31" s="14"/>
    </row>
    <row r="32" spans="1:4" s="4" customFormat="1" ht="15.6" x14ac:dyDescent="0.3">
      <c r="B32" s="28">
        <f>B28</f>
        <v>345.93333333333334</v>
      </c>
      <c r="C32" s="15" t="s">
        <v>25</v>
      </c>
      <c r="D32" s="14"/>
    </row>
    <row r="33" spans="2:4" ht="18" x14ac:dyDescent="0.35">
      <c r="B33" s="33">
        <f>B32/B31</f>
        <v>0.2767466666666667</v>
      </c>
      <c r="C33" s="34" t="s">
        <v>26</v>
      </c>
      <c r="D33" s="1"/>
    </row>
    <row r="34" spans="2:4" s="4" customFormat="1" ht="15.6" x14ac:dyDescent="0.3">
      <c r="B34" s="54">
        <f>(B7*0.29)/12</f>
        <v>362.5</v>
      </c>
      <c r="C34" s="35" t="s">
        <v>27</v>
      </c>
      <c r="D34" s="14"/>
    </row>
    <row r="35" spans="2:4" s="4" customFormat="1" ht="15.6" x14ac:dyDescent="0.3">
      <c r="B35" s="54">
        <f>(B7*0.33)/12</f>
        <v>412.5</v>
      </c>
      <c r="C35" s="35" t="s">
        <v>28</v>
      </c>
      <c r="D35" s="14"/>
    </row>
    <row r="36" spans="2:4" s="4" customFormat="1" ht="15.6" x14ac:dyDescent="0.3">
      <c r="B36" s="36"/>
      <c r="C36" s="15"/>
      <c r="D36" s="14"/>
    </row>
    <row r="37" spans="2:4" s="4" customFormat="1" ht="15.6" x14ac:dyDescent="0.3">
      <c r="B37" s="28">
        <f>B32+B10</f>
        <v>545.93333333333339</v>
      </c>
      <c r="C37" s="15" t="s">
        <v>29</v>
      </c>
      <c r="D37" s="14"/>
    </row>
    <row r="38" spans="2:4" s="4" customFormat="1" ht="18" x14ac:dyDescent="0.35">
      <c r="B38" s="33">
        <f>B37/B31</f>
        <v>0.43674666666666673</v>
      </c>
      <c r="C38" s="34" t="s">
        <v>30</v>
      </c>
      <c r="D38" s="14"/>
    </row>
    <row r="39" spans="2:4" s="2" customFormat="1" ht="16.2" thickBot="1" x14ac:dyDescent="0.35">
      <c r="B39" s="55">
        <f>B7*0.41/12</f>
        <v>512.5</v>
      </c>
      <c r="C39" s="37" t="s">
        <v>33</v>
      </c>
      <c r="D39" s="38"/>
    </row>
    <row r="40" spans="2:4" s="2" customFormat="1" ht="15.6" x14ac:dyDescent="0.3">
      <c r="B40" s="4"/>
      <c r="C40" s="4"/>
    </row>
    <row r="41" spans="2:4" s="2" customFormat="1" ht="13.8" x14ac:dyDescent="0.3"/>
    <row r="42" spans="2:4" s="2" customFormat="1" ht="13.8" x14ac:dyDescent="0.3"/>
    <row r="43" spans="2:4" s="2" customFormat="1" ht="13.8" x14ac:dyDescent="0.3"/>
    <row r="44" spans="2:4" s="2" customFormat="1" ht="13.8" x14ac:dyDescent="0.3"/>
    <row r="45" spans="2:4" s="2" customFormat="1" ht="13.8" x14ac:dyDescent="0.3"/>
    <row r="46" spans="2:4" s="2" customFormat="1" ht="13.8" x14ac:dyDescent="0.3"/>
    <row r="47" spans="2:4" s="2" customFormat="1" ht="13.8" x14ac:dyDescent="0.3"/>
    <row r="48" spans="2:4" s="2" customFormat="1" ht="13.8" x14ac:dyDescent="0.3"/>
    <row r="49" s="2" customFormat="1" ht="13.8" x14ac:dyDescent="0.3"/>
    <row r="50" s="2" customFormat="1" ht="13.8" x14ac:dyDescent="0.3"/>
    <row r="51" s="2" customFormat="1" ht="13.8" x14ac:dyDescent="0.3"/>
    <row r="52" s="2" customFormat="1" ht="13.8" x14ac:dyDescent="0.3"/>
    <row r="53" s="2" customFormat="1" ht="13.8" x14ac:dyDescent="0.3"/>
    <row r="54" s="2" customFormat="1" ht="13.8" x14ac:dyDescent="0.3"/>
    <row r="55" s="2" customFormat="1" ht="13.8" x14ac:dyDescent="0.3"/>
    <row r="56" s="2" customFormat="1" ht="13.8" x14ac:dyDescent="0.3"/>
  </sheetData>
  <sheetProtection sheet="1" objects="1" scenarios="1"/>
  <mergeCells count="1">
    <mergeCell ref="B1:C1"/>
  </mergeCells>
  <pageMargins left="0.25" right="0.25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Pmt-Ratio Calculator</vt:lpstr>
      <vt:lpstr>'DIRECT Pmt-Ratio Calculator'!Print_Area</vt:lpstr>
    </vt:vector>
  </TitlesOfParts>
  <Company>USDA Rural Development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Family Housing Direct Loan Payment Calculator</dc:title>
  <dc:subject>Single Family Housing Direct Loan Payment Calculator</dc:subject>
  <dc:creator>GA USDA Rural Development</dc:creator>
  <cp:keywords>mortgage; payments</cp:keywords>
  <cp:lastModifiedBy>Callahan, Deborah - RD, Athens, GA</cp:lastModifiedBy>
  <cp:revision>508</cp:revision>
  <cp:lastPrinted>2017-12-04T15:42:49Z</cp:lastPrinted>
  <dcterms:created xsi:type="dcterms:W3CDTF">2016-04-04T20:15:05Z</dcterms:created>
  <dcterms:modified xsi:type="dcterms:W3CDTF">2018-01-11T19:55:49Z</dcterms:modified>
  <dc:language>English</dc:language>
</cp:coreProperties>
</file>