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tables/table5.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20.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usdagcc-my.sharepoint.com/personal/james_pinsky_usda_gov/Documents/Desktop/Web Postings/2024/RUS/"/>
    </mc:Choice>
  </mc:AlternateContent>
  <xr:revisionPtr revIDLastSave="0" documentId="8_{E206C3F3-8516-4AFD-90B5-261C1740918C}" xr6:coauthVersionLast="47" xr6:coauthVersionMax="47" xr10:uidLastSave="{00000000-0000-0000-0000-000000000000}"/>
  <bookViews>
    <workbookView xWindow="29940" yWindow="165" windowWidth="26055" windowHeight="14745" tabRatio="889" firstSheet="2" activeTab="2" xr2:uid="{87FC26E5-225B-4D7D-8E53-B8C23C53C8B4}"/>
  </bookViews>
  <sheets>
    <sheet name="Instructions" sheetId="1" r:id="rId1"/>
    <sheet name="Model Controls" sheetId="3" state="hidden" r:id="rId2"/>
    <sheet name="Start" sheetId="2" r:id="rId3"/>
    <sheet name="Service Area Information" sheetId="4" r:id="rId4"/>
    <sheet name="CIW - Service Area Costs" sheetId="5" r:id="rId5"/>
    <sheet name="CIW - Common Network Facilities" sheetId="6" r:id="rId6"/>
    <sheet name="CIW - Other Costs" sheetId="7" r:id="rId7"/>
    <sheet name="CIW - Summary" sheetId="8" r:id="rId8"/>
    <sheet name="Capital Investment Schedule" sheetId="9" r:id="rId9"/>
    <sheet name="Annual Capital Inv. Schedule" sheetId="10" r:id="rId10"/>
    <sheet name="Capital Contributions Schedule" sheetId="35" r:id="rId11"/>
    <sheet name="Service Offerings" sheetId="11" r:id="rId12"/>
    <sheet name="Subscriber Projections" sheetId="27" r:id="rId13"/>
    <sheet name="LNSR - Other Revenues" sheetId="13" r:id="rId14"/>
    <sheet name="Subscriber Breakdown by SA" sheetId="12" r:id="rId15"/>
    <sheet name="LNSR Summary" sheetId="14" r:id="rId16"/>
    <sheet name="Depreciation Schedule" sheetId="15" r:id="rId17"/>
    <sheet name="Annual Depreciation Expense" sheetId="17" r:id="rId18"/>
    <sheet name="Depreciation Expense Summary" sheetId="18" r:id="rId19"/>
    <sheet name="Long-Term Debt" sheetId="19" r:id="rId20"/>
    <sheet name="Funded Debt Tables" sheetId="28" r:id="rId21"/>
    <sheet name="Amortization - New RUS Debt" sheetId="31" r:id="rId22"/>
    <sheet name="Amortization- Refinanced Debt" sheetId="33" state="hidden" r:id="rId23"/>
    <sheet name="Funded Debt Summary" sheetId="29" r:id="rId24"/>
    <sheet name="Non-Operating Net Income" sheetId="21" r:id="rId25"/>
    <sheet name="Plant-in-Service" sheetId="23" r:id="rId26"/>
    <sheet name="Network Access Serv. Revenue" sheetId="22" r:id="rId27"/>
    <sheet name="Income Statement" sheetId="24" r:id="rId28"/>
    <sheet name="Balance Sheet" sheetId="25" r:id="rId29"/>
    <sheet name="Statement of Cash Flow" sheetId="26" r:id="rId30"/>
  </sheets>
  <externalReferences>
    <externalReference r:id="rId31"/>
    <externalReference r:id="rId32"/>
    <externalReference r:id="rId33"/>
    <externalReference r:id="rId34"/>
    <externalReference r:id="rId35"/>
    <externalReference r:id="rId36"/>
  </externalReferences>
  <definedNames>
    <definedName name="__123Graph_A" hidden="1">'[1]H.15 Rates'!#REF!</definedName>
    <definedName name="__123Graph_B" hidden="1">'[1]H.15 Rates'!#REF!</definedName>
    <definedName name="__123Graph_C" hidden="1">'[1]H.15 Rates'!#REF!</definedName>
    <definedName name="__123Graph_D" hidden="1">'[1]H.15 Rates'!#REF!</definedName>
    <definedName name="__123Graph_E" hidden="1">'[1]H.15 Rates'!#REF!</definedName>
    <definedName name="__123Graph_F" hidden="1">'[1]H.15 Rates'!#REF!</definedName>
    <definedName name="account">'[2]1. Amortization - New RUS Debt'!$D$31</definedName>
    <definedName name="base_year">[3]Welcome!$C$18</definedName>
    <definedName name="CEL_Addition">'Model Controls'!$J$2</definedName>
    <definedName name="CYEDeferralDate" localSheetId="21">'Amortization - New RUS Debt'!$B$12</definedName>
    <definedName name="CYEDeferralDate">#REF!</definedName>
    <definedName name="DeferralBridgePrincipal">'[4]2. Amortization - UPLF Debt'!$B$39</definedName>
    <definedName name="Enter">#REF!*#REF!*#REF!&lt;=0</definedName>
    <definedName name="Enter2">#REF!*#REF!*#REF!&lt;=0</definedName>
    <definedName name="Enter3">#REF!*#REF!&lt;=0</definedName>
    <definedName name="ExternalData_1" localSheetId="21" hidden="1">'Amortization - New RUS Debt'!#REF!</definedName>
    <definedName name="ExternalData_1" localSheetId="22" hidden="1">'Amortization- Refinanced Debt'!#REF!</definedName>
    <definedName name="ExternalData_10" localSheetId="22" hidden="1">'Amortization- Refinanced Debt'!#REF!</definedName>
    <definedName name="ExternalData_2" localSheetId="21" hidden="1">'Amortization - New RUS Debt'!#REF!</definedName>
    <definedName name="ExternalData_2" localSheetId="22" hidden="1">'Amortization- Refinanced Debt'!#REF!</definedName>
    <definedName name="ExternalData_3" localSheetId="21" hidden="1">'Amortization - New RUS Debt'!#REF!</definedName>
    <definedName name="ExternalData_3" localSheetId="22" hidden="1">'Amortization- Refinanced Debt'!#REF!</definedName>
    <definedName name="ExternalData_4" localSheetId="21" hidden="1">'Amortization - New RUS Debt'!#REF!</definedName>
    <definedName name="ExternalData_4" localSheetId="22" hidden="1">'Amortization- Refinanced Debt'!#REF!</definedName>
    <definedName name="ExternalData_5" localSheetId="21" hidden="1">'Amortization - New RUS Debt'!#REF!</definedName>
    <definedName name="ExternalData_5" localSheetId="22" hidden="1">'Amortization- Refinanced Debt'!#REF!</definedName>
    <definedName name="ExternalData_6" localSheetId="22" hidden="1">'Amortization- Refinanced Debt'!#REF!</definedName>
    <definedName name="ExternalData_7" localSheetId="22" hidden="1">'Amortization- Refinanced Debt'!#REF!</definedName>
    <definedName name="ExternalData_8" localSheetId="22" hidden="1">'Amortization- Refinanced Debt'!#REF!</definedName>
    <definedName name="ExternalData_9" localSheetId="22" hidden="1">'Amortization- Refinanced Debt'!#REF!</definedName>
    <definedName name="form_363_ffb">#REF!</definedName>
    <definedName name="form_363_rtb">#REF!</definedName>
    <definedName name="form_363_rus">#REF!</definedName>
    <definedName name="fundtype">'[5]Debt Schedule S-1'!#REF!</definedName>
    <definedName name="greeting">#REF!</definedName>
    <definedName name="i" localSheetId="21">'Amortization - New RUS Debt'!#REF!</definedName>
    <definedName name="i">#REF!</definedName>
    <definedName name="l" localSheetId="21">'Amortization - New RUS Debt'!#REF!</definedName>
    <definedName name="l">#REF!</definedName>
    <definedName name="LoanTerm" localSheetId="21">'Amortization - New RUS Debt'!$D$31</definedName>
    <definedName name="LoanTerm">#REF!</definedName>
    <definedName name="LoanTerm2" localSheetId="21">'Amortization - New RUS Debt'!$K$31</definedName>
    <definedName name="LoanTerm2">#REF!</definedName>
    <definedName name="LoanTerm3" localSheetId="21">'Amortization - New RUS Debt'!$R$31</definedName>
    <definedName name="LoanTerm3">#REF!</definedName>
    <definedName name="LoanTerm4" localSheetId="21">'Amortization - New RUS Debt'!$W$30</definedName>
    <definedName name="LoanTerm4">#REF!</definedName>
    <definedName name="LoanTerm5" localSheetId="21">'Amortization - New RUS Debt'!$AD$30</definedName>
    <definedName name="LoanTerm5">#REF!</definedName>
    <definedName name="LoanTermMonths">#REF!</definedName>
    <definedName name="lt_tt_1">'Model Controls'!$K$2</definedName>
    <definedName name="lt_tt_2">'Model Controls'!$K$3</definedName>
    <definedName name="network" hidden="1">'[6]H.15 Rates'!#REF!</definedName>
    <definedName name="new" hidden="1">#REF!</definedName>
    <definedName name="non" hidden="1">#REF!</definedName>
    <definedName name="nServiceAreaNames" localSheetId="21">Table1[Service Area Name]</definedName>
    <definedName name="nServiceAreaNames" localSheetId="23">Table1[Service Area Name]</definedName>
    <definedName name="nServiceAreaNames">Table1[Service Area Name]</definedName>
    <definedName name="Print_Area_MI">#REF!</definedName>
    <definedName name="PrinYr0">'[4]2. Amortization - UPLF Debt'!$B$22</definedName>
    <definedName name="PrinYr1">'[4]2. Amortization - UPLF Debt'!$C$22</definedName>
    <definedName name="PrinYr10">'[4]2. Amortization - UPLF Debt'!#REF!</definedName>
    <definedName name="PrinYr11">'[4]2. Amortization - UPLF Debt'!#REF!</definedName>
    <definedName name="PrinYr2">'[4]2. Amortization - UPLF Debt'!$D$22</definedName>
    <definedName name="PrinYr3">'[4]2. Amortization - UPLF Debt'!$E$22</definedName>
    <definedName name="PrinYr4">'[4]2. Amortization - UPLF Debt'!$F$22</definedName>
    <definedName name="PrinYr5">'[4]2. Amortization - UPLF Debt'!$G$22</definedName>
    <definedName name="PrinYr6">'[4]2. Amortization - UPLF Debt'!$H$22</definedName>
    <definedName name="PrinYr7">'[4]2. Amortization - UPLF Debt'!#REF!</definedName>
    <definedName name="PrinYr8">'[4]2. Amortization - UPLF Debt'!#REF!</definedName>
    <definedName name="PrinYr9">'[4]2. Amortization - UPLF Debt'!#REF!</definedName>
    <definedName name="PYears0">'[4]2. Amortization - UPLF Debt'!$B$23</definedName>
    <definedName name="PYears1">'[4]2. Amortization - UPLF Debt'!$C$23</definedName>
    <definedName name="PYears10">'[4]2. Amortization - UPLF Debt'!#REF!</definedName>
    <definedName name="PYears11">'[4]2. Amortization - UPLF Debt'!#REF!</definedName>
    <definedName name="PYears2">'[4]2. Amortization - UPLF Debt'!$D$23</definedName>
    <definedName name="PYears3">'[4]2. Amortization - UPLF Debt'!$E$23</definedName>
    <definedName name="PYears4">'[4]2. Amortization - UPLF Debt'!$F$23</definedName>
    <definedName name="PYears5">'[4]2. Amortization - UPLF Debt'!$G$23</definedName>
    <definedName name="PYears6">'[4]2. Amortization - UPLF Debt'!$H$23</definedName>
    <definedName name="PYears7">'[4]2. Amortization - UPLF Debt'!#REF!</definedName>
    <definedName name="PYears8">'[4]2. Amortization - UPLF Debt'!#REF!</definedName>
    <definedName name="PYears9">'[4]2. Amortization - UPLF Debt'!#REF!</definedName>
    <definedName name="_xlnm.Recorder">#REF!</definedName>
    <definedName name="RepaymentYearMonth" localSheetId="21">'Amortization - New RUS Debt'!$E$14</definedName>
    <definedName name="RepaymentYearMonth">#REF!</definedName>
    <definedName name="tblCNF" localSheetId="21">tblCNFCosts[[#Headers],[Funding Type]]</definedName>
    <definedName name="tblCNF" localSheetId="23">tblCNFCosts[[#Headers],[Funding Type]]</definedName>
    <definedName name="tblCNF">tblCNFCosts[[#Headers],[Funding Type]]</definedName>
    <definedName name="TermInMonths01">'[4]2. Amortization - UPLF Debt'!$I$40</definedName>
    <definedName name="TermInMonths02">'[4]2. Amortization - UPLF Debt'!$P$40</definedName>
    <definedName name="TermInMonths03">'[4]2. Amortization - UPLF Debt'!$W$40</definedName>
    <definedName name="TermInMonths04">'[4]2. Amortization - UPLF Debt'!$AD$40</definedName>
    <definedName name="TermM1">" "</definedName>
    <definedName name="TermMonths">'[4]2. Amortization - UPLF Debt'!$C$11</definedName>
    <definedName name="UnadvancedTerm1">" "</definedName>
    <definedName name="XML_Income_Statement">#REF!</definedName>
    <definedName name="Year1" localSheetId="21">'Amortization - New RUS Debt'!$D$27</definedName>
    <definedName name="Year1">#REF!</definedName>
    <definedName name="Year10" localSheetId="21">'Amortization - New RUS Debt'!#REF!</definedName>
    <definedName name="Year10">#REF!</definedName>
    <definedName name="Year11" localSheetId="21">'Amortization - New RUS Debt'!#REF!</definedName>
    <definedName name="Year11">#REF!</definedName>
    <definedName name="Year2" localSheetId="21">'Amortization - New RUS Debt'!$K$27</definedName>
    <definedName name="Year2">#REF!</definedName>
    <definedName name="Year3" localSheetId="21">'Amortization - New RUS Debt'!$R$27</definedName>
    <definedName name="Year3">#REF!</definedName>
    <definedName name="Year5" localSheetId="21">'Amortization - New RUS Debt'!$F$14</definedName>
    <definedName name="Year5">#REF!</definedName>
    <definedName name="Year6" localSheetId="21">'Amortization - New RUS Debt'!$G$14</definedName>
    <definedName name="Year6">#REF!</definedName>
    <definedName name="Year7" localSheetId="21">'Amortization - New RUS Debt'!#REF!</definedName>
    <definedName name="Year7">#REF!</definedName>
    <definedName name="Year8" localSheetId="21">'Amortization - New RUS Debt'!#REF!</definedName>
    <definedName name="Year8">#REF!</definedName>
    <definedName name="Year9" localSheetId="21">'Amortization - New RUS Debt'!#REF!</definedName>
    <definedName name="Year9">#REF!</definedName>
    <definedName name="yes_no">#REF!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31" l="1"/>
  <c r="G14" i="2"/>
  <c r="Z19" i="17" l="1"/>
  <c r="Z18" i="17"/>
  <c r="AA17" i="17"/>
  <c r="Z17" i="17"/>
  <c r="Z16" i="17"/>
  <c r="Z15" i="17"/>
  <c r="Z14" i="17"/>
  <c r="AA13" i="17"/>
  <c r="Z13" i="17"/>
  <c r="Z12" i="17"/>
  <c r="Z38" i="17"/>
  <c r="AA37" i="17"/>
  <c r="AB37" i="17" s="1"/>
  <c r="Z37" i="17"/>
  <c r="AA36" i="17"/>
  <c r="Z36" i="17"/>
  <c r="Z35" i="17"/>
  <c r="Z34" i="17"/>
  <c r="AA33" i="17"/>
  <c r="AB33" i="17" s="1"/>
  <c r="Z33" i="17"/>
  <c r="AA32" i="17"/>
  <c r="Z32" i="17"/>
  <c r="Z31" i="17"/>
  <c r="Z30" i="17"/>
  <c r="AA29" i="17"/>
  <c r="AB29" i="17" s="1"/>
  <c r="Z29" i="17"/>
  <c r="AA28" i="17"/>
  <c r="Z28" i="17"/>
  <c r="Z27" i="17"/>
  <c r="Z26" i="17"/>
  <c r="AA25" i="17"/>
  <c r="AB25" i="17" s="1"/>
  <c r="Z25" i="17"/>
  <c r="AA24" i="17"/>
  <c r="Z24" i="17"/>
  <c r="Z23" i="17"/>
  <c r="Z22" i="17"/>
  <c r="AA44" i="17"/>
  <c r="AB44" i="17" s="1"/>
  <c r="Z44" i="17"/>
  <c r="AA43" i="17"/>
  <c r="Z43" i="17"/>
  <c r="Z42" i="17"/>
  <c r="Z41" i="17"/>
  <c r="AA52" i="17"/>
  <c r="AB52" i="17" s="1"/>
  <c r="Z52" i="17"/>
  <c r="AA51" i="17"/>
  <c r="Z51" i="17"/>
  <c r="Z50" i="17"/>
  <c r="Z49" i="17"/>
  <c r="AA48" i="17"/>
  <c r="AB48" i="17" s="1"/>
  <c r="Z48" i="17"/>
  <c r="AA47" i="17"/>
  <c r="Z47" i="17"/>
  <c r="Z60" i="17"/>
  <c r="Z59" i="17"/>
  <c r="Z58" i="17"/>
  <c r="AA58" i="17" s="1"/>
  <c r="Z56" i="17"/>
  <c r="Z55" i="17"/>
  <c r="Z64" i="17"/>
  <c r="AA64" i="17"/>
  <c r="AB64" i="17" s="1"/>
  <c r="Z65" i="17"/>
  <c r="AB65" i="17" s="1"/>
  <c r="AA65" i="17"/>
  <c r="Z66" i="17"/>
  <c r="AA66" i="17"/>
  <c r="AB66" i="17"/>
  <c r="AC66" i="17" s="1"/>
  <c r="Z67" i="17"/>
  <c r="AB67" i="17" s="1"/>
  <c r="AA67" i="17"/>
  <c r="Z68" i="17"/>
  <c r="AA68" i="17"/>
  <c r="AB68" i="17" s="1"/>
  <c r="Z69" i="17"/>
  <c r="AB69" i="17" s="1"/>
  <c r="AA69" i="17"/>
  <c r="Z70" i="17"/>
  <c r="AD70" i="17" s="1"/>
  <c r="AA70" i="17"/>
  <c r="AB70" i="17"/>
  <c r="AC70" i="17"/>
  <c r="Z71" i="17"/>
  <c r="AB71" i="17" s="1"/>
  <c r="AA71" i="17"/>
  <c r="Z72" i="17"/>
  <c r="AA72" i="17"/>
  <c r="AB72" i="17" s="1"/>
  <c r="AA63" i="17"/>
  <c r="Z63" i="17"/>
  <c r="Z77" i="17"/>
  <c r="AA77" i="17"/>
  <c r="Z78" i="17"/>
  <c r="AA78" i="17"/>
  <c r="AB78" i="17" s="1"/>
  <c r="Z79" i="17"/>
  <c r="AA79" i="17" s="1"/>
  <c r="Z76" i="17"/>
  <c r="AA76" i="17"/>
  <c r="AB76" i="17" s="1"/>
  <c r="AE75" i="17"/>
  <c r="AD75" i="17"/>
  <c r="AB75" i="17"/>
  <c r="AC75" i="17" s="1"/>
  <c r="AD15" i="17" l="1"/>
  <c r="AC25" i="17"/>
  <c r="AD25" i="17" s="1"/>
  <c r="AE25" i="17" s="1"/>
  <c r="AC32" i="17"/>
  <c r="AD44" i="17"/>
  <c r="AC44" i="17"/>
  <c r="AC29" i="17"/>
  <c r="AD29" i="17" s="1"/>
  <c r="AE29" i="17" s="1"/>
  <c r="AC36" i="17"/>
  <c r="AE36" i="17" s="1"/>
  <c r="AC37" i="17"/>
  <c r="AD47" i="17"/>
  <c r="AD33" i="17"/>
  <c r="AC33" i="17"/>
  <c r="AE33" i="17" s="1"/>
  <c r="AC48" i="17"/>
  <c r="AD48" i="17" s="1"/>
  <c r="AE48" i="17" s="1"/>
  <c r="AB14" i="17"/>
  <c r="AC52" i="17"/>
  <c r="AE52" i="17" s="1"/>
  <c r="AD52" i="17"/>
  <c r="AB23" i="17"/>
  <c r="AC13" i="17"/>
  <c r="AB47" i="17"/>
  <c r="AB24" i="17"/>
  <c r="AB32" i="17"/>
  <c r="AB36" i="17"/>
  <c r="AB13" i="17"/>
  <c r="AB17" i="17"/>
  <c r="AC17" i="17" s="1"/>
  <c r="AC47" i="17"/>
  <c r="AE47" i="17" s="1"/>
  <c r="AA50" i="17"/>
  <c r="AC51" i="17"/>
  <c r="AA42" i="17"/>
  <c r="AC42" i="17" s="1"/>
  <c r="AD42" i="17" s="1"/>
  <c r="AC43" i="17"/>
  <c r="AE44" i="17"/>
  <c r="AA23" i="17"/>
  <c r="AC23" i="17" s="1"/>
  <c r="AA27" i="17"/>
  <c r="AA31" i="17"/>
  <c r="AA35" i="17"/>
  <c r="AB35" i="17" s="1"/>
  <c r="AA12" i="17"/>
  <c r="AB12" i="17" s="1"/>
  <c r="AC12" i="17" s="1"/>
  <c r="AA16" i="17"/>
  <c r="AB16" i="17" s="1"/>
  <c r="AB51" i="17"/>
  <c r="AD51" i="17" s="1"/>
  <c r="AE51" i="17" s="1"/>
  <c r="AB42" i="17"/>
  <c r="AA49" i="17"/>
  <c r="AA41" i="17"/>
  <c r="AA22" i="17"/>
  <c r="AB22" i="17" s="1"/>
  <c r="AA15" i="17"/>
  <c r="AA19" i="17"/>
  <c r="AB49" i="17"/>
  <c r="AC49" i="17" s="1"/>
  <c r="AB26" i="17"/>
  <c r="AD26" i="17" s="1"/>
  <c r="AB30" i="17"/>
  <c r="AB15" i="17"/>
  <c r="AB43" i="17"/>
  <c r="AB28" i="17"/>
  <c r="AB50" i="17"/>
  <c r="AC50" i="17" s="1"/>
  <c r="AB31" i="17"/>
  <c r="AD36" i="17"/>
  <c r="AA26" i="17"/>
  <c r="AA30" i="17"/>
  <c r="AA34" i="17"/>
  <c r="AA38" i="17"/>
  <c r="AB38" i="17" s="1"/>
  <c r="AC26" i="17"/>
  <c r="AA14" i="17"/>
  <c r="AC15" i="17"/>
  <c r="AA18" i="17"/>
  <c r="AB58" i="17"/>
  <c r="AD58" i="17" s="1"/>
  <c r="AC58" i="17"/>
  <c r="AA56" i="17"/>
  <c r="AC56" i="17" s="1"/>
  <c r="AA60" i="17"/>
  <c r="AC60" i="17" s="1"/>
  <c r="AB60" i="17"/>
  <c r="AD60" i="17" s="1"/>
  <c r="AB56" i="17"/>
  <c r="AA59" i="17"/>
  <c r="AC59" i="17" s="1"/>
  <c r="AB59" i="17"/>
  <c r="AA55" i="17"/>
  <c r="AD66" i="17"/>
  <c r="AE66" i="17" s="1"/>
  <c r="AC67" i="17"/>
  <c r="AE70" i="17"/>
  <c r="AC71" i="17"/>
  <c r="AD71" i="17" s="1"/>
  <c r="AE71" i="17" s="1"/>
  <c r="AE64" i="17"/>
  <c r="AD64" i="17"/>
  <c r="AC68" i="17"/>
  <c r="AC64" i="17"/>
  <c r="AC72" i="17"/>
  <c r="AC65" i="17"/>
  <c r="AC69" i="17"/>
  <c r="AB63" i="17"/>
  <c r="AC63" i="17" s="1"/>
  <c r="AC79" i="17"/>
  <c r="AD79" i="17" s="1"/>
  <c r="AE79" i="17" s="1"/>
  <c r="AB79" i="17"/>
  <c r="AB77" i="17"/>
  <c r="AC77" i="17" s="1"/>
  <c r="AD77" i="17" s="1"/>
  <c r="AC78" i="17"/>
  <c r="AD78" i="17" s="1"/>
  <c r="AC76" i="17"/>
  <c r="AD76" i="17" s="1"/>
  <c r="AE76" i="17" s="1"/>
  <c r="M18" i="7"/>
  <c r="M17" i="7"/>
  <c r="M16" i="7"/>
  <c r="M15" i="7"/>
  <c r="M14" i="7"/>
  <c r="M13" i="7"/>
  <c r="M12" i="7"/>
  <c r="AA69" i="15"/>
  <c r="AF77" i="15"/>
  <c r="AB11" i="17"/>
  <c r="AC11" i="17" s="1"/>
  <c r="AD11" i="17" s="1"/>
  <c r="AE11" i="17" s="1"/>
  <c r="AA11" i="17"/>
  <c r="Z11" i="17"/>
  <c r="K11" i="17"/>
  <c r="L11" i="17"/>
  <c r="M11" i="17" s="1"/>
  <c r="N11" i="17" s="1"/>
  <c r="O11" i="17" s="1"/>
  <c r="P11" i="17" s="1"/>
  <c r="K11" i="15"/>
  <c r="W86" i="9"/>
  <c r="P90" i="9"/>
  <c r="P89" i="9"/>
  <c r="P88" i="9"/>
  <c r="P85" i="9"/>
  <c r="P84" i="9"/>
  <c r="P83" i="9"/>
  <c r="P82" i="9"/>
  <c r="P81" i="9"/>
  <c r="P78" i="9"/>
  <c r="P77" i="9"/>
  <c r="P76" i="9"/>
  <c r="P75" i="9"/>
  <c r="P74" i="9"/>
  <c r="P73" i="9"/>
  <c r="P72" i="9"/>
  <c r="P71" i="9"/>
  <c r="P70" i="9"/>
  <c r="P69" i="9"/>
  <c r="P66" i="9"/>
  <c r="P65" i="9"/>
  <c r="P64" i="9"/>
  <c r="P61" i="9"/>
  <c r="P60" i="9"/>
  <c r="P59" i="9"/>
  <c r="P58" i="9"/>
  <c r="P57" i="9"/>
  <c r="P56" i="9"/>
  <c r="P53" i="9"/>
  <c r="P52" i="9"/>
  <c r="P51" i="9"/>
  <c r="P50" i="9"/>
  <c r="P49" i="9"/>
  <c r="P48" i="9"/>
  <c r="P45" i="9"/>
  <c r="P44" i="9"/>
  <c r="P43" i="9"/>
  <c r="P42" i="9"/>
  <c r="P39" i="9"/>
  <c r="P38" i="9"/>
  <c r="P37" i="9"/>
  <c r="P36" i="9"/>
  <c r="P35" i="9"/>
  <c r="P34" i="9"/>
  <c r="P33" i="9"/>
  <c r="P32" i="9"/>
  <c r="P31" i="9"/>
  <c r="P30" i="9"/>
  <c r="P29" i="9"/>
  <c r="P28" i="9"/>
  <c r="P27" i="9"/>
  <c r="P26" i="9"/>
  <c r="P25" i="9"/>
  <c r="P24" i="9"/>
  <c r="P23" i="9"/>
  <c r="P20" i="9"/>
  <c r="P19" i="9"/>
  <c r="P18" i="9"/>
  <c r="P17" i="9"/>
  <c r="P16" i="9"/>
  <c r="P15" i="9"/>
  <c r="P14" i="9"/>
  <c r="P13" i="9"/>
  <c r="G37" i="5"/>
  <c r="N37" i="5"/>
  <c r="AF45" i="15"/>
  <c r="AF53" i="15"/>
  <c r="AF39" i="15"/>
  <c r="AF20" i="15"/>
  <c r="L79" i="15"/>
  <c r="L78" i="15"/>
  <c r="L77" i="15"/>
  <c r="L76" i="15"/>
  <c r="P46" i="9"/>
  <c r="O19" i="8"/>
  <c r="O18" i="8"/>
  <c r="O17" i="8"/>
  <c r="O16" i="8"/>
  <c r="O15" i="8"/>
  <c r="I38" i="8"/>
  <c r="I37" i="8"/>
  <c r="I34" i="8"/>
  <c r="I33" i="8"/>
  <c r="I32" i="8"/>
  <c r="I31" i="8"/>
  <c r="I29" i="8"/>
  <c r="I28" i="8"/>
  <c r="I27" i="8"/>
  <c r="I26" i="8"/>
  <c r="I25" i="8"/>
  <c r="I24" i="8"/>
  <c r="I19" i="8"/>
  <c r="I18" i="8"/>
  <c r="I17" i="8"/>
  <c r="I69" i="8"/>
  <c r="M11" i="7"/>
  <c r="G36" i="5"/>
  <c r="N36" i="5"/>
  <c r="G35" i="3" a="1"/>
  <c r="G35" i="3" s="1"/>
  <c r="H9" i="14"/>
  <c r="I9" i="14"/>
  <c r="J9" i="14"/>
  <c r="K9" i="14"/>
  <c r="H10" i="14"/>
  <c r="I10" i="14"/>
  <c r="J10" i="14"/>
  <c r="K10" i="14"/>
  <c r="H11" i="14"/>
  <c r="I11" i="14"/>
  <c r="J11" i="14"/>
  <c r="K11" i="14"/>
  <c r="H12" i="14"/>
  <c r="I12" i="14"/>
  <c r="J12" i="14"/>
  <c r="K12" i="14"/>
  <c r="J8" i="12"/>
  <c r="J16" i="12"/>
  <c r="J20" i="12" a="1"/>
  <c r="J20" i="12" s="1"/>
  <c r="J14" i="12" a="1"/>
  <c r="J14" i="12" s="1"/>
  <c r="G7" i="12"/>
  <c r="H7" i="12"/>
  <c r="I7" i="12"/>
  <c r="K7" i="12"/>
  <c r="L7" i="12"/>
  <c r="N7" i="12"/>
  <c r="F7" i="12"/>
  <c r="J5" i="12" a="1"/>
  <c r="J5" i="12" s="1"/>
  <c r="J7" i="12" s="1"/>
  <c r="J6" i="12" a="1"/>
  <c r="J6" i="12" s="1"/>
  <c r="F4" i="12"/>
  <c r="F13" i="12"/>
  <c r="F34" i="12"/>
  <c r="G34" i="12" s="1"/>
  <c r="X11" i="27"/>
  <c r="Y11" i="27"/>
  <c r="L11" i="27"/>
  <c r="N9" i="14" s="1"/>
  <c r="AL11" i="27"/>
  <c r="H9" i="35"/>
  <c r="G14" i="10"/>
  <c r="X79" i="15"/>
  <c r="X78" i="15"/>
  <c r="X77" i="15"/>
  <c r="X76" i="15"/>
  <c r="X75" i="15"/>
  <c r="K80" i="17"/>
  <c r="I79" i="17"/>
  <c r="X79" i="17" s="1"/>
  <c r="I78" i="17"/>
  <c r="X78" i="17" s="1"/>
  <c r="I77" i="17"/>
  <c r="X77" i="17" s="1"/>
  <c r="I76" i="17"/>
  <c r="X76" i="17" s="1"/>
  <c r="I75" i="17"/>
  <c r="X75" i="17" s="1"/>
  <c r="AA76" i="15"/>
  <c r="AB76" i="15"/>
  <c r="AC76" i="15"/>
  <c r="AF76" i="15" s="1"/>
  <c r="AD76" i="15"/>
  <c r="AE76" i="15"/>
  <c r="AA77" i="15"/>
  <c r="AB77" i="15"/>
  <c r="AC77" i="15"/>
  <c r="AD77" i="15"/>
  <c r="AE77" i="15"/>
  <c r="AA78" i="15"/>
  <c r="AF78" i="15" s="1"/>
  <c r="AB78" i="15"/>
  <c r="AC78" i="15"/>
  <c r="AD78" i="15"/>
  <c r="AE78" i="15"/>
  <c r="AA79" i="15"/>
  <c r="AF79" i="15" s="1"/>
  <c r="AB79" i="15"/>
  <c r="AC79" i="15"/>
  <c r="AD79" i="15"/>
  <c r="AE79" i="15"/>
  <c r="Z76" i="15"/>
  <c r="Z77" i="15"/>
  <c r="Z78" i="15"/>
  <c r="Z79" i="15"/>
  <c r="AA75" i="15"/>
  <c r="AB75" i="15"/>
  <c r="AC75" i="15"/>
  <c r="AD75" i="15"/>
  <c r="AE75" i="15"/>
  <c r="Z75" i="15"/>
  <c r="Z72" i="15"/>
  <c r="N76" i="15"/>
  <c r="O76" i="15"/>
  <c r="P76" i="15"/>
  <c r="N77" i="15"/>
  <c r="O77" i="15"/>
  <c r="P77" i="15"/>
  <c r="N78" i="15"/>
  <c r="O78" i="15"/>
  <c r="P78" i="15"/>
  <c r="N79" i="15"/>
  <c r="O79" i="15"/>
  <c r="P79" i="15"/>
  <c r="M76" i="15"/>
  <c r="M77" i="15"/>
  <c r="M78" i="15"/>
  <c r="M79" i="15"/>
  <c r="M75" i="15"/>
  <c r="N75" i="15"/>
  <c r="O75" i="15"/>
  <c r="P75" i="15"/>
  <c r="L75" i="15"/>
  <c r="J76" i="15"/>
  <c r="J76" i="17" s="1"/>
  <c r="Y76" i="17" s="1"/>
  <c r="J75" i="15"/>
  <c r="J75" i="17" s="1"/>
  <c r="J70" i="15"/>
  <c r="J79" i="15"/>
  <c r="J79" i="17" s="1"/>
  <c r="Y79" i="17" s="1"/>
  <c r="J78" i="15"/>
  <c r="J78" i="17" s="1"/>
  <c r="Y78" i="17" s="1"/>
  <c r="J77" i="15"/>
  <c r="J77" i="17" s="1"/>
  <c r="Y77" i="17" s="1"/>
  <c r="J73" i="15"/>
  <c r="J80" i="15"/>
  <c r="L16" i="35"/>
  <c r="K16" i="35"/>
  <c r="J16" i="35"/>
  <c r="I16" i="35"/>
  <c r="H16" i="35"/>
  <c r="L9" i="35"/>
  <c r="K9" i="35"/>
  <c r="J9" i="35"/>
  <c r="I9" i="35"/>
  <c r="C57" i="31"/>
  <c r="C55" i="31"/>
  <c r="B11" i="31"/>
  <c r="F17" i="31"/>
  <c r="E17" i="31"/>
  <c r="D17" i="31"/>
  <c r="C17" i="31"/>
  <c r="B17" i="31"/>
  <c r="C95" i="31"/>
  <c r="D73" i="31"/>
  <c r="E73" i="31"/>
  <c r="F73" i="31"/>
  <c r="G73" i="31"/>
  <c r="H73" i="31"/>
  <c r="I73" i="31"/>
  <c r="J73" i="31"/>
  <c r="K73" i="31"/>
  <c r="L73" i="31"/>
  <c r="M73" i="31"/>
  <c r="N73" i="31"/>
  <c r="O73" i="31"/>
  <c r="P73" i="31"/>
  <c r="Q73" i="31"/>
  <c r="R73" i="31"/>
  <c r="S73" i="31"/>
  <c r="T73" i="31"/>
  <c r="U73" i="31"/>
  <c r="V73" i="31"/>
  <c r="W73" i="31"/>
  <c r="X73" i="31"/>
  <c r="Y73" i="31"/>
  <c r="Z73" i="31"/>
  <c r="AA73" i="31"/>
  <c r="AB73" i="31"/>
  <c r="AC73" i="31"/>
  <c r="AD73" i="31"/>
  <c r="AE73" i="31"/>
  <c r="AF73" i="31"/>
  <c r="AG73" i="31"/>
  <c r="AH73" i="31"/>
  <c r="AI73" i="31"/>
  <c r="AJ73" i="31"/>
  <c r="AK73" i="31"/>
  <c r="AL73" i="31"/>
  <c r="AM73" i="31"/>
  <c r="AN73" i="31"/>
  <c r="AO73" i="31"/>
  <c r="AP73" i="31"/>
  <c r="AQ73" i="31"/>
  <c r="AR73" i="31"/>
  <c r="AS73" i="31"/>
  <c r="AT73" i="31"/>
  <c r="AU73" i="31"/>
  <c r="AV73" i="31"/>
  <c r="AW73" i="31"/>
  <c r="AX73" i="31"/>
  <c r="AY73" i="31"/>
  <c r="AZ73" i="31"/>
  <c r="BA73" i="31"/>
  <c r="BB73" i="31"/>
  <c r="BC73" i="31"/>
  <c r="BD73" i="31"/>
  <c r="BE73" i="31"/>
  <c r="BF73" i="31"/>
  <c r="BG73" i="31"/>
  <c r="BH73" i="31"/>
  <c r="BI73" i="31"/>
  <c r="BJ73" i="31"/>
  <c r="BK73" i="31"/>
  <c r="BL73" i="31"/>
  <c r="BM73" i="31"/>
  <c r="BN73" i="31"/>
  <c r="BO73" i="31"/>
  <c r="BP73" i="31"/>
  <c r="BQ73" i="31"/>
  <c r="BR73" i="31"/>
  <c r="BS73" i="31"/>
  <c r="BT73" i="31"/>
  <c r="BU73" i="31"/>
  <c r="BV73" i="31"/>
  <c r="BW73" i="31"/>
  <c r="BX73" i="31"/>
  <c r="BY73" i="31"/>
  <c r="BZ73" i="31"/>
  <c r="CA73" i="31"/>
  <c r="CB73" i="31"/>
  <c r="CC73" i="31"/>
  <c r="CD73" i="31"/>
  <c r="CE73" i="31"/>
  <c r="CF73" i="31"/>
  <c r="CG73" i="31"/>
  <c r="CH73" i="31"/>
  <c r="CI73" i="31"/>
  <c r="CJ73" i="31"/>
  <c r="CK73" i="31"/>
  <c r="CL73" i="31"/>
  <c r="CM73" i="31"/>
  <c r="CN73" i="31"/>
  <c r="CO73" i="31"/>
  <c r="CP73" i="31"/>
  <c r="CQ73" i="31"/>
  <c r="CR73" i="31"/>
  <c r="CS73" i="31"/>
  <c r="CT73" i="31"/>
  <c r="CU73" i="31"/>
  <c r="CV73" i="31"/>
  <c r="CW73" i="31"/>
  <c r="CX73" i="31"/>
  <c r="CY73" i="31"/>
  <c r="CZ73" i="31"/>
  <c r="DA73" i="31"/>
  <c r="DB73" i="31"/>
  <c r="DC73" i="31"/>
  <c r="DD73" i="31"/>
  <c r="DE73" i="31"/>
  <c r="DF73" i="31"/>
  <c r="DG73" i="31"/>
  <c r="DH73" i="31"/>
  <c r="DI73" i="31"/>
  <c r="DJ73" i="31"/>
  <c r="DK73" i="31"/>
  <c r="DL73" i="31"/>
  <c r="DM73" i="31"/>
  <c r="DN73" i="31"/>
  <c r="DO73" i="31"/>
  <c r="DP73" i="31"/>
  <c r="DQ73" i="31"/>
  <c r="DR73" i="31"/>
  <c r="DS73" i="31"/>
  <c r="DT73" i="31"/>
  <c r="DU73" i="31"/>
  <c r="DV73" i="31"/>
  <c r="DW73" i="31"/>
  <c r="DX73" i="31"/>
  <c r="DY73" i="31"/>
  <c r="DZ73" i="31"/>
  <c r="EA73" i="31"/>
  <c r="EB73" i="31"/>
  <c r="EC73" i="31"/>
  <c r="ED73" i="31"/>
  <c r="EE73" i="31"/>
  <c r="EF73" i="31"/>
  <c r="EG73" i="31"/>
  <c r="EH73" i="31"/>
  <c r="EI73" i="31"/>
  <c r="EJ73" i="31"/>
  <c r="EK73" i="31"/>
  <c r="EL73" i="31"/>
  <c r="EM73" i="31"/>
  <c r="EN73" i="31"/>
  <c r="EO73" i="31"/>
  <c r="EP73" i="31"/>
  <c r="EQ73" i="31"/>
  <c r="ER73" i="31"/>
  <c r="ES73" i="31"/>
  <c r="ET73" i="31"/>
  <c r="EU73" i="31"/>
  <c r="EV73" i="31"/>
  <c r="EW73" i="31"/>
  <c r="EX73" i="31"/>
  <c r="EY73" i="31"/>
  <c r="EZ73" i="31"/>
  <c r="FA73" i="31"/>
  <c r="FB73" i="31"/>
  <c r="FC73" i="31"/>
  <c r="FD73" i="31"/>
  <c r="FE73" i="31"/>
  <c r="FF73" i="31"/>
  <c r="FG73" i="31"/>
  <c r="FH73" i="31"/>
  <c r="FI73" i="31"/>
  <c r="FJ73" i="31"/>
  <c r="FK73" i="31"/>
  <c r="FL73" i="31"/>
  <c r="FM73" i="31"/>
  <c r="FN73" i="31"/>
  <c r="FO73" i="31"/>
  <c r="FP73" i="31"/>
  <c r="FQ73" i="31"/>
  <c r="FR73" i="31"/>
  <c r="FS73" i="31"/>
  <c r="FT73" i="31"/>
  <c r="FU73" i="31"/>
  <c r="FV73" i="31"/>
  <c r="FW73" i="31"/>
  <c r="FX73" i="31"/>
  <c r="FY73" i="31"/>
  <c r="FZ73" i="31"/>
  <c r="GA73" i="31"/>
  <c r="GB73" i="31"/>
  <c r="GC73" i="31"/>
  <c r="GD73" i="31"/>
  <c r="GE73" i="31"/>
  <c r="GF73" i="31"/>
  <c r="GG73" i="31"/>
  <c r="GH73" i="31"/>
  <c r="GI73" i="31"/>
  <c r="GJ73" i="31"/>
  <c r="GK73" i="31"/>
  <c r="GL73" i="31"/>
  <c r="GM73" i="31"/>
  <c r="GN73" i="31"/>
  <c r="GO73" i="31"/>
  <c r="GP73" i="31"/>
  <c r="GQ73" i="31"/>
  <c r="GR73" i="31"/>
  <c r="GS73" i="31"/>
  <c r="GT73" i="31"/>
  <c r="GU73" i="31"/>
  <c r="GV73" i="31"/>
  <c r="GW73" i="31"/>
  <c r="GX73" i="31"/>
  <c r="GY73" i="31"/>
  <c r="GZ73" i="31"/>
  <c r="HA73" i="31"/>
  <c r="HB73" i="31"/>
  <c r="HC73" i="31"/>
  <c r="HD73" i="31"/>
  <c r="HE73" i="31"/>
  <c r="HF73" i="31"/>
  <c r="HG73" i="31"/>
  <c r="HH73" i="31"/>
  <c r="HI73" i="31"/>
  <c r="HJ73" i="31"/>
  <c r="HK73" i="31"/>
  <c r="HL73" i="31"/>
  <c r="HM73" i="31"/>
  <c r="HN73" i="31"/>
  <c r="HO73" i="31"/>
  <c r="HP73" i="31"/>
  <c r="HQ73" i="31"/>
  <c r="HR73" i="31"/>
  <c r="HS73" i="31"/>
  <c r="HT73" i="31"/>
  <c r="HU73" i="31"/>
  <c r="HV73" i="31"/>
  <c r="HW73" i="31"/>
  <c r="HX73" i="31"/>
  <c r="HY73" i="31"/>
  <c r="HZ73" i="31"/>
  <c r="IA73" i="31"/>
  <c r="IB73" i="31"/>
  <c r="IC73" i="31"/>
  <c r="ID73" i="31"/>
  <c r="IE73" i="31"/>
  <c r="IF73" i="31"/>
  <c r="IG73" i="31"/>
  <c r="IH73" i="31"/>
  <c r="II73" i="31"/>
  <c r="IJ73" i="31"/>
  <c r="IK73" i="31"/>
  <c r="IL73" i="31"/>
  <c r="IM73" i="31"/>
  <c r="IN73" i="31"/>
  <c r="IO73" i="31"/>
  <c r="IP73" i="31"/>
  <c r="IQ73" i="31"/>
  <c r="IR73" i="31"/>
  <c r="IS73" i="31"/>
  <c r="IT73" i="31"/>
  <c r="IU73" i="31"/>
  <c r="IV73" i="31"/>
  <c r="IW73" i="31"/>
  <c r="IX73" i="31"/>
  <c r="IY73" i="31"/>
  <c r="IZ73" i="31"/>
  <c r="JA73" i="31"/>
  <c r="JB73" i="31"/>
  <c r="JC73" i="31"/>
  <c r="JD73" i="31"/>
  <c r="JE73" i="31"/>
  <c r="JF73" i="31"/>
  <c r="JG73" i="31"/>
  <c r="JH73" i="31"/>
  <c r="JI73" i="31"/>
  <c r="JJ73" i="31"/>
  <c r="JK73" i="31"/>
  <c r="JL73" i="31"/>
  <c r="JM73" i="31"/>
  <c r="JN73" i="31"/>
  <c r="JO73" i="31"/>
  <c r="JP73" i="31"/>
  <c r="JQ73" i="31"/>
  <c r="JR73" i="31"/>
  <c r="JS73" i="31"/>
  <c r="JT73" i="31"/>
  <c r="JU73" i="31"/>
  <c r="JV73" i="31"/>
  <c r="D117" i="31"/>
  <c r="E117" i="31"/>
  <c r="F117" i="31"/>
  <c r="G117" i="31"/>
  <c r="H117" i="31"/>
  <c r="I117" i="31"/>
  <c r="J117" i="31"/>
  <c r="K117" i="31"/>
  <c r="L117" i="31"/>
  <c r="M117" i="31"/>
  <c r="N117" i="31"/>
  <c r="O117" i="31"/>
  <c r="P117" i="31"/>
  <c r="Q117" i="31"/>
  <c r="R117" i="31"/>
  <c r="S117" i="31"/>
  <c r="T117" i="31"/>
  <c r="U117" i="31"/>
  <c r="V117" i="31"/>
  <c r="W117" i="31"/>
  <c r="X117" i="31"/>
  <c r="Y117" i="31"/>
  <c r="Z117" i="31"/>
  <c r="AA117" i="31"/>
  <c r="AB117" i="31"/>
  <c r="AC117" i="31"/>
  <c r="AD117" i="31"/>
  <c r="AE117" i="31"/>
  <c r="AF117" i="31"/>
  <c r="AG117" i="31"/>
  <c r="AH117" i="31"/>
  <c r="AI117" i="31"/>
  <c r="AJ117" i="31"/>
  <c r="AK117" i="31"/>
  <c r="AL117" i="31"/>
  <c r="AM117" i="31"/>
  <c r="AN117" i="31"/>
  <c r="AO117" i="31"/>
  <c r="AP117" i="31"/>
  <c r="AQ117" i="31"/>
  <c r="AR117" i="31"/>
  <c r="AS117" i="31"/>
  <c r="AT117" i="31"/>
  <c r="AU117" i="31"/>
  <c r="AV117" i="31"/>
  <c r="AW117" i="31"/>
  <c r="AX117" i="31"/>
  <c r="AZ117" i="31"/>
  <c r="BA117" i="31"/>
  <c r="BB117" i="31"/>
  <c r="BC117" i="31"/>
  <c r="BD117" i="31"/>
  <c r="BE117" i="31"/>
  <c r="BF117" i="31"/>
  <c r="BG117" i="31"/>
  <c r="BH117" i="31"/>
  <c r="BI117" i="31"/>
  <c r="BJ117" i="31"/>
  <c r="BK117" i="31"/>
  <c r="BL117" i="31"/>
  <c r="BM117" i="31"/>
  <c r="BN117" i="31"/>
  <c r="BO117" i="31"/>
  <c r="BP117" i="31"/>
  <c r="BQ117" i="31"/>
  <c r="BR117" i="31"/>
  <c r="BS117" i="31"/>
  <c r="BT117" i="31"/>
  <c r="BU117" i="31"/>
  <c r="BV117" i="31"/>
  <c r="BW117" i="31"/>
  <c r="BX117" i="31"/>
  <c r="BY117" i="31"/>
  <c r="BZ117" i="31"/>
  <c r="CA117" i="31"/>
  <c r="CB117" i="31"/>
  <c r="CC117" i="31"/>
  <c r="CD117" i="31"/>
  <c r="CE117" i="31"/>
  <c r="CF117" i="31"/>
  <c r="CG117" i="31"/>
  <c r="CH117" i="31"/>
  <c r="CI117" i="31"/>
  <c r="CJ117" i="31"/>
  <c r="CK117" i="31"/>
  <c r="CL117" i="31"/>
  <c r="CM117" i="31"/>
  <c r="CN117" i="31"/>
  <c r="CO117" i="31"/>
  <c r="CP117" i="31"/>
  <c r="CQ117" i="31"/>
  <c r="CR117" i="31"/>
  <c r="CS117" i="31"/>
  <c r="CT117" i="31"/>
  <c r="CU117" i="31"/>
  <c r="CV117" i="31"/>
  <c r="CW117" i="31"/>
  <c r="CX117" i="31"/>
  <c r="CY117" i="31"/>
  <c r="CZ117" i="31"/>
  <c r="DA117" i="31"/>
  <c r="DB117" i="31"/>
  <c r="DC117" i="31"/>
  <c r="DD117" i="31"/>
  <c r="DE117" i="31"/>
  <c r="DF117" i="31"/>
  <c r="DG117" i="31"/>
  <c r="DH117" i="31"/>
  <c r="DI117" i="31"/>
  <c r="DJ117" i="31"/>
  <c r="DK117" i="31"/>
  <c r="DL117" i="31"/>
  <c r="DM117" i="31"/>
  <c r="DN117" i="31"/>
  <c r="DO117" i="31"/>
  <c r="DP117" i="31"/>
  <c r="DQ117" i="31"/>
  <c r="DR117" i="31"/>
  <c r="DS117" i="31"/>
  <c r="DT117" i="31"/>
  <c r="DU117" i="31"/>
  <c r="DV117" i="31"/>
  <c r="DW117" i="31"/>
  <c r="DX117" i="31"/>
  <c r="DY117" i="31"/>
  <c r="DZ117" i="31"/>
  <c r="EA117" i="31"/>
  <c r="EB117" i="31"/>
  <c r="EC117" i="31"/>
  <c r="ED117" i="31"/>
  <c r="EE117" i="31"/>
  <c r="EF117" i="31"/>
  <c r="EG117" i="31"/>
  <c r="EH117" i="31"/>
  <c r="EI117" i="31"/>
  <c r="EJ117" i="31"/>
  <c r="EK117" i="31"/>
  <c r="EL117" i="31"/>
  <c r="EM117" i="31"/>
  <c r="EN117" i="31"/>
  <c r="EO117" i="31"/>
  <c r="EP117" i="31"/>
  <c r="EQ117" i="31"/>
  <c r="ER117" i="31"/>
  <c r="ES117" i="31"/>
  <c r="ET117" i="31"/>
  <c r="EU117" i="31"/>
  <c r="EV117" i="31"/>
  <c r="EW117" i="31"/>
  <c r="EX117" i="31"/>
  <c r="EY117" i="31"/>
  <c r="EZ117" i="31"/>
  <c r="FA117" i="31"/>
  <c r="FB117" i="31"/>
  <c r="FC117" i="31"/>
  <c r="FD117" i="31"/>
  <c r="FE117" i="31"/>
  <c r="FF117" i="31"/>
  <c r="FG117" i="31"/>
  <c r="FH117" i="31"/>
  <c r="FI117" i="31"/>
  <c r="FJ117" i="31"/>
  <c r="FK117" i="31"/>
  <c r="FL117" i="31"/>
  <c r="FM117" i="31"/>
  <c r="FN117" i="31"/>
  <c r="FO117" i="31"/>
  <c r="FP117" i="31"/>
  <c r="FQ117" i="31"/>
  <c r="FR117" i="31"/>
  <c r="FS117" i="31"/>
  <c r="FT117" i="31"/>
  <c r="FU117" i="31"/>
  <c r="FV117" i="31"/>
  <c r="FW117" i="31"/>
  <c r="FX117" i="31"/>
  <c r="FY117" i="31"/>
  <c r="FZ117" i="31"/>
  <c r="GA117" i="31"/>
  <c r="GB117" i="31"/>
  <c r="GC117" i="31"/>
  <c r="GD117" i="31"/>
  <c r="GE117" i="31"/>
  <c r="GF117" i="31"/>
  <c r="GG117" i="31"/>
  <c r="GH117" i="31"/>
  <c r="GI117" i="31"/>
  <c r="GJ117" i="31"/>
  <c r="GK117" i="31"/>
  <c r="GL117" i="31"/>
  <c r="GM117" i="31"/>
  <c r="GN117" i="31"/>
  <c r="GO117" i="31"/>
  <c r="GP117" i="31"/>
  <c r="GQ117" i="31"/>
  <c r="GR117" i="31"/>
  <c r="GS117" i="31"/>
  <c r="GT117" i="31"/>
  <c r="GU117" i="31"/>
  <c r="GV117" i="31"/>
  <c r="GW117" i="31"/>
  <c r="GX117" i="31"/>
  <c r="GY117" i="31"/>
  <c r="GZ117" i="31"/>
  <c r="HA117" i="31"/>
  <c r="HB117" i="31"/>
  <c r="HC117" i="31"/>
  <c r="HD117" i="31"/>
  <c r="HE117" i="31"/>
  <c r="HF117" i="31"/>
  <c r="HG117" i="31"/>
  <c r="HH117" i="31"/>
  <c r="HI117" i="31"/>
  <c r="HJ117" i="31"/>
  <c r="HK117" i="31"/>
  <c r="HL117" i="31"/>
  <c r="HM117" i="31"/>
  <c r="HN117" i="31"/>
  <c r="HO117" i="31"/>
  <c r="HP117" i="31"/>
  <c r="HQ117" i="31"/>
  <c r="HR117" i="31"/>
  <c r="HS117" i="31"/>
  <c r="HT117" i="31"/>
  <c r="HU117" i="31"/>
  <c r="HV117" i="31"/>
  <c r="HW117" i="31"/>
  <c r="HX117" i="31"/>
  <c r="HY117" i="31"/>
  <c r="HZ117" i="31"/>
  <c r="IA117" i="31"/>
  <c r="IB117" i="31"/>
  <c r="IC117" i="31"/>
  <c r="ID117" i="31"/>
  <c r="IE117" i="31"/>
  <c r="IF117" i="31"/>
  <c r="IG117" i="31"/>
  <c r="IH117" i="31"/>
  <c r="II117" i="31"/>
  <c r="IJ117" i="31"/>
  <c r="IK117" i="31"/>
  <c r="IL117" i="31"/>
  <c r="IM117" i="31"/>
  <c r="IN117" i="31"/>
  <c r="IO117" i="31"/>
  <c r="IP117" i="31"/>
  <c r="IQ117" i="31"/>
  <c r="IR117" i="31"/>
  <c r="IS117" i="31"/>
  <c r="IT117" i="31"/>
  <c r="IU117" i="31"/>
  <c r="IV117" i="31"/>
  <c r="IW117" i="31"/>
  <c r="IX117" i="31"/>
  <c r="IY117" i="31"/>
  <c r="IZ117" i="31"/>
  <c r="JA117" i="31"/>
  <c r="JB117" i="31"/>
  <c r="JC117" i="31"/>
  <c r="JD117" i="31"/>
  <c r="JE117" i="31"/>
  <c r="JF117" i="31"/>
  <c r="JG117" i="31"/>
  <c r="JH117" i="31"/>
  <c r="JI117" i="31"/>
  <c r="JJ117" i="31"/>
  <c r="JK117" i="31"/>
  <c r="JL117" i="31"/>
  <c r="JM117" i="31"/>
  <c r="JN117" i="31"/>
  <c r="JO117" i="31"/>
  <c r="JP117" i="31"/>
  <c r="JQ117" i="31"/>
  <c r="JR117" i="31"/>
  <c r="JS117" i="31"/>
  <c r="JT117" i="31"/>
  <c r="JU117" i="31"/>
  <c r="JV117" i="31"/>
  <c r="C117" i="31"/>
  <c r="D106" i="31"/>
  <c r="E106" i="31"/>
  <c r="F106" i="31"/>
  <c r="G106" i="31"/>
  <c r="H106" i="31"/>
  <c r="I106" i="31"/>
  <c r="J106" i="31"/>
  <c r="K106" i="31"/>
  <c r="L106" i="31"/>
  <c r="M106" i="31"/>
  <c r="N106" i="31"/>
  <c r="O106" i="31"/>
  <c r="P106" i="31"/>
  <c r="Q106" i="31"/>
  <c r="R106" i="31"/>
  <c r="S106" i="31"/>
  <c r="T106" i="31"/>
  <c r="U106" i="31"/>
  <c r="V106" i="31"/>
  <c r="W106" i="31"/>
  <c r="X106" i="31"/>
  <c r="Y106" i="31"/>
  <c r="Z106" i="31"/>
  <c r="AA106" i="31"/>
  <c r="AB106" i="31"/>
  <c r="AC106" i="31"/>
  <c r="AD106" i="31"/>
  <c r="AE106" i="31"/>
  <c r="AF106" i="31"/>
  <c r="AG106" i="31"/>
  <c r="AH106" i="31"/>
  <c r="AI106" i="31"/>
  <c r="AJ106" i="31"/>
  <c r="AK106" i="31"/>
  <c r="AL106" i="31"/>
  <c r="AN106" i="31"/>
  <c r="AO106" i="31"/>
  <c r="AP106" i="31"/>
  <c r="AQ106" i="31"/>
  <c r="AR106" i="31"/>
  <c r="AS106" i="31"/>
  <c r="AT106" i="31"/>
  <c r="AU106" i="31"/>
  <c r="AV106" i="31"/>
  <c r="AW106" i="31"/>
  <c r="AX106" i="31"/>
  <c r="AY106" i="31"/>
  <c r="AZ106" i="31"/>
  <c r="BA106" i="31"/>
  <c r="BB106" i="31"/>
  <c r="BC106" i="31"/>
  <c r="BD106" i="31"/>
  <c r="BE106" i="31"/>
  <c r="BF106" i="31"/>
  <c r="BG106" i="31"/>
  <c r="BH106" i="31"/>
  <c r="BI106" i="31"/>
  <c r="BJ106" i="31"/>
  <c r="BK106" i="31"/>
  <c r="BL106" i="31"/>
  <c r="BM106" i="31"/>
  <c r="BN106" i="31"/>
  <c r="BO106" i="31"/>
  <c r="BP106" i="31"/>
  <c r="BQ106" i="31"/>
  <c r="BR106" i="31"/>
  <c r="BS106" i="31"/>
  <c r="BT106" i="31"/>
  <c r="BU106" i="31"/>
  <c r="BV106" i="31"/>
  <c r="BW106" i="31"/>
  <c r="BX106" i="31"/>
  <c r="BY106" i="31"/>
  <c r="BZ106" i="31"/>
  <c r="CA106" i="31"/>
  <c r="CB106" i="31"/>
  <c r="CC106" i="31"/>
  <c r="CD106" i="31"/>
  <c r="CE106" i="31"/>
  <c r="CF106" i="31"/>
  <c r="CG106" i="31"/>
  <c r="CH106" i="31"/>
  <c r="CI106" i="31"/>
  <c r="CJ106" i="31"/>
  <c r="CK106" i="31"/>
  <c r="CL106" i="31"/>
  <c r="CM106" i="31"/>
  <c r="CN106" i="31"/>
  <c r="CO106" i="31"/>
  <c r="CP106" i="31"/>
  <c r="CQ106" i="31"/>
  <c r="CR106" i="31"/>
  <c r="CS106" i="31"/>
  <c r="CT106" i="31"/>
  <c r="CU106" i="31"/>
  <c r="CV106" i="31"/>
  <c r="CW106" i="31"/>
  <c r="CX106" i="31"/>
  <c r="CY106" i="31"/>
  <c r="CZ106" i="31"/>
  <c r="DA106" i="31"/>
  <c r="DB106" i="31"/>
  <c r="DC106" i="31"/>
  <c r="DD106" i="31"/>
  <c r="DE106" i="31"/>
  <c r="DF106" i="31"/>
  <c r="DG106" i="31"/>
  <c r="DH106" i="31"/>
  <c r="DI106" i="31"/>
  <c r="DJ106" i="31"/>
  <c r="DK106" i="31"/>
  <c r="DL106" i="31"/>
  <c r="DM106" i="31"/>
  <c r="DN106" i="31"/>
  <c r="DO106" i="31"/>
  <c r="DP106" i="31"/>
  <c r="DQ106" i="31"/>
  <c r="DR106" i="31"/>
  <c r="DS106" i="31"/>
  <c r="DT106" i="31"/>
  <c r="DU106" i="31"/>
  <c r="DV106" i="31"/>
  <c r="DW106" i="31"/>
  <c r="DX106" i="31"/>
  <c r="DY106" i="31"/>
  <c r="DZ106" i="31"/>
  <c r="EA106" i="31"/>
  <c r="EB106" i="31"/>
  <c r="EC106" i="31"/>
  <c r="ED106" i="31"/>
  <c r="EE106" i="31"/>
  <c r="EF106" i="31"/>
  <c r="EG106" i="31"/>
  <c r="EH106" i="31"/>
  <c r="EI106" i="31"/>
  <c r="EJ106" i="31"/>
  <c r="EK106" i="31"/>
  <c r="EL106" i="31"/>
  <c r="EM106" i="31"/>
  <c r="EN106" i="31"/>
  <c r="EO106" i="31"/>
  <c r="EP106" i="31"/>
  <c r="EQ106" i="31"/>
  <c r="ER106" i="31"/>
  <c r="ES106" i="31"/>
  <c r="ET106" i="31"/>
  <c r="EU106" i="31"/>
  <c r="EV106" i="31"/>
  <c r="EW106" i="31"/>
  <c r="EX106" i="31"/>
  <c r="EY106" i="31"/>
  <c r="EZ106" i="31"/>
  <c r="FA106" i="31"/>
  <c r="FB106" i="31"/>
  <c r="FC106" i="31"/>
  <c r="FD106" i="31"/>
  <c r="FE106" i="31"/>
  <c r="FF106" i="31"/>
  <c r="FG106" i="31"/>
  <c r="FH106" i="31"/>
  <c r="FI106" i="31"/>
  <c r="FJ106" i="31"/>
  <c r="FK106" i="31"/>
  <c r="FL106" i="31"/>
  <c r="FM106" i="31"/>
  <c r="FN106" i="31"/>
  <c r="FO106" i="31"/>
  <c r="FP106" i="31"/>
  <c r="FQ106" i="31"/>
  <c r="FR106" i="31"/>
  <c r="FS106" i="31"/>
  <c r="FT106" i="31"/>
  <c r="FU106" i="31"/>
  <c r="FV106" i="31"/>
  <c r="FW106" i="31"/>
  <c r="FX106" i="31"/>
  <c r="FY106" i="31"/>
  <c r="FZ106" i="31"/>
  <c r="GA106" i="31"/>
  <c r="GB106" i="31"/>
  <c r="GC106" i="31"/>
  <c r="GD106" i="31"/>
  <c r="GE106" i="31"/>
  <c r="GF106" i="31"/>
  <c r="GG106" i="31"/>
  <c r="GH106" i="31"/>
  <c r="GI106" i="31"/>
  <c r="GJ106" i="31"/>
  <c r="GK106" i="31"/>
  <c r="GL106" i="31"/>
  <c r="GM106" i="31"/>
  <c r="GN106" i="31"/>
  <c r="GO106" i="31"/>
  <c r="GP106" i="31"/>
  <c r="GQ106" i="31"/>
  <c r="GR106" i="31"/>
  <c r="GS106" i="31"/>
  <c r="GT106" i="31"/>
  <c r="GU106" i="31"/>
  <c r="GV106" i="31"/>
  <c r="GW106" i="31"/>
  <c r="GX106" i="31"/>
  <c r="GY106" i="31"/>
  <c r="GZ106" i="31"/>
  <c r="HA106" i="31"/>
  <c r="HB106" i="31"/>
  <c r="HC106" i="31"/>
  <c r="HD106" i="31"/>
  <c r="HE106" i="31"/>
  <c r="HF106" i="31"/>
  <c r="HG106" i="31"/>
  <c r="HH106" i="31"/>
  <c r="HI106" i="31"/>
  <c r="HJ106" i="31"/>
  <c r="HK106" i="31"/>
  <c r="HL106" i="31"/>
  <c r="HM106" i="31"/>
  <c r="HN106" i="31"/>
  <c r="HO106" i="31"/>
  <c r="HP106" i="31"/>
  <c r="HQ106" i="31"/>
  <c r="HR106" i="31"/>
  <c r="HS106" i="31"/>
  <c r="HT106" i="31"/>
  <c r="HU106" i="31"/>
  <c r="HV106" i="31"/>
  <c r="HW106" i="31"/>
  <c r="HX106" i="31"/>
  <c r="HY106" i="31"/>
  <c r="HZ106" i="31"/>
  <c r="IA106" i="31"/>
  <c r="IB106" i="31"/>
  <c r="IC106" i="31"/>
  <c r="ID106" i="31"/>
  <c r="IE106" i="31"/>
  <c r="IF106" i="31"/>
  <c r="IG106" i="31"/>
  <c r="IH106" i="31"/>
  <c r="II106" i="31"/>
  <c r="IJ106" i="31"/>
  <c r="IK106" i="31"/>
  <c r="IL106" i="31"/>
  <c r="IM106" i="31"/>
  <c r="IN106" i="31"/>
  <c r="IO106" i="31"/>
  <c r="IP106" i="31"/>
  <c r="IQ106" i="31"/>
  <c r="IR106" i="31"/>
  <c r="IS106" i="31"/>
  <c r="IT106" i="31"/>
  <c r="IU106" i="31"/>
  <c r="IV106" i="31"/>
  <c r="IW106" i="31"/>
  <c r="IX106" i="31"/>
  <c r="IY106" i="31"/>
  <c r="IZ106" i="31"/>
  <c r="JA106" i="31"/>
  <c r="JB106" i="31"/>
  <c r="JC106" i="31"/>
  <c r="JD106" i="31"/>
  <c r="JE106" i="31"/>
  <c r="JF106" i="31"/>
  <c r="JG106" i="31"/>
  <c r="JH106" i="31"/>
  <c r="JI106" i="31"/>
  <c r="JJ106" i="31"/>
  <c r="JK106" i="31"/>
  <c r="JL106" i="31"/>
  <c r="JM106" i="31"/>
  <c r="JN106" i="31"/>
  <c r="JO106" i="31"/>
  <c r="JP106" i="31"/>
  <c r="JQ106" i="31"/>
  <c r="JR106" i="31"/>
  <c r="JS106" i="31"/>
  <c r="JT106" i="31"/>
  <c r="JU106" i="31"/>
  <c r="JV106" i="31"/>
  <c r="C106" i="31"/>
  <c r="D95" i="31"/>
  <c r="E95" i="31"/>
  <c r="F95" i="31"/>
  <c r="G95" i="31"/>
  <c r="H95" i="31"/>
  <c r="I95" i="31"/>
  <c r="J95" i="31"/>
  <c r="K95" i="31"/>
  <c r="L95" i="31"/>
  <c r="M95" i="31"/>
  <c r="N95" i="31"/>
  <c r="O95" i="31"/>
  <c r="P95" i="31"/>
  <c r="Q95" i="31"/>
  <c r="R95" i="31"/>
  <c r="S95" i="31"/>
  <c r="T95" i="31"/>
  <c r="U95" i="31"/>
  <c r="V95" i="31"/>
  <c r="W95" i="31"/>
  <c r="X95" i="31"/>
  <c r="Y95" i="31"/>
  <c r="Z95" i="31"/>
  <c r="AB95" i="31"/>
  <c r="AC95" i="31"/>
  <c r="AD95" i="31"/>
  <c r="AE95" i="31"/>
  <c r="AF95" i="31"/>
  <c r="AG95" i="31"/>
  <c r="AH95" i="31"/>
  <c r="AI95" i="31"/>
  <c r="AJ95" i="31"/>
  <c r="AK95" i="31"/>
  <c r="AL95" i="31"/>
  <c r="AM95" i="31"/>
  <c r="AN95" i="31"/>
  <c r="AO95" i="31"/>
  <c r="AP95" i="31"/>
  <c r="AQ95" i="31"/>
  <c r="AR95" i="31"/>
  <c r="AS95" i="31"/>
  <c r="AT95" i="31"/>
  <c r="AU95" i="31"/>
  <c r="AV95" i="31"/>
  <c r="AW95" i="31"/>
  <c r="AX95" i="31"/>
  <c r="AY95" i="31"/>
  <c r="AZ95" i="31"/>
  <c r="BA95" i="31"/>
  <c r="BB95" i="31"/>
  <c r="BC95" i="31"/>
  <c r="BD95" i="31"/>
  <c r="BE95" i="31"/>
  <c r="BF95" i="31"/>
  <c r="BG95" i="31"/>
  <c r="BH95" i="31"/>
  <c r="BI95" i="31"/>
  <c r="BJ95" i="31"/>
  <c r="BK95" i="31"/>
  <c r="BL95" i="31"/>
  <c r="BM95" i="31"/>
  <c r="BN95" i="31"/>
  <c r="BO95" i="31"/>
  <c r="BP95" i="31"/>
  <c r="BQ95" i="31"/>
  <c r="BR95" i="31"/>
  <c r="BS95" i="31"/>
  <c r="BT95" i="31"/>
  <c r="BU95" i="31"/>
  <c r="BV95" i="31"/>
  <c r="BW95" i="31"/>
  <c r="BX95" i="31"/>
  <c r="BY95" i="31"/>
  <c r="BZ95" i="31"/>
  <c r="CA95" i="31"/>
  <c r="CB95" i="31"/>
  <c r="CC95" i="31"/>
  <c r="CD95" i="31"/>
  <c r="CE95" i="31"/>
  <c r="CF95" i="31"/>
  <c r="CG95" i="31"/>
  <c r="CH95" i="31"/>
  <c r="CI95" i="31"/>
  <c r="CJ95" i="31"/>
  <c r="CK95" i="31"/>
  <c r="CL95" i="31"/>
  <c r="CM95" i="31"/>
  <c r="CN95" i="31"/>
  <c r="CO95" i="31"/>
  <c r="CP95" i="31"/>
  <c r="CQ95" i="31"/>
  <c r="CR95" i="31"/>
  <c r="CS95" i="31"/>
  <c r="CT95" i="31"/>
  <c r="CU95" i="31"/>
  <c r="CV95" i="31"/>
  <c r="CW95" i="31"/>
  <c r="CX95" i="31"/>
  <c r="CY95" i="31"/>
  <c r="CZ95" i="31"/>
  <c r="DA95" i="31"/>
  <c r="DB95" i="31"/>
  <c r="DC95" i="31"/>
  <c r="DD95" i="31"/>
  <c r="DE95" i="31"/>
  <c r="DF95" i="31"/>
  <c r="DG95" i="31"/>
  <c r="DH95" i="31"/>
  <c r="DI95" i="31"/>
  <c r="DJ95" i="31"/>
  <c r="DK95" i="31"/>
  <c r="DL95" i="31"/>
  <c r="DM95" i="31"/>
  <c r="DN95" i="31"/>
  <c r="DO95" i="31"/>
  <c r="DP95" i="31"/>
  <c r="DQ95" i="31"/>
  <c r="DR95" i="31"/>
  <c r="DS95" i="31"/>
  <c r="DT95" i="31"/>
  <c r="DU95" i="31"/>
  <c r="DV95" i="31"/>
  <c r="DW95" i="31"/>
  <c r="DX95" i="31"/>
  <c r="DY95" i="31"/>
  <c r="DZ95" i="31"/>
  <c r="EA95" i="31"/>
  <c r="EB95" i="31"/>
  <c r="EC95" i="31"/>
  <c r="ED95" i="31"/>
  <c r="EE95" i="31"/>
  <c r="EF95" i="31"/>
  <c r="EG95" i="31"/>
  <c r="EH95" i="31"/>
  <c r="EI95" i="31"/>
  <c r="EJ95" i="31"/>
  <c r="EK95" i="31"/>
  <c r="EL95" i="31"/>
  <c r="EM95" i="31"/>
  <c r="EN95" i="31"/>
  <c r="EO95" i="31"/>
  <c r="EP95" i="31"/>
  <c r="EQ95" i="31"/>
  <c r="ER95" i="31"/>
  <c r="ES95" i="31"/>
  <c r="ET95" i="31"/>
  <c r="EU95" i="31"/>
  <c r="EV95" i="31"/>
  <c r="EW95" i="31"/>
  <c r="EX95" i="31"/>
  <c r="EY95" i="31"/>
  <c r="EZ95" i="31"/>
  <c r="FA95" i="31"/>
  <c r="FB95" i="31"/>
  <c r="FC95" i="31"/>
  <c r="FD95" i="31"/>
  <c r="FE95" i="31"/>
  <c r="FF95" i="31"/>
  <c r="FG95" i="31"/>
  <c r="FH95" i="31"/>
  <c r="FI95" i="31"/>
  <c r="FJ95" i="31"/>
  <c r="FK95" i="31"/>
  <c r="FL95" i="31"/>
  <c r="FM95" i="31"/>
  <c r="FN95" i="31"/>
  <c r="FO95" i="31"/>
  <c r="FP95" i="31"/>
  <c r="FQ95" i="31"/>
  <c r="FR95" i="31"/>
  <c r="FS95" i="31"/>
  <c r="FT95" i="31"/>
  <c r="FU95" i="31"/>
  <c r="FV95" i="31"/>
  <c r="FW95" i="31"/>
  <c r="FX95" i="31"/>
  <c r="FY95" i="31"/>
  <c r="FZ95" i="31"/>
  <c r="GA95" i="31"/>
  <c r="GB95" i="31"/>
  <c r="GC95" i="31"/>
  <c r="GD95" i="31"/>
  <c r="GE95" i="31"/>
  <c r="GF95" i="31"/>
  <c r="GG95" i="31"/>
  <c r="GH95" i="31"/>
  <c r="GI95" i="31"/>
  <c r="GJ95" i="31"/>
  <c r="GK95" i="31"/>
  <c r="GL95" i="31"/>
  <c r="GM95" i="31"/>
  <c r="GN95" i="31"/>
  <c r="GO95" i="31"/>
  <c r="GP95" i="31"/>
  <c r="GQ95" i="31"/>
  <c r="GR95" i="31"/>
  <c r="GS95" i="31"/>
  <c r="GT95" i="31"/>
  <c r="GU95" i="31"/>
  <c r="GV95" i="31"/>
  <c r="GW95" i="31"/>
  <c r="GX95" i="31"/>
  <c r="GY95" i="31"/>
  <c r="GZ95" i="31"/>
  <c r="HA95" i="31"/>
  <c r="HB95" i="31"/>
  <c r="HC95" i="31"/>
  <c r="HD95" i="31"/>
  <c r="HE95" i="31"/>
  <c r="HF95" i="31"/>
  <c r="HG95" i="31"/>
  <c r="HH95" i="31"/>
  <c r="HI95" i="31"/>
  <c r="HJ95" i="31"/>
  <c r="HK95" i="31"/>
  <c r="HL95" i="31"/>
  <c r="HM95" i="31"/>
  <c r="HN95" i="31"/>
  <c r="HO95" i="31"/>
  <c r="HP95" i="31"/>
  <c r="HQ95" i="31"/>
  <c r="HR95" i="31"/>
  <c r="HS95" i="31"/>
  <c r="HT95" i="31"/>
  <c r="HU95" i="31"/>
  <c r="HV95" i="31"/>
  <c r="HW95" i="31"/>
  <c r="HX95" i="31"/>
  <c r="HY95" i="31"/>
  <c r="HZ95" i="31"/>
  <c r="IA95" i="31"/>
  <c r="IB95" i="31"/>
  <c r="IC95" i="31"/>
  <c r="ID95" i="31"/>
  <c r="IE95" i="31"/>
  <c r="IF95" i="31"/>
  <c r="IG95" i="31"/>
  <c r="IH95" i="31"/>
  <c r="II95" i="31"/>
  <c r="IJ95" i="31"/>
  <c r="IK95" i="31"/>
  <c r="IL95" i="31"/>
  <c r="IM95" i="31"/>
  <c r="IN95" i="31"/>
  <c r="IO95" i="31"/>
  <c r="IP95" i="31"/>
  <c r="IQ95" i="31"/>
  <c r="IR95" i="31"/>
  <c r="IS95" i="31"/>
  <c r="IT95" i="31"/>
  <c r="IU95" i="31"/>
  <c r="IV95" i="31"/>
  <c r="IW95" i="31"/>
  <c r="IX95" i="31"/>
  <c r="IY95" i="31"/>
  <c r="IZ95" i="31"/>
  <c r="JA95" i="31"/>
  <c r="JB95" i="31"/>
  <c r="JC95" i="31"/>
  <c r="JD95" i="31"/>
  <c r="JE95" i="31"/>
  <c r="JF95" i="31"/>
  <c r="JG95" i="31"/>
  <c r="JH95" i="31"/>
  <c r="JI95" i="31"/>
  <c r="JJ95" i="31"/>
  <c r="JK95" i="31"/>
  <c r="JL95" i="31"/>
  <c r="JM95" i="31"/>
  <c r="JN95" i="31"/>
  <c r="JO95" i="31"/>
  <c r="JP95" i="31"/>
  <c r="JQ95" i="31"/>
  <c r="JR95" i="31"/>
  <c r="JS95" i="31"/>
  <c r="JT95" i="31"/>
  <c r="JU95" i="31"/>
  <c r="JV95" i="31"/>
  <c r="C84" i="31"/>
  <c r="AE42" i="17" l="1"/>
  <c r="AE43" i="17"/>
  <c r="AE37" i="17"/>
  <c r="AD38" i="17"/>
  <c r="AC27" i="17"/>
  <c r="AD31" i="17"/>
  <c r="AC35" i="17"/>
  <c r="AD50" i="17"/>
  <c r="AD17" i="17"/>
  <c r="AB27" i="17"/>
  <c r="AE17" i="17"/>
  <c r="AC24" i="17"/>
  <c r="AC14" i="17"/>
  <c r="AD14" i="17" s="1"/>
  <c r="AC22" i="17"/>
  <c r="AD22" i="17" s="1"/>
  <c r="AE22" i="17" s="1"/>
  <c r="AE26" i="17"/>
  <c r="AD12" i="17"/>
  <c r="AD23" i="17"/>
  <c r="AE23" i="17" s="1"/>
  <c r="AC16" i="17"/>
  <c r="AD16" i="17" s="1"/>
  <c r="AD13" i="17"/>
  <c r="AE13" i="17" s="1"/>
  <c r="AD37" i="17"/>
  <c r="AC31" i="17"/>
  <c r="AE31" i="17" s="1"/>
  <c r="AC38" i="17"/>
  <c r="AE38" i="17" s="1"/>
  <c r="AD43" i="17"/>
  <c r="AE15" i="17"/>
  <c r="AD32" i="17"/>
  <c r="AE32" i="17" s="1"/>
  <c r="AC28" i="17"/>
  <c r="AD28" i="17" s="1"/>
  <c r="AB18" i="17"/>
  <c r="AC18" i="17" s="1"/>
  <c r="AB34" i="17"/>
  <c r="AC34" i="17" s="1"/>
  <c r="AB41" i="17"/>
  <c r="AD41" i="17" s="1"/>
  <c r="AE12" i="17"/>
  <c r="AD49" i="17"/>
  <c r="AE49" i="17" s="1"/>
  <c r="AE50" i="17"/>
  <c r="AC41" i="17"/>
  <c r="AC30" i="17"/>
  <c r="AD30" i="17" s="1"/>
  <c r="AE30" i="17" s="1"/>
  <c r="AB19" i="17"/>
  <c r="AC19" i="17" s="1"/>
  <c r="AD19" i="17" s="1"/>
  <c r="AE19" i="17" s="1"/>
  <c r="AE60" i="17"/>
  <c r="AD56" i="17"/>
  <c r="AE56" i="17" s="1"/>
  <c r="AE58" i="17"/>
  <c r="AD59" i="17"/>
  <c r="AE59" i="17" s="1"/>
  <c r="AB55" i="17"/>
  <c r="AE68" i="17"/>
  <c r="AE65" i="17"/>
  <c r="AE67" i="17"/>
  <c r="AD65" i="17"/>
  <c r="AD68" i="17"/>
  <c r="AD67" i="17"/>
  <c r="AD69" i="17"/>
  <c r="AE69" i="17" s="1"/>
  <c r="AD72" i="17"/>
  <c r="AE72" i="17" s="1"/>
  <c r="AD63" i="17"/>
  <c r="AE63" i="17" s="1"/>
  <c r="AE77" i="17"/>
  <c r="AE78" i="17"/>
  <c r="AF75" i="15"/>
  <c r="AF80" i="15" s="1"/>
  <c r="Y79" i="15"/>
  <c r="Y76" i="15"/>
  <c r="L75" i="17"/>
  <c r="Y78" i="15"/>
  <c r="Y77" i="15"/>
  <c r="Y75" i="15"/>
  <c r="L79" i="17"/>
  <c r="M79" i="17" s="1"/>
  <c r="N79" i="17" s="1"/>
  <c r="M75" i="17"/>
  <c r="L76" i="17"/>
  <c r="AC80" i="15"/>
  <c r="AE80" i="15"/>
  <c r="Z80" i="15"/>
  <c r="AB80" i="15"/>
  <c r="L77" i="17"/>
  <c r="M77" i="17" s="1"/>
  <c r="AD80" i="15"/>
  <c r="AA80" i="15"/>
  <c r="L78" i="17"/>
  <c r="M7" i="12"/>
  <c r="O7" i="12"/>
  <c r="H34" i="12"/>
  <c r="Y75" i="17"/>
  <c r="Z75" i="17"/>
  <c r="AA75" i="17" s="1"/>
  <c r="P80" i="15"/>
  <c r="L80" i="15"/>
  <c r="O80" i="15"/>
  <c r="N80" i="15"/>
  <c r="M80" i="15"/>
  <c r="D84" i="31"/>
  <c r="E84" i="31"/>
  <c r="F84" i="31"/>
  <c r="G84" i="31"/>
  <c r="H84" i="31"/>
  <c r="I84" i="31"/>
  <c r="J84" i="31"/>
  <c r="K84" i="31"/>
  <c r="L84" i="31"/>
  <c r="M84" i="31"/>
  <c r="N84" i="31"/>
  <c r="P84" i="31"/>
  <c r="Q84" i="31"/>
  <c r="R84" i="31"/>
  <c r="S84" i="31"/>
  <c r="T84" i="31"/>
  <c r="U84" i="31"/>
  <c r="V84" i="31"/>
  <c r="W84" i="31"/>
  <c r="X84" i="31"/>
  <c r="Y84" i="31"/>
  <c r="Z84" i="31"/>
  <c r="AA84" i="31"/>
  <c r="AB84" i="31"/>
  <c r="AC84" i="31"/>
  <c r="AD84" i="31"/>
  <c r="AE84" i="31"/>
  <c r="AF84" i="31"/>
  <c r="AG84" i="31"/>
  <c r="AH84" i="31"/>
  <c r="AI84" i="31"/>
  <c r="AJ84" i="31"/>
  <c r="AK84" i="31"/>
  <c r="AL84" i="31"/>
  <c r="AM84" i="31"/>
  <c r="AN84" i="31"/>
  <c r="AO84" i="31"/>
  <c r="AP84" i="31"/>
  <c r="AQ84" i="31"/>
  <c r="AR84" i="31"/>
  <c r="AS84" i="31"/>
  <c r="AT84" i="31"/>
  <c r="AU84" i="31"/>
  <c r="AV84" i="31"/>
  <c r="AW84" i="31"/>
  <c r="AX84" i="31"/>
  <c r="AY84" i="31"/>
  <c r="AZ84" i="31"/>
  <c r="BA84" i="31"/>
  <c r="BB84" i="31"/>
  <c r="BC84" i="31"/>
  <c r="BD84" i="31"/>
  <c r="BE84" i="31"/>
  <c r="BF84" i="31"/>
  <c r="BG84" i="31"/>
  <c r="BH84" i="31"/>
  <c r="BI84" i="31"/>
  <c r="BJ84" i="31"/>
  <c r="BK84" i="31"/>
  <c r="BL84" i="31"/>
  <c r="BM84" i="31"/>
  <c r="BN84" i="31"/>
  <c r="BO84" i="31"/>
  <c r="BP84" i="31"/>
  <c r="BQ84" i="31"/>
  <c r="BR84" i="31"/>
  <c r="BS84" i="31"/>
  <c r="BT84" i="31"/>
  <c r="BU84" i="31"/>
  <c r="BV84" i="31"/>
  <c r="BW84" i="31"/>
  <c r="BX84" i="31"/>
  <c r="BY84" i="31"/>
  <c r="BZ84" i="31"/>
  <c r="CA84" i="31"/>
  <c r="CB84" i="31"/>
  <c r="CC84" i="31"/>
  <c r="CD84" i="31"/>
  <c r="CE84" i="31"/>
  <c r="CF84" i="31"/>
  <c r="CG84" i="31"/>
  <c r="CH84" i="31"/>
  <c r="CI84" i="31"/>
  <c r="CJ84" i="31"/>
  <c r="CK84" i="31"/>
  <c r="CL84" i="31"/>
  <c r="CM84" i="31"/>
  <c r="CN84" i="31"/>
  <c r="CO84" i="31"/>
  <c r="CP84" i="31"/>
  <c r="CQ84" i="31"/>
  <c r="CR84" i="31"/>
  <c r="CS84" i="31"/>
  <c r="CT84" i="31"/>
  <c r="CU84" i="31"/>
  <c r="CV84" i="31"/>
  <c r="CW84" i="31"/>
  <c r="CX84" i="31"/>
  <c r="CY84" i="31"/>
  <c r="CZ84" i="31"/>
  <c r="DA84" i="31"/>
  <c r="DB84" i="31"/>
  <c r="DC84" i="31"/>
  <c r="DD84" i="31"/>
  <c r="DE84" i="31"/>
  <c r="DF84" i="31"/>
  <c r="DG84" i="31"/>
  <c r="DH84" i="31"/>
  <c r="DI84" i="31"/>
  <c r="DJ84" i="31"/>
  <c r="DK84" i="31"/>
  <c r="DL84" i="31"/>
  <c r="DM84" i="31"/>
  <c r="DN84" i="31"/>
  <c r="DO84" i="31"/>
  <c r="DP84" i="31"/>
  <c r="DQ84" i="31"/>
  <c r="DR84" i="31"/>
  <c r="DS84" i="31"/>
  <c r="DT84" i="31"/>
  <c r="DU84" i="31"/>
  <c r="DV84" i="31"/>
  <c r="DW84" i="31"/>
  <c r="DX84" i="31"/>
  <c r="DY84" i="31"/>
  <c r="DZ84" i="31"/>
  <c r="EA84" i="31"/>
  <c r="EB84" i="31"/>
  <c r="EC84" i="31"/>
  <c r="ED84" i="31"/>
  <c r="EE84" i="31"/>
  <c r="EF84" i="31"/>
  <c r="EG84" i="31"/>
  <c r="EH84" i="31"/>
  <c r="EI84" i="31"/>
  <c r="EJ84" i="31"/>
  <c r="EK84" i="31"/>
  <c r="EL84" i="31"/>
  <c r="EM84" i="31"/>
  <c r="EN84" i="31"/>
  <c r="EO84" i="31"/>
  <c r="EP84" i="31"/>
  <c r="EQ84" i="31"/>
  <c r="ER84" i="31"/>
  <c r="ES84" i="31"/>
  <c r="ET84" i="31"/>
  <c r="EU84" i="31"/>
  <c r="EV84" i="31"/>
  <c r="EW84" i="31"/>
  <c r="EX84" i="31"/>
  <c r="EY84" i="31"/>
  <c r="EZ84" i="31"/>
  <c r="FA84" i="31"/>
  <c r="FB84" i="31"/>
  <c r="FC84" i="31"/>
  <c r="FD84" i="31"/>
  <c r="FE84" i="31"/>
  <c r="FF84" i="31"/>
  <c r="FG84" i="31"/>
  <c r="FH84" i="31"/>
  <c r="FI84" i="31"/>
  <c r="FJ84" i="31"/>
  <c r="FK84" i="31"/>
  <c r="FL84" i="31"/>
  <c r="FM84" i="31"/>
  <c r="FN84" i="31"/>
  <c r="FO84" i="31"/>
  <c r="FP84" i="31"/>
  <c r="FQ84" i="31"/>
  <c r="FR84" i="31"/>
  <c r="FS84" i="31"/>
  <c r="FT84" i="31"/>
  <c r="FU84" i="31"/>
  <c r="FV84" i="31"/>
  <c r="FW84" i="31"/>
  <c r="FX84" i="31"/>
  <c r="FY84" i="31"/>
  <c r="FZ84" i="31"/>
  <c r="GA84" i="31"/>
  <c r="GB84" i="31"/>
  <c r="GC84" i="31"/>
  <c r="GD84" i="31"/>
  <c r="GE84" i="31"/>
  <c r="GF84" i="31"/>
  <c r="GG84" i="31"/>
  <c r="GH84" i="31"/>
  <c r="GI84" i="31"/>
  <c r="GJ84" i="31"/>
  <c r="GK84" i="31"/>
  <c r="GL84" i="31"/>
  <c r="GM84" i="31"/>
  <c r="GN84" i="31"/>
  <c r="GO84" i="31"/>
  <c r="GP84" i="31"/>
  <c r="GQ84" i="31"/>
  <c r="GR84" i="31"/>
  <c r="GS84" i="31"/>
  <c r="GT84" i="31"/>
  <c r="GU84" i="31"/>
  <c r="GV84" i="31"/>
  <c r="GW84" i="31"/>
  <c r="GX84" i="31"/>
  <c r="GY84" i="31"/>
  <c r="GZ84" i="31"/>
  <c r="HA84" i="31"/>
  <c r="HB84" i="31"/>
  <c r="HC84" i="31"/>
  <c r="HD84" i="31"/>
  <c r="HE84" i="31"/>
  <c r="HF84" i="31"/>
  <c r="HG84" i="31"/>
  <c r="HH84" i="31"/>
  <c r="HI84" i="31"/>
  <c r="HJ84" i="31"/>
  <c r="HK84" i="31"/>
  <c r="HL84" i="31"/>
  <c r="HM84" i="31"/>
  <c r="HN84" i="31"/>
  <c r="HO84" i="31"/>
  <c r="HP84" i="31"/>
  <c r="HQ84" i="31"/>
  <c r="HR84" i="31"/>
  <c r="HS84" i="31"/>
  <c r="HT84" i="31"/>
  <c r="HU84" i="31"/>
  <c r="HV84" i="31"/>
  <c r="HW84" i="31"/>
  <c r="HX84" i="31"/>
  <c r="HY84" i="31"/>
  <c r="HZ84" i="31"/>
  <c r="IA84" i="31"/>
  <c r="IB84" i="31"/>
  <c r="IC84" i="31"/>
  <c r="ID84" i="31"/>
  <c r="IE84" i="31"/>
  <c r="IF84" i="31"/>
  <c r="IG84" i="31"/>
  <c r="IH84" i="31"/>
  <c r="II84" i="31"/>
  <c r="IJ84" i="31"/>
  <c r="IK84" i="31"/>
  <c r="IL84" i="31"/>
  <c r="IM84" i="31"/>
  <c r="IN84" i="31"/>
  <c r="IO84" i="31"/>
  <c r="IP84" i="31"/>
  <c r="IQ84" i="31"/>
  <c r="IR84" i="31"/>
  <c r="IS84" i="31"/>
  <c r="IT84" i="31"/>
  <c r="IU84" i="31"/>
  <c r="IV84" i="31"/>
  <c r="IW84" i="31"/>
  <c r="IX84" i="31"/>
  <c r="IY84" i="31"/>
  <c r="IZ84" i="31"/>
  <c r="JA84" i="31"/>
  <c r="JB84" i="31"/>
  <c r="JC84" i="31"/>
  <c r="JD84" i="31"/>
  <c r="JE84" i="31"/>
  <c r="JF84" i="31"/>
  <c r="JG84" i="31"/>
  <c r="JH84" i="31"/>
  <c r="JI84" i="31"/>
  <c r="JJ84" i="31"/>
  <c r="JK84" i="31"/>
  <c r="JL84" i="31"/>
  <c r="JM84" i="31"/>
  <c r="JN84" i="31"/>
  <c r="JO84" i="31"/>
  <c r="JP84" i="31"/>
  <c r="JQ84" i="31"/>
  <c r="JR84" i="31"/>
  <c r="JS84" i="31"/>
  <c r="JT84" i="31"/>
  <c r="JU84" i="31"/>
  <c r="JV84" i="31"/>
  <c r="C42" i="31"/>
  <c r="C43" i="33"/>
  <c r="AD34" i="17" l="1"/>
  <c r="AE34" i="17" s="1"/>
  <c r="AE41" i="17"/>
  <c r="AD27" i="17"/>
  <c r="AE27" i="17" s="1"/>
  <c r="AD35" i="17"/>
  <c r="AE35" i="17" s="1"/>
  <c r="AE28" i="17"/>
  <c r="AE16" i="17"/>
  <c r="AD18" i="17"/>
  <c r="AE18" i="17" s="1"/>
  <c r="AD24" i="17"/>
  <c r="AE24" i="17" s="1"/>
  <c r="AE14" i="17"/>
  <c r="AC55" i="17"/>
  <c r="AD55" i="17" s="1"/>
  <c r="AE55" i="17" s="1"/>
  <c r="O79" i="17"/>
  <c r="P79" i="17" s="1"/>
  <c r="Z80" i="17"/>
  <c r="M78" i="17"/>
  <c r="N78" i="17" s="1"/>
  <c r="N77" i="17"/>
  <c r="O77" i="17" s="1"/>
  <c r="M76" i="17"/>
  <c r="N76" i="17" s="1"/>
  <c r="N75" i="17"/>
  <c r="L80" i="17"/>
  <c r="I34" i="12"/>
  <c r="B16" i="33"/>
  <c r="D27" i="33"/>
  <c r="B28" i="33"/>
  <c r="D29" i="33"/>
  <c r="D30" i="33"/>
  <c r="D31" i="33"/>
  <c r="B11" i="33"/>
  <c r="B17" i="33"/>
  <c r="D28" i="33" s="1"/>
  <c r="B29" i="33" s="1"/>
  <c r="B16" i="31"/>
  <c r="F49" i="31"/>
  <c r="B6" i="31"/>
  <c r="C117" i="33"/>
  <c r="C116" i="33"/>
  <c r="C106" i="33"/>
  <c r="C105" i="33"/>
  <c r="C95" i="33"/>
  <c r="C94" i="33"/>
  <c r="C84" i="33"/>
  <c r="C83" i="33"/>
  <c r="D68" i="33"/>
  <c r="C68" i="33"/>
  <c r="A68" i="33"/>
  <c r="D67" i="33"/>
  <c r="C67" i="33"/>
  <c r="A67" i="33"/>
  <c r="A66" i="33"/>
  <c r="A65" i="33"/>
  <c r="A64" i="33"/>
  <c r="D63" i="33"/>
  <c r="E68" i="33" s="1"/>
  <c r="D62" i="33"/>
  <c r="D61" i="33" s="1"/>
  <c r="C58" i="33"/>
  <c r="D57" i="33" s="1"/>
  <c r="C56" i="33"/>
  <c r="C55" i="33"/>
  <c r="D48" i="33"/>
  <c r="E48" i="33" s="1"/>
  <c r="F48" i="33" s="1"/>
  <c r="G48" i="33" s="1"/>
  <c r="C44" i="33"/>
  <c r="D40" i="33"/>
  <c r="C37" i="33"/>
  <c r="G49" i="33"/>
  <c r="F49" i="33"/>
  <c r="E49" i="33"/>
  <c r="D49" i="33"/>
  <c r="C116" i="31"/>
  <c r="C105" i="31"/>
  <c r="C94" i="31"/>
  <c r="C83" i="31"/>
  <c r="C72" i="31"/>
  <c r="A68" i="31"/>
  <c r="A67" i="31"/>
  <c r="A66" i="31"/>
  <c r="A65" i="31"/>
  <c r="A64" i="31"/>
  <c r="D63" i="31"/>
  <c r="E62" i="31"/>
  <c r="F62" i="31" s="1"/>
  <c r="D62" i="31"/>
  <c r="D61" i="31" s="1"/>
  <c r="C58" i="31"/>
  <c r="D57" i="31" s="1"/>
  <c r="C56" i="31"/>
  <c r="D48" i="31"/>
  <c r="E48" i="31" s="1"/>
  <c r="F48" i="31" s="1"/>
  <c r="G48" i="31" s="1"/>
  <c r="C43" i="31"/>
  <c r="C44" i="31" s="1"/>
  <c r="D40" i="31"/>
  <c r="C37" i="31"/>
  <c r="K30" i="31"/>
  <c r="AF29" i="31"/>
  <c r="AF30" i="31" s="1"/>
  <c r="Y29" i="31"/>
  <c r="Y30" i="31" s="1"/>
  <c r="R29" i="31"/>
  <c r="R30" i="31" s="1"/>
  <c r="K29" i="31"/>
  <c r="D29" i="31"/>
  <c r="D30" i="31" s="1"/>
  <c r="K28" i="31"/>
  <c r="B28" i="31"/>
  <c r="I28" i="31" s="1"/>
  <c r="P28" i="31" s="1"/>
  <c r="AF27" i="31"/>
  <c r="Y27" i="31"/>
  <c r="R27" i="31"/>
  <c r="K27" i="31"/>
  <c r="D27" i="31"/>
  <c r="G49" i="31"/>
  <c r="E49" i="31"/>
  <c r="AA95" i="31" s="1"/>
  <c r="D49" i="31"/>
  <c r="O84" i="31" s="1"/>
  <c r="C49" i="31"/>
  <c r="O76" i="17" l="1"/>
  <c r="P76" i="17" s="1"/>
  <c r="AA80" i="17"/>
  <c r="O78" i="17"/>
  <c r="P78" i="17" s="1"/>
  <c r="P77" i="17"/>
  <c r="M80" i="17"/>
  <c r="N80" i="17" s="1"/>
  <c r="O75" i="17"/>
  <c r="P75" i="17" s="1"/>
  <c r="J34" i="12"/>
  <c r="B30" i="33"/>
  <c r="B31" i="33" s="1"/>
  <c r="C66" i="31"/>
  <c r="AY117" i="31"/>
  <c r="G50" i="31" a="1"/>
  <c r="G50" i="31" s="1"/>
  <c r="AM106" i="31"/>
  <c r="F50" i="31" a="1"/>
  <c r="F50" i="31" s="1"/>
  <c r="I29" i="31"/>
  <c r="S65" i="31"/>
  <c r="R67" i="31"/>
  <c r="AX68" i="31"/>
  <c r="T65" i="31"/>
  <c r="AA68" i="31"/>
  <c r="T66" i="31"/>
  <c r="D68" i="31"/>
  <c r="W64" i="31"/>
  <c r="E66" i="31"/>
  <c r="AC67" i="31"/>
  <c r="H64" i="31"/>
  <c r="N67" i="31"/>
  <c r="AL68" i="31"/>
  <c r="P65" i="31"/>
  <c r="G67" i="31"/>
  <c r="AE68" i="31"/>
  <c r="I65" i="31"/>
  <c r="H67" i="31"/>
  <c r="AF68" i="31"/>
  <c r="R65" i="31"/>
  <c r="Q67" i="31"/>
  <c r="AO68" i="31"/>
  <c r="AB68" i="31"/>
  <c r="Q64" i="31"/>
  <c r="J64" i="31"/>
  <c r="I66" i="31"/>
  <c r="AC68" i="31"/>
  <c r="Z64" i="31"/>
  <c r="Y68" i="31"/>
  <c r="L65" i="31"/>
  <c r="U67" i="31"/>
  <c r="W68" i="31"/>
  <c r="D64" i="31"/>
  <c r="Z67" i="31"/>
  <c r="E64" i="31"/>
  <c r="K67" i="31"/>
  <c r="AI68" i="31"/>
  <c r="E65" i="31"/>
  <c r="L68" i="31"/>
  <c r="M66" i="31"/>
  <c r="AK67" i="31"/>
  <c r="P64" i="31"/>
  <c r="V67" i="31"/>
  <c r="AT68" i="31"/>
  <c r="X65" i="31"/>
  <c r="O67" i="31"/>
  <c r="AM68" i="31"/>
  <c r="Q65" i="31"/>
  <c r="P67" i="31"/>
  <c r="AN68" i="31"/>
  <c r="Z65" i="31"/>
  <c r="Y67" i="31"/>
  <c r="AW68" i="31"/>
  <c r="F65" i="31"/>
  <c r="AL67" i="31"/>
  <c r="AM67" i="31" s="1"/>
  <c r="AM108" i="31" s="1"/>
  <c r="AE67" i="31"/>
  <c r="K64" i="31"/>
  <c r="G65" i="31"/>
  <c r="G68" i="31"/>
  <c r="Q68" i="31"/>
  <c r="S68" i="31"/>
  <c r="AJ67" i="31"/>
  <c r="AD68" i="31"/>
  <c r="X68" i="31"/>
  <c r="L64" i="31"/>
  <c r="AH67" i="31"/>
  <c r="M64" i="31"/>
  <c r="S67" i="31"/>
  <c r="AQ68" i="31"/>
  <c r="M65" i="31"/>
  <c r="T68" i="31"/>
  <c r="U66" i="31"/>
  <c r="E68" i="31"/>
  <c r="X64" i="31"/>
  <c r="F66" i="31"/>
  <c r="AD67" i="31"/>
  <c r="I64" i="31"/>
  <c r="W67" i="31"/>
  <c r="AU68" i="31"/>
  <c r="Y65" i="31"/>
  <c r="X67" i="31"/>
  <c r="AV68" i="31"/>
  <c r="AG67" i="31"/>
  <c r="N66" i="31"/>
  <c r="O66" i="31"/>
  <c r="Y66" i="31"/>
  <c r="L66" i="31"/>
  <c r="F67" i="31"/>
  <c r="J65" i="31"/>
  <c r="T64" i="31"/>
  <c r="J66" i="31"/>
  <c r="J68" i="31"/>
  <c r="U64" i="31"/>
  <c r="C65" i="31"/>
  <c r="AA67" i="31"/>
  <c r="C68" i="31"/>
  <c r="U65" i="31"/>
  <c r="D67" i="31"/>
  <c r="M68" i="31"/>
  <c r="AF67" i="31"/>
  <c r="N68" i="31"/>
  <c r="H68" i="31"/>
  <c r="K65" i="31"/>
  <c r="W65" i="31"/>
  <c r="R66" i="31"/>
  <c r="R68" i="31"/>
  <c r="K66" i="31"/>
  <c r="AI67" i="31"/>
  <c r="F64" i="31"/>
  <c r="L67" i="31"/>
  <c r="AJ68" i="31"/>
  <c r="N65" i="31"/>
  <c r="U68" i="31"/>
  <c r="V66" i="31"/>
  <c r="F68" i="31"/>
  <c r="Y64" i="31"/>
  <c r="G66" i="31"/>
  <c r="R64" i="31"/>
  <c r="H66" i="31"/>
  <c r="S64" i="31"/>
  <c r="Q66" i="31"/>
  <c r="I68" i="31"/>
  <c r="E67" i="31"/>
  <c r="P66" i="31"/>
  <c r="P68" i="31"/>
  <c r="O64" i="31"/>
  <c r="H65" i="31"/>
  <c r="I67" i="31"/>
  <c r="Z66" i="31"/>
  <c r="AA66" i="31" s="1"/>
  <c r="Z68" i="31"/>
  <c r="S66" i="31"/>
  <c r="C67" i="31"/>
  <c r="N64" i="31"/>
  <c r="T67" i="31"/>
  <c r="AR68" i="31"/>
  <c r="V65" i="31"/>
  <c r="AP68" i="31"/>
  <c r="AS68" i="31"/>
  <c r="C64" i="31"/>
  <c r="AH68" i="31"/>
  <c r="D65" i="31"/>
  <c r="K68" i="31"/>
  <c r="V64" i="31"/>
  <c r="D66" i="31"/>
  <c r="AB67" i="31"/>
  <c r="G64" i="31"/>
  <c r="M67" i="31"/>
  <c r="AK68" i="31"/>
  <c r="O65" i="31"/>
  <c r="V68" i="31"/>
  <c r="W66" i="31"/>
  <c r="O68" i="31"/>
  <c r="X66" i="31"/>
  <c r="J67" i="31"/>
  <c r="AG68" i="31"/>
  <c r="C73" i="31"/>
  <c r="F75" i="31"/>
  <c r="U75" i="31"/>
  <c r="M75" i="31"/>
  <c r="E75" i="31"/>
  <c r="K75" i="31"/>
  <c r="H75" i="31"/>
  <c r="D75" i="31"/>
  <c r="J75" i="31"/>
  <c r="E62" i="33"/>
  <c r="F62" i="33" s="1"/>
  <c r="G62" i="33" s="1"/>
  <c r="B6" i="33"/>
  <c r="C72" i="33" s="1"/>
  <c r="C49" i="33"/>
  <c r="C50" i="33" s="1"/>
  <c r="D56" i="33"/>
  <c r="D55" i="33"/>
  <c r="D58" i="33"/>
  <c r="E57" i="33" s="1"/>
  <c r="C66" i="33"/>
  <c r="C108" i="33"/>
  <c r="C111" i="33" s="1"/>
  <c r="C38" i="33"/>
  <c r="C119" i="33"/>
  <c r="C122" i="33" s="1"/>
  <c r="E67" i="33"/>
  <c r="B12" i="33"/>
  <c r="B14" i="33" s="1"/>
  <c r="C16" i="33"/>
  <c r="D117" i="33"/>
  <c r="D106" i="33"/>
  <c r="D95" i="33"/>
  <c r="D84" i="33"/>
  <c r="D73" i="33"/>
  <c r="E63" i="33"/>
  <c r="D66" i="33"/>
  <c r="C65" i="33"/>
  <c r="D28" i="31"/>
  <c r="B29" i="31" s="1"/>
  <c r="B14" i="31"/>
  <c r="B12" i="31"/>
  <c r="D56" i="31"/>
  <c r="D55" i="31"/>
  <c r="D58" i="31"/>
  <c r="E57" i="31" s="1"/>
  <c r="G62" i="31"/>
  <c r="AF28" i="31"/>
  <c r="E61" i="31"/>
  <c r="F61" i="31" s="1"/>
  <c r="R28" i="31"/>
  <c r="P29" i="31" s="1"/>
  <c r="E63" i="31"/>
  <c r="Y28" i="31"/>
  <c r="C16" i="31"/>
  <c r="AC80" i="17" l="1"/>
  <c r="AB80" i="17"/>
  <c r="O80" i="17"/>
  <c r="P80" i="17" s="1"/>
  <c r="K34" i="12"/>
  <c r="C97" i="31"/>
  <c r="C14" i="31"/>
  <c r="C74" i="33"/>
  <c r="S75" i="31"/>
  <c r="Q75" i="31"/>
  <c r="V119" i="31"/>
  <c r="K86" i="31"/>
  <c r="AM119" i="31"/>
  <c r="O86" i="31"/>
  <c r="D86" i="31"/>
  <c r="N75" i="31"/>
  <c r="P119" i="31"/>
  <c r="L108" i="31"/>
  <c r="H119" i="31"/>
  <c r="C86" i="31"/>
  <c r="C89" i="31" s="1"/>
  <c r="Y97" i="31"/>
  <c r="W108" i="31"/>
  <c r="M86" i="31"/>
  <c r="AJ108" i="31"/>
  <c r="F86" i="31"/>
  <c r="O108" i="31"/>
  <c r="E86" i="31"/>
  <c r="L86" i="31"/>
  <c r="AO119" i="31"/>
  <c r="P86" i="31"/>
  <c r="T97" i="31"/>
  <c r="T119" i="31"/>
  <c r="G108" i="31"/>
  <c r="AK119" i="31"/>
  <c r="AH119" i="31"/>
  <c r="C108" i="31"/>
  <c r="P97" i="31"/>
  <c r="G97" i="31"/>
  <c r="N119" i="31"/>
  <c r="O97" i="31"/>
  <c r="I75" i="31"/>
  <c r="AQ119" i="31"/>
  <c r="S119" i="31"/>
  <c r="AW119" i="31"/>
  <c r="X86" i="31"/>
  <c r="AI119" i="31"/>
  <c r="Y119" i="31"/>
  <c r="Q108" i="31"/>
  <c r="AL119" i="31"/>
  <c r="AA119" i="31"/>
  <c r="R75" i="31"/>
  <c r="AJ119" i="31"/>
  <c r="AL108" i="31"/>
  <c r="AB119" i="31"/>
  <c r="AG119" i="31"/>
  <c r="M108" i="31"/>
  <c r="C75" i="31"/>
  <c r="C78" i="31" s="1"/>
  <c r="S97" i="31"/>
  <c r="E108" i="31"/>
  <c r="Y75" i="31"/>
  <c r="AI108" i="31"/>
  <c r="AF108" i="31"/>
  <c r="J119" i="31"/>
  <c r="N97" i="31"/>
  <c r="AD108" i="31"/>
  <c r="S108" i="31"/>
  <c r="Q119" i="31"/>
  <c r="Y108" i="31"/>
  <c r="AT119" i="31"/>
  <c r="K108" i="31"/>
  <c r="Z75" i="31"/>
  <c r="R86" i="31"/>
  <c r="N108" i="31"/>
  <c r="T108" i="31"/>
  <c r="AA108" i="31"/>
  <c r="L119" i="31"/>
  <c r="J108" i="31"/>
  <c r="G75" i="31"/>
  <c r="AS119" i="31"/>
  <c r="Z119" i="31"/>
  <c r="I119" i="31"/>
  <c r="F119" i="31"/>
  <c r="K97" i="31"/>
  <c r="M119" i="31"/>
  <c r="J97" i="31"/>
  <c r="AG108" i="31"/>
  <c r="F97" i="31"/>
  <c r="G119" i="31"/>
  <c r="Z86" i="31"/>
  <c r="V108" i="31"/>
  <c r="AC119" i="31"/>
  <c r="AF119" i="31"/>
  <c r="T86" i="31"/>
  <c r="O75" i="31"/>
  <c r="L97" i="31"/>
  <c r="U108" i="31"/>
  <c r="X97" i="31"/>
  <c r="AB108" i="31"/>
  <c r="AP119" i="31"/>
  <c r="Z97" i="31"/>
  <c r="Q97" i="31"/>
  <c r="V97" i="31"/>
  <c r="R119" i="31"/>
  <c r="D108" i="31"/>
  <c r="T75" i="31"/>
  <c r="AV119" i="31"/>
  <c r="X75" i="31"/>
  <c r="AH108" i="31"/>
  <c r="G86" i="31"/>
  <c r="AN119" i="31"/>
  <c r="P75" i="31"/>
  <c r="Z108" i="31"/>
  <c r="I97" i="31"/>
  <c r="H108" i="31"/>
  <c r="AC108" i="31"/>
  <c r="AX119" i="31"/>
  <c r="AU119" i="31"/>
  <c r="O119" i="31"/>
  <c r="D97" i="31"/>
  <c r="V86" i="31"/>
  <c r="I108" i="31"/>
  <c r="U119" i="31"/>
  <c r="R97" i="31"/>
  <c r="U86" i="31"/>
  <c r="J86" i="31"/>
  <c r="X108" i="31"/>
  <c r="E119" i="31"/>
  <c r="L75" i="31"/>
  <c r="P108" i="31"/>
  <c r="AK108" i="31"/>
  <c r="I86" i="31"/>
  <c r="E97" i="31"/>
  <c r="R108" i="31"/>
  <c r="K119" i="31"/>
  <c r="AD119" i="31"/>
  <c r="W97" i="31"/>
  <c r="V75" i="31"/>
  <c r="AR119" i="31"/>
  <c r="H86" i="31"/>
  <c r="H97" i="31"/>
  <c r="N86" i="31"/>
  <c r="W86" i="31"/>
  <c r="F108" i="31"/>
  <c r="Y86" i="31"/>
  <c r="U97" i="31"/>
  <c r="X119" i="31"/>
  <c r="AE108" i="31"/>
  <c r="Q86" i="31"/>
  <c r="M97" i="31"/>
  <c r="W119" i="31"/>
  <c r="AE119" i="31"/>
  <c r="W75" i="31"/>
  <c r="S86" i="31"/>
  <c r="AY68" i="31"/>
  <c r="AY119" i="31" s="1"/>
  <c r="AA64" i="31"/>
  <c r="AN67" i="31"/>
  <c r="AN108" i="31" s="1"/>
  <c r="D119" i="31"/>
  <c r="AA65" i="31"/>
  <c r="C119" i="31"/>
  <c r="C100" i="31"/>
  <c r="E118" i="33"/>
  <c r="D74" i="33"/>
  <c r="L74" i="33"/>
  <c r="T74" i="33"/>
  <c r="AB74" i="33"/>
  <c r="AJ74" i="33"/>
  <c r="AR74" i="33"/>
  <c r="AZ74" i="33"/>
  <c r="BH74" i="33"/>
  <c r="BP74" i="33"/>
  <c r="BX74" i="33"/>
  <c r="CF74" i="33"/>
  <c r="CN74" i="33"/>
  <c r="CV74" i="33"/>
  <c r="DD74" i="33"/>
  <c r="DL74" i="33"/>
  <c r="DT74" i="33"/>
  <c r="EB74" i="33"/>
  <c r="EJ74" i="33"/>
  <c r="ER74" i="33"/>
  <c r="EZ74" i="33"/>
  <c r="FH74" i="33"/>
  <c r="FP74" i="33"/>
  <c r="FX74" i="33"/>
  <c r="GF74" i="33"/>
  <c r="GN74" i="33"/>
  <c r="GV74" i="33"/>
  <c r="HD74" i="33"/>
  <c r="HL74" i="33"/>
  <c r="HT74" i="33"/>
  <c r="IB74" i="33"/>
  <c r="IJ74" i="33"/>
  <c r="IR74" i="33"/>
  <c r="IZ74" i="33"/>
  <c r="JH74" i="33"/>
  <c r="JP74" i="33"/>
  <c r="AX74" i="33"/>
  <c r="DZ74" i="33"/>
  <c r="GD74" i="33"/>
  <c r="HZ74" i="33"/>
  <c r="JV74" i="33"/>
  <c r="AY74" i="33"/>
  <c r="CM74" i="33"/>
  <c r="EA74" i="33"/>
  <c r="FO74" i="33"/>
  <c r="HK74" i="33"/>
  <c r="E74" i="33"/>
  <c r="M74" i="33"/>
  <c r="U74" i="33"/>
  <c r="AC74" i="33"/>
  <c r="AK74" i="33"/>
  <c r="AS74" i="33"/>
  <c r="BA74" i="33"/>
  <c r="BI74" i="33"/>
  <c r="BQ74" i="33"/>
  <c r="BY74" i="33"/>
  <c r="CG74" i="33"/>
  <c r="CO74" i="33"/>
  <c r="CW74" i="33"/>
  <c r="DE74" i="33"/>
  <c r="DM74" i="33"/>
  <c r="DU74" i="33"/>
  <c r="EC74" i="33"/>
  <c r="EK74" i="33"/>
  <c r="ES74" i="33"/>
  <c r="FA74" i="33"/>
  <c r="FI74" i="33"/>
  <c r="FQ74" i="33"/>
  <c r="FY74" i="33"/>
  <c r="GG74" i="33"/>
  <c r="GO74" i="33"/>
  <c r="GW74" i="33"/>
  <c r="HE74" i="33"/>
  <c r="HM74" i="33"/>
  <c r="HU74" i="33"/>
  <c r="IC74" i="33"/>
  <c r="IK74" i="33"/>
  <c r="IS74" i="33"/>
  <c r="JA74" i="33"/>
  <c r="JI74" i="33"/>
  <c r="JQ74" i="33"/>
  <c r="AP74" i="33"/>
  <c r="DB74" i="33"/>
  <c r="FN74" i="33"/>
  <c r="GT74" i="33"/>
  <c r="IP74" i="33"/>
  <c r="AA74" i="33"/>
  <c r="DS74" i="33"/>
  <c r="GE74" i="33"/>
  <c r="II74" i="33"/>
  <c r="F74" i="33"/>
  <c r="N74" i="33"/>
  <c r="V74" i="33"/>
  <c r="AD74" i="33"/>
  <c r="AL74" i="33"/>
  <c r="AT74" i="33"/>
  <c r="BB74" i="33"/>
  <c r="BJ74" i="33"/>
  <c r="BR74" i="33"/>
  <c r="BZ74" i="33"/>
  <c r="CH74" i="33"/>
  <c r="CP74" i="33"/>
  <c r="CX74" i="33"/>
  <c r="DF74" i="33"/>
  <c r="DN74" i="33"/>
  <c r="DV74" i="33"/>
  <c r="ED74" i="33"/>
  <c r="EL74" i="33"/>
  <c r="ET74" i="33"/>
  <c r="FB74" i="33"/>
  <c r="FJ74" i="33"/>
  <c r="FR74" i="33"/>
  <c r="FZ74" i="33"/>
  <c r="GH74" i="33"/>
  <c r="GP74" i="33"/>
  <c r="GX74" i="33"/>
  <c r="HF74" i="33"/>
  <c r="HN74" i="33"/>
  <c r="HV74" i="33"/>
  <c r="ID74" i="33"/>
  <c r="IL74" i="33"/>
  <c r="IT74" i="33"/>
  <c r="JB74" i="33"/>
  <c r="JJ74" i="33"/>
  <c r="JR74" i="33"/>
  <c r="Z74" i="33"/>
  <c r="CL74" i="33"/>
  <c r="EP74" i="33"/>
  <c r="GL74" i="33"/>
  <c r="IH74" i="33"/>
  <c r="AI74" i="33"/>
  <c r="BG74" i="33"/>
  <c r="CU74" i="33"/>
  <c r="EY74" i="33"/>
  <c r="HC74" i="33"/>
  <c r="IQ74" i="33"/>
  <c r="G74" i="33"/>
  <c r="O74" i="33"/>
  <c r="W74" i="33"/>
  <c r="AE74" i="33"/>
  <c r="AM74" i="33"/>
  <c r="AU74" i="33"/>
  <c r="BC74" i="33"/>
  <c r="BK74" i="33"/>
  <c r="BS74" i="33"/>
  <c r="CA74" i="33"/>
  <c r="CI74" i="33"/>
  <c r="CQ74" i="33"/>
  <c r="CY74" i="33"/>
  <c r="DG74" i="33"/>
  <c r="DO74" i="33"/>
  <c r="DW74" i="33"/>
  <c r="EE74" i="33"/>
  <c r="EM74" i="33"/>
  <c r="EU74" i="33"/>
  <c r="FC74" i="33"/>
  <c r="FK74" i="33"/>
  <c r="FS74" i="33"/>
  <c r="GA74" i="33"/>
  <c r="GI74" i="33"/>
  <c r="GQ74" i="33"/>
  <c r="GY74" i="33"/>
  <c r="HG74" i="33"/>
  <c r="HO74" i="33"/>
  <c r="HW74" i="33"/>
  <c r="IE74" i="33"/>
  <c r="IM74" i="33"/>
  <c r="IU74" i="33"/>
  <c r="JC74" i="33"/>
  <c r="JK74" i="33"/>
  <c r="JS74" i="33"/>
  <c r="AH74" i="33"/>
  <c r="CT74" i="33"/>
  <c r="EH74" i="33"/>
  <c r="HR74" i="33"/>
  <c r="JN74" i="33"/>
  <c r="S74" i="33"/>
  <c r="BO74" i="33"/>
  <c r="DK74" i="33"/>
  <c r="FG74" i="33"/>
  <c r="GU74" i="33"/>
  <c r="IY74" i="33"/>
  <c r="H74" i="33"/>
  <c r="P74" i="33"/>
  <c r="X74" i="33"/>
  <c r="AF74" i="33"/>
  <c r="AN74" i="33"/>
  <c r="AV74" i="33"/>
  <c r="BD74" i="33"/>
  <c r="BL74" i="33"/>
  <c r="BT74" i="33"/>
  <c r="CB74" i="33"/>
  <c r="CJ74" i="33"/>
  <c r="CR74" i="33"/>
  <c r="CZ74" i="33"/>
  <c r="DH74" i="33"/>
  <c r="DP74" i="33"/>
  <c r="DX74" i="33"/>
  <c r="EF74" i="33"/>
  <c r="EN74" i="33"/>
  <c r="EV74" i="33"/>
  <c r="FD74" i="33"/>
  <c r="FL74" i="33"/>
  <c r="FT74" i="33"/>
  <c r="GB74" i="33"/>
  <c r="GJ74" i="33"/>
  <c r="GR74" i="33"/>
  <c r="GZ74" i="33"/>
  <c r="HH74" i="33"/>
  <c r="HP74" i="33"/>
  <c r="HX74" i="33"/>
  <c r="IF74" i="33"/>
  <c r="IN74" i="33"/>
  <c r="IV74" i="33"/>
  <c r="JD74" i="33"/>
  <c r="JL74" i="33"/>
  <c r="JT74" i="33"/>
  <c r="R74" i="33"/>
  <c r="BN74" i="33"/>
  <c r="CD74" i="33"/>
  <c r="DR74" i="33"/>
  <c r="EX74" i="33"/>
  <c r="HB74" i="33"/>
  <c r="JF74" i="33"/>
  <c r="K74" i="33"/>
  <c r="CE74" i="33"/>
  <c r="EI74" i="33"/>
  <c r="FW74" i="33"/>
  <c r="HS74" i="33"/>
  <c r="JO74" i="33"/>
  <c r="I74" i="33"/>
  <c r="Q74" i="33"/>
  <c r="Y74" i="33"/>
  <c r="AG74" i="33"/>
  <c r="AO74" i="33"/>
  <c r="AW74" i="33"/>
  <c r="BE74" i="33"/>
  <c r="BM74" i="33"/>
  <c r="BU74" i="33"/>
  <c r="CC74" i="33"/>
  <c r="CK74" i="33"/>
  <c r="CS74" i="33"/>
  <c r="DA74" i="33"/>
  <c r="DI74" i="33"/>
  <c r="DQ74" i="33"/>
  <c r="DY74" i="33"/>
  <c r="EG74" i="33"/>
  <c r="EO74" i="33"/>
  <c r="EW74" i="33"/>
  <c r="FE74" i="33"/>
  <c r="FM74" i="33"/>
  <c r="FU74" i="33"/>
  <c r="GC74" i="33"/>
  <c r="GK74" i="33"/>
  <c r="GS74" i="33"/>
  <c r="HA74" i="33"/>
  <c r="HI74" i="33"/>
  <c r="HQ74" i="33"/>
  <c r="HY74" i="33"/>
  <c r="IG74" i="33"/>
  <c r="IO74" i="33"/>
  <c r="IW74" i="33"/>
  <c r="JE74" i="33"/>
  <c r="JM74" i="33"/>
  <c r="JU74" i="33"/>
  <c r="J74" i="33"/>
  <c r="BF74" i="33"/>
  <c r="BV74" i="33"/>
  <c r="DJ74" i="33"/>
  <c r="FF74" i="33"/>
  <c r="FV74" i="33"/>
  <c r="HJ74" i="33"/>
  <c r="IX74" i="33"/>
  <c r="AQ74" i="33"/>
  <c r="BW74" i="33"/>
  <c r="DC74" i="33"/>
  <c r="EQ74" i="33"/>
  <c r="GM74" i="33"/>
  <c r="IA74" i="33"/>
  <c r="JG74" i="33"/>
  <c r="D64" i="33"/>
  <c r="C75" i="33"/>
  <c r="E61" i="33"/>
  <c r="F61" i="33" s="1"/>
  <c r="G61" i="33" s="1"/>
  <c r="D118" i="33"/>
  <c r="D107" i="33"/>
  <c r="D96" i="33"/>
  <c r="C118" i="33"/>
  <c r="D16" i="33"/>
  <c r="C86" i="33"/>
  <c r="C89" i="33" s="1"/>
  <c r="C85" i="33"/>
  <c r="C107" i="33"/>
  <c r="H62" i="33"/>
  <c r="E56" i="33"/>
  <c r="E55" i="33"/>
  <c r="E58" i="33"/>
  <c r="F57" i="33" s="1"/>
  <c r="D65" i="33"/>
  <c r="E117" i="33"/>
  <c r="E106" i="33"/>
  <c r="E95" i="33"/>
  <c r="E84" i="33"/>
  <c r="E73" i="33"/>
  <c r="F68" i="33"/>
  <c r="F67" i="33"/>
  <c r="F63" i="33"/>
  <c r="E107" i="33"/>
  <c r="C14" i="33"/>
  <c r="C97" i="33"/>
  <c r="C100" i="33" s="1"/>
  <c r="C96" i="33"/>
  <c r="G61" i="31"/>
  <c r="H62" i="31"/>
  <c r="D16" i="31"/>
  <c r="E56" i="31"/>
  <c r="E55" i="31"/>
  <c r="E58" i="31"/>
  <c r="F57" i="31" s="1"/>
  <c r="F63" i="31"/>
  <c r="L34" i="12" l="1"/>
  <c r="M34" i="12" s="1"/>
  <c r="AZ68" i="31"/>
  <c r="AO67" i="31"/>
  <c r="AP67" i="31" s="1"/>
  <c r="AB64" i="31"/>
  <c r="AA75" i="31"/>
  <c r="AA86" i="31"/>
  <c r="AB65" i="31"/>
  <c r="AA97" i="31"/>
  <c r="AB66" i="31"/>
  <c r="C78" i="33"/>
  <c r="C128" i="33" s="1"/>
  <c r="C76" i="33"/>
  <c r="D75" i="33"/>
  <c r="E64" i="33"/>
  <c r="F64" i="33" s="1"/>
  <c r="C112" i="33"/>
  <c r="C109" i="33"/>
  <c r="D105" i="33" s="1"/>
  <c r="C90" i="33"/>
  <c r="C87" i="33"/>
  <c r="D83" i="33" s="1"/>
  <c r="E16" i="33"/>
  <c r="D14" i="33"/>
  <c r="C123" i="33"/>
  <c r="C120" i="33"/>
  <c r="D116" i="33" s="1"/>
  <c r="I62" i="33"/>
  <c r="H61" i="33"/>
  <c r="F107" i="33"/>
  <c r="F118" i="33"/>
  <c r="F56" i="33"/>
  <c r="F55" i="33"/>
  <c r="F58" i="33"/>
  <c r="G57" i="33" s="1"/>
  <c r="F117" i="33"/>
  <c r="F106" i="33"/>
  <c r="F95" i="33"/>
  <c r="F84" i="33"/>
  <c r="F73" i="33"/>
  <c r="G68" i="33"/>
  <c r="G67" i="33"/>
  <c r="G63" i="33"/>
  <c r="D86" i="33"/>
  <c r="D85" i="33"/>
  <c r="C101" i="33"/>
  <c r="C98" i="33"/>
  <c r="D94" i="33" s="1"/>
  <c r="E66" i="33"/>
  <c r="E65" i="33"/>
  <c r="F56" i="31"/>
  <c r="F55" i="31"/>
  <c r="F58" i="31"/>
  <c r="G57" i="31" s="1"/>
  <c r="D14" i="31"/>
  <c r="E16" i="31"/>
  <c r="H61" i="31"/>
  <c r="I62" i="31"/>
  <c r="G63" i="31"/>
  <c r="AE80" i="17" l="1"/>
  <c r="AD80" i="17"/>
  <c r="AZ119" i="31"/>
  <c r="BA68" i="31"/>
  <c r="AP108" i="31"/>
  <c r="AO108" i="31"/>
  <c r="AB75" i="31"/>
  <c r="AC64" i="31"/>
  <c r="AB97" i="31"/>
  <c r="AC66" i="31"/>
  <c r="AQ67" i="31"/>
  <c r="AB86" i="31"/>
  <c r="AC65" i="31"/>
  <c r="E75" i="33"/>
  <c r="D89" i="33"/>
  <c r="D90" i="33" s="1"/>
  <c r="D108" i="33"/>
  <c r="D111" i="33" s="1"/>
  <c r="D112" i="33" s="1"/>
  <c r="D119" i="33"/>
  <c r="D122" i="33" s="1"/>
  <c r="D123" i="33" s="1"/>
  <c r="E14" i="33"/>
  <c r="F16" i="33"/>
  <c r="D97" i="33"/>
  <c r="D100" i="33" s="1"/>
  <c r="D87" i="33"/>
  <c r="E83" i="33" s="1"/>
  <c r="G118" i="33"/>
  <c r="E85" i="33"/>
  <c r="G117" i="33"/>
  <c r="G106" i="33"/>
  <c r="G95" i="33"/>
  <c r="G84" i="33"/>
  <c r="G73" i="33"/>
  <c r="H68" i="33"/>
  <c r="H67" i="33"/>
  <c r="G64" i="33"/>
  <c r="H63" i="33"/>
  <c r="E96" i="33"/>
  <c r="F75" i="33"/>
  <c r="F65" i="33"/>
  <c r="F66" i="33"/>
  <c r="G56" i="33"/>
  <c r="G55" i="33"/>
  <c r="G58" i="33"/>
  <c r="H57" i="33" s="1"/>
  <c r="G107" i="33"/>
  <c r="J62" i="33"/>
  <c r="I61" i="33"/>
  <c r="J62" i="31"/>
  <c r="I61" i="31"/>
  <c r="H63" i="31"/>
  <c r="F16" i="31"/>
  <c r="E14" i="31"/>
  <c r="G56" i="31"/>
  <c r="G55" i="31"/>
  <c r="G58" i="31"/>
  <c r="H57" i="31" s="1"/>
  <c r="N34" i="12" l="1"/>
  <c r="BA119" i="31"/>
  <c r="BB68" i="31"/>
  <c r="AQ108" i="31"/>
  <c r="AD64" i="31"/>
  <c r="AC75" i="31"/>
  <c r="AR67" i="31"/>
  <c r="AC97" i="31"/>
  <c r="AD66" i="31"/>
  <c r="AC86" i="31"/>
  <c r="AD65" i="31"/>
  <c r="D120" i="33"/>
  <c r="E116" i="33" s="1"/>
  <c r="D109" i="33"/>
  <c r="E105" i="33" s="1"/>
  <c r="D101" i="33"/>
  <c r="G16" i="33"/>
  <c r="F14" i="33"/>
  <c r="H106" i="33"/>
  <c r="H117" i="33"/>
  <c r="H95" i="33"/>
  <c r="H84" i="33"/>
  <c r="I67" i="33"/>
  <c r="H73" i="33"/>
  <c r="H64" i="33"/>
  <c r="I63" i="33"/>
  <c r="I68" i="33"/>
  <c r="H118" i="33"/>
  <c r="K62" i="33"/>
  <c r="J61" i="33"/>
  <c r="H56" i="33"/>
  <c r="H55" i="33"/>
  <c r="H58" i="33"/>
  <c r="I57" i="33" s="1"/>
  <c r="F96" i="33"/>
  <c r="G75" i="33"/>
  <c r="G66" i="33"/>
  <c r="G65" i="33"/>
  <c r="F85" i="33"/>
  <c r="H107" i="33"/>
  <c r="E86" i="33"/>
  <c r="E89" i="33" s="1"/>
  <c r="E90" i="33" s="1"/>
  <c r="E119" i="33"/>
  <c r="D98" i="33"/>
  <c r="E94" i="33" s="1"/>
  <c r="I63" i="31"/>
  <c r="G16" i="31"/>
  <c r="F14" i="31"/>
  <c r="H58" i="31"/>
  <c r="I57" i="31" s="1"/>
  <c r="H56" i="31"/>
  <c r="H55" i="31"/>
  <c r="K62" i="31"/>
  <c r="J61" i="31"/>
  <c r="O34" i="12" l="1"/>
  <c r="BC68" i="31"/>
  <c r="BB119" i="31"/>
  <c r="AR108" i="31"/>
  <c r="AE64" i="31"/>
  <c r="AD75" i="31"/>
  <c r="AD97" i="31"/>
  <c r="AE66" i="31"/>
  <c r="AD86" i="31"/>
  <c r="AE65" i="31"/>
  <c r="AS67" i="31"/>
  <c r="E122" i="33"/>
  <c r="E123" i="33" s="1"/>
  <c r="E87" i="33"/>
  <c r="F83" i="33" s="1"/>
  <c r="F86" i="33" s="1"/>
  <c r="F89" i="33" s="1"/>
  <c r="F90" i="33" s="1"/>
  <c r="G14" i="33"/>
  <c r="I107" i="33"/>
  <c r="I56" i="33"/>
  <c r="I55" i="33"/>
  <c r="I58" i="33"/>
  <c r="J57" i="33" s="1"/>
  <c r="G85" i="33"/>
  <c r="G96" i="33"/>
  <c r="E120" i="33"/>
  <c r="F116" i="33" s="1"/>
  <c r="I118" i="33"/>
  <c r="E108" i="33"/>
  <c r="E111" i="33" s="1"/>
  <c r="E112" i="33" s="1"/>
  <c r="E97" i="33"/>
  <c r="E100" i="33" s="1"/>
  <c r="E101" i="33" s="1"/>
  <c r="L62" i="33"/>
  <c r="K61" i="33"/>
  <c r="I117" i="33"/>
  <c r="I106" i="33"/>
  <c r="I95" i="33"/>
  <c r="I84" i="33"/>
  <c r="I73" i="33"/>
  <c r="I64" i="33"/>
  <c r="J63" i="33"/>
  <c r="J67" i="33"/>
  <c r="J68" i="33"/>
  <c r="H75" i="33"/>
  <c r="H66" i="33"/>
  <c r="H65" i="33"/>
  <c r="I56" i="31"/>
  <c r="I55" i="31"/>
  <c r="I58" i="31"/>
  <c r="J57" i="31" s="1"/>
  <c r="J63" i="31"/>
  <c r="G14" i="31"/>
  <c r="L62" i="31"/>
  <c r="K61" i="31"/>
  <c r="BC119" i="31" l="1"/>
  <c r="BD68" i="31"/>
  <c r="AS108" i="31"/>
  <c r="AE75" i="31"/>
  <c r="AF64" i="31"/>
  <c r="BD119" i="31"/>
  <c r="BE68" i="31"/>
  <c r="AE97" i="31"/>
  <c r="AF66" i="31"/>
  <c r="AE86" i="31"/>
  <c r="AF65" i="31"/>
  <c r="AT67" i="31"/>
  <c r="E109" i="33"/>
  <c r="F105" i="33" s="1"/>
  <c r="F87" i="33"/>
  <c r="G83" i="33" s="1"/>
  <c r="G86" i="33" s="1"/>
  <c r="G89" i="33" s="1"/>
  <c r="G90" i="33" s="1"/>
  <c r="J118" i="33"/>
  <c r="J107" i="33"/>
  <c r="J117" i="33"/>
  <c r="J106" i="33"/>
  <c r="J95" i="33"/>
  <c r="J84" i="33"/>
  <c r="J73" i="33"/>
  <c r="J64" i="33"/>
  <c r="K63" i="33"/>
  <c r="K68" i="33"/>
  <c r="K67" i="33"/>
  <c r="L61" i="33"/>
  <c r="M62" i="33"/>
  <c r="F108" i="33"/>
  <c r="H85" i="33"/>
  <c r="I75" i="33"/>
  <c r="I66" i="33"/>
  <c r="I65" i="33"/>
  <c r="J58" i="33"/>
  <c r="K57" i="33" s="1"/>
  <c r="J56" i="33"/>
  <c r="J55" i="33"/>
  <c r="H96" i="33"/>
  <c r="F119" i="33"/>
  <c r="F122" i="33" s="1"/>
  <c r="F123" i="33" s="1"/>
  <c r="E98" i="33"/>
  <c r="F94" i="33" s="1"/>
  <c r="L61" i="31"/>
  <c r="M62" i="31"/>
  <c r="J55" i="31"/>
  <c r="J56" i="31"/>
  <c r="J58" i="31"/>
  <c r="K57" i="31" s="1"/>
  <c r="K63" i="31"/>
  <c r="AT108" i="31" l="1"/>
  <c r="AG64" i="31"/>
  <c r="AF75" i="31"/>
  <c r="AF97" i="31"/>
  <c r="AG66" i="31"/>
  <c r="AF86" i="31"/>
  <c r="AG65" i="31"/>
  <c r="BF68" i="31"/>
  <c r="BE119" i="31"/>
  <c r="AU67" i="31"/>
  <c r="G87" i="33"/>
  <c r="H83" i="33" s="1"/>
  <c r="F111" i="33"/>
  <c r="F112" i="33" s="1"/>
  <c r="F120" i="33"/>
  <c r="G116" i="33" s="1"/>
  <c r="G119" i="33" s="1"/>
  <c r="G122" i="33" s="1"/>
  <c r="G123" i="33" s="1"/>
  <c r="F97" i="33"/>
  <c r="F100" i="33" s="1"/>
  <c r="K58" i="33"/>
  <c r="L57" i="33" s="1"/>
  <c r="K56" i="33"/>
  <c r="K55" i="33"/>
  <c r="F109" i="33"/>
  <c r="G105" i="33" s="1"/>
  <c r="J75" i="33"/>
  <c r="J65" i="33"/>
  <c r="J66" i="33"/>
  <c r="K117" i="33"/>
  <c r="K106" i="33"/>
  <c r="K95" i="33"/>
  <c r="K84" i="33"/>
  <c r="K73" i="33"/>
  <c r="K64" i="33"/>
  <c r="L63" i="33"/>
  <c r="L68" i="33"/>
  <c r="L67" i="33"/>
  <c r="I85" i="33"/>
  <c r="I96" i="33"/>
  <c r="N62" i="33"/>
  <c r="M61" i="33"/>
  <c r="H86" i="33"/>
  <c r="K107" i="33"/>
  <c r="K118" i="33"/>
  <c r="L63" i="31"/>
  <c r="M61" i="31"/>
  <c r="N62" i="31"/>
  <c r="K56" i="31"/>
  <c r="K55" i="31"/>
  <c r="K58" i="31"/>
  <c r="L57" i="31" s="1"/>
  <c r="AU108" i="31" l="1"/>
  <c r="AG75" i="31"/>
  <c r="AH64" i="31"/>
  <c r="BF119" i="31"/>
  <c r="BG68" i="31"/>
  <c r="AG86" i="31"/>
  <c r="AH65" i="31"/>
  <c r="AG97" i="31"/>
  <c r="AH66" i="31"/>
  <c r="AV67" i="31"/>
  <c r="H89" i="33"/>
  <c r="H90" i="33" s="1"/>
  <c r="G120" i="33"/>
  <c r="H116" i="33" s="1"/>
  <c r="H119" i="33" s="1"/>
  <c r="H122" i="33" s="1"/>
  <c r="H123" i="33" s="1"/>
  <c r="H87" i="33"/>
  <c r="I83" i="33" s="1"/>
  <c r="I86" i="33" s="1"/>
  <c r="I89" i="33" s="1"/>
  <c r="I90" i="33" s="1"/>
  <c r="G108" i="33"/>
  <c r="G111" i="33" s="1"/>
  <c r="G112" i="33" s="1"/>
  <c r="O62" i="33"/>
  <c r="N61" i="33"/>
  <c r="L107" i="33"/>
  <c r="L118" i="33"/>
  <c r="L56" i="33"/>
  <c r="L55" i="33"/>
  <c r="L58" i="33"/>
  <c r="M57" i="33" s="1"/>
  <c r="L117" i="33"/>
  <c r="L106" i="33"/>
  <c r="L95" i="33"/>
  <c r="L84" i="33"/>
  <c r="L73" i="33"/>
  <c r="L64" i="33"/>
  <c r="M63" i="33"/>
  <c r="M68" i="33"/>
  <c r="M67" i="33"/>
  <c r="J96" i="33"/>
  <c r="F101" i="33"/>
  <c r="K75" i="33"/>
  <c r="K66" i="33"/>
  <c r="K65" i="33"/>
  <c r="J85" i="33"/>
  <c r="F98" i="33"/>
  <c r="G94" i="33" s="1"/>
  <c r="L56" i="31"/>
  <c r="L55" i="31"/>
  <c r="L58" i="31"/>
  <c r="M57" i="31" s="1"/>
  <c r="M63" i="31"/>
  <c r="O62" i="31"/>
  <c r="N61" i="31"/>
  <c r="AV108" i="31" l="1"/>
  <c r="AI64" i="31"/>
  <c r="AH75" i="31"/>
  <c r="AH86" i="31"/>
  <c r="AI65" i="31"/>
  <c r="BH68" i="31"/>
  <c r="BG119" i="31"/>
  <c r="AH97" i="31"/>
  <c r="AI66" i="31"/>
  <c r="AW67" i="31"/>
  <c r="G109" i="33"/>
  <c r="H105" i="33" s="1"/>
  <c r="H108" i="33" s="1"/>
  <c r="H111" i="33" s="1"/>
  <c r="H112" i="33" s="1"/>
  <c r="I87" i="33"/>
  <c r="J83" i="33" s="1"/>
  <c r="J86" i="33" s="1"/>
  <c r="J89" i="33" s="1"/>
  <c r="J90" i="33" s="1"/>
  <c r="M117" i="33"/>
  <c r="M106" i="33"/>
  <c r="M95" i="33"/>
  <c r="M84" i="33"/>
  <c r="M73" i="33"/>
  <c r="M64" i="33"/>
  <c r="N68" i="33"/>
  <c r="N63" i="33"/>
  <c r="N67" i="33"/>
  <c r="M118" i="33"/>
  <c r="L75" i="33"/>
  <c r="L65" i="33"/>
  <c r="L66" i="33"/>
  <c r="G97" i="33"/>
  <c r="G100" i="33" s="1"/>
  <c r="H120" i="33"/>
  <c r="I116" i="33" s="1"/>
  <c r="M56" i="33"/>
  <c r="M55" i="33"/>
  <c r="M58" i="33"/>
  <c r="N57" i="33" s="1"/>
  <c r="K85" i="33"/>
  <c r="P62" i="33"/>
  <c r="O61" i="33"/>
  <c r="K96" i="33"/>
  <c r="M107" i="33"/>
  <c r="M56" i="31"/>
  <c r="M55" i="31"/>
  <c r="M58" i="31"/>
  <c r="N57" i="31" s="1"/>
  <c r="N63" i="31"/>
  <c r="P62" i="31"/>
  <c r="O61" i="31"/>
  <c r="AW108" i="31" l="1"/>
  <c r="AI75" i="31"/>
  <c r="AJ64" i="31"/>
  <c r="BI68" i="31"/>
  <c r="BH119" i="31"/>
  <c r="AI97" i="31"/>
  <c r="AJ66" i="31"/>
  <c r="AX67" i="31"/>
  <c r="AI86" i="31"/>
  <c r="AJ65" i="31"/>
  <c r="G98" i="33"/>
  <c r="H94" i="33" s="1"/>
  <c r="H97" i="33" s="1"/>
  <c r="H100" i="33" s="1"/>
  <c r="J87" i="33"/>
  <c r="K83" i="33" s="1"/>
  <c r="K86" i="33" s="1"/>
  <c r="K89" i="33" s="1"/>
  <c r="K90" i="33" s="1"/>
  <c r="N118" i="33"/>
  <c r="N56" i="33"/>
  <c r="N55" i="33"/>
  <c r="N58" i="33"/>
  <c r="O57" i="33" s="1"/>
  <c r="M75" i="33"/>
  <c r="M66" i="33"/>
  <c r="M65" i="33"/>
  <c r="H109" i="33"/>
  <c r="I105" i="33" s="1"/>
  <c r="L96" i="33"/>
  <c r="Q62" i="33"/>
  <c r="P61" i="33"/>
  <c r="I119" i="33"/>
  <c r="I122" i="33" s="1"/>
  <c r="I123" i="33" s="1"/>
  <c r="L85" i="33"/>
  <c r="N107" i="33"/>
  <c r="G101" i="33"/>
  <c r="N117" i="33"/>
  <c r="N95" i="33"/>
  <c r="N84" i="33"/>
  <c r="N73" i="33"/>
  <c r="N106" i="33"/>
  <c r="O68" i="33"/>
  <c r="O67" i="33"/>
  <c r="N64" i="33"/>
  <c r="O63" i="33"/>
  <c r="O63" i="31"/>
  <c r="P61" i="31"/>
  <c r="Q62" i="31"/>
  <c r="N56" i="31"/>
  <c r="N55" i="31"/>
  <c r="N58" i="31"/>
  <c r="O57" i="31" s="1"/>
  <c r="AX108" i="31" l="1"/>
  <c r="AK64" i="31"/>
  <c r="AJ75" i="31"/>
  <c r="AY67" i="31"/>
  <c r="AJ97" i="31"/>
  <c r="AK66" i="31"/>
  <c r="BI119" i="31"/>
  <c r="BJ68" i="31"/>
  <c r="AJ86" i="31"/>
  <c r="AK65" i="31"/>
  <c r="K87" i="33"/>
  <c r="L83" i="33" s="1"/>
  <c r="L86" i="33" s="1"/>
  <c r="L89" i="33" s="1"/>
  <c r="L90" i="33" s="1"/>
  <c r="I120" i="33"/>
  <c r="J116" i="33" s="1"/>
  <c r="J119" i="33" s="1"/>
  <c r="J122" i="33" s="1"/>
  <c r="J123" i="33" s="1"/>
  <c r="O56" i="33"/>
  <c r="O55" i="33"/>
  <c r="O58" i="33"/>
  <c r="P57" i="33" s="1"/>
  <c r="M85" i="33"/>
  <c r="M96" i="33"/>
  <c r="I108" i="33"/>
  <c r="I111" i="33" s="1"/>
  <c r="I112" i="33" s="1"/>
  <c r="N75" i="33"/>
  <c r="N66" i="33"/>
  <c r="N65" i="33"/>
  <c r="H101" i="33"/>
  <c r="O117" i="33"/>
  <c r="O106" i="33"/>
  <c r="O95" i="33"/>
  <c r="O84" i="33"/>
  <c r="O73" i="33"/>
  <c r="P68" i="33"/>
  <c r="P67" i="33"/>
  <c r="O64" i="33"/>
  <c r="P63" i="33"/>
  <c r="O107" i="33"/>
  <c r="H98" i="33"/>
  <c r="I94" i="33" s="1"/>
  <c r="R62" i="33"/>
  <c r="Q61" i="33"/>
  <c r="O118" i="33"/>
  <c r="R62" i="31"/>
  <c r="Q61" i="31"/>
  <c r="O56" i="31"/>
  <c r="O55" i="31"/>
  <c r="O58" i="31"/>
  <c r="P57" i="31" s="1"/>
  <c r="P63" i="31"/>
  <c r="AY108" i="31" l="1"/>
  <c r="AL64" i="31"/>
  <c r="AK75" i="31"/>
  <c r="AK97" i="31"/>
  <c r="AL66" i="31"/>
  <c r="AK86" i="31"/>
  <c r="AL65" i="31"/>
  <c r="BJ119" i="31"/>
  <c r="BK68" i="31"/>
  <c r="AZ67" i="31"/>
  <c r="L87" i="33"/>
  <c r="M83" i="33" s="1"/>
  <c r="M86" i="33" s="1"/>
  <c r="M89" i="33" s="1"/>
  <c r="M90" i="33" s="1"/>
  <c r="N85" i="33"/>
  <c r="P106" i="33"/>
  <c r="P117" i="33"/>
  <c r="P95" i="33"/>
  <c r="Q67" i="33"/>
  <c r="P84" i="33"/>
  <c r="Q68" i="33"/>
  <c r="P64" i="33"/>
  <c r="Q63" i="33"/>
  <c r="P73" i="33"/>
  <c r="N96" i="33"/>
  <c r="S62" i="33"/>
  <c r="R61" i="33"/>
  <c r="P107" i="33"/>
  <c r="P56" i="33"/>
  <c r="P55" i="33"/>
  <c r="P58" i="33"/>
  <c r="Q57" i="33" s="1"/>
  <c r="O75" i="33"/>
  <c r="O65" i="33"/>
  <c r="O66" i="33"/>
  <c r="J120" i="33"/>
  <c r="K116" i="33" s="1"/>
  <c r="P118" i="33"/>
  <c r="I97" i="33"/>
  <c r="I100" i="33" s="1"/>
  <c r="I109" i="33"/>
  <c r="J105" i="33" s="1"/>
  <c r="Q63" i="31"/>
  <c r="S62" i="31"/>
  <c r="R61" i="31"/>
  <c r="P58" i="31"/>
  <c r="Q57" i="31" s="1"/>
  <c r="P55" i="31"/>
  <c r="P56" i="31"/>
  <c r="AZ108" i="31" l="1"/>
  <c r="AM64" i="31"/>
  <c r="AL75" i="31"/>
  <c r="BL68" i="31"/>
  <c r="BK119" i="31"/>
  <c r="AL86" i="31"/>
  <c r="AM65" i="31"/>
  <c r="AL97" i="31"/>
  <c r="AM66" i="31"/>
  <c r="BA67" i="31"/>
  <c r="M87" i="33"/>
  <c r="N83" i="33" s="1"/>
  <c r="K119" i="33"/>
  <c r="K122" i="33" s="1"/>
  <c r="K123" i="33" s="1"/>
  <c r="Q107" i="33"/>
  <c r="I101" i="33"/>
  <c r="Q117" i="33"/>
  <c r="Q106" i="33"/>
  <c r="Q95" i="33"/>
  <c r="Q84" i="33"/>
  <c r="Q73" i="33"/>
  <c r="Q64" i="33"/>
  <c r="R63" i="33"/>
  <c r="R68" i="33"/>
  <c r="R67" i="33"/>
  <c r="O96" i="33"/>
  <c r="I98" i="33"/>
  <c r="J94" i="33" s="1"/>
  <c r="P75" i="33"/>
  <c r="P66" i="33"/>
  <c r="P65" i="33"/>
  <c r="J108" i="33"/>
  <c r="J111" i="33" s="1"/>
  <c r="J112" i="33" s="1"/>
  <c r="Q56" i="33"/>
  <c r="Q55" i="33"/>
  <c r="Q58" i="33"/>
  <c r="R57" i="33" s="1"/>
  <c r="Q118" i="33"/>
  <c r="N86" i="33"/>
  <c r="T62" i="33"/>
  <c r="S61" i="33"/>
  <c r="R63" i="31"/>
  <c r="T62" i="31"/>
  <c r="S61" i="31"/>
  <c r="Q56" i="31"/>
  <c r="Q55" i="31"/>
  <c r="Q58" i="31"/>
  <c r="R57" i="31" s="1"/>
  <c r="BA108" i="31" l="1"/>
  <c r="AM75" i="31"/>
  <c r="AN64" i="31"/>
  <c r="AM97" i="31"/>
  <c r="AN66" i="31"/>
  <c r="AM86" i="31"/>
  <c r="AN65" i="31"/>
  <c r="BB67" i="31"/>
  <c r="BM68" i="31"/>
  <c r="BL119" i="31"/>
  <c r="N89" i="33"/>
  <c r="N90" i="33" s="1"/>
  <c r="K120" i="33"/>
  <c r="L116" i="33" s="1"/>
  <c r="L119" i="33" s="1"/>
  <c r="L122" i="33" s="1"/>
  <c r="L123" i="33" s="1"/>
  <c r="J109" i="33"/>
  <c r="K105" i="33" s="1"/>
  <c r="K108" i="33"/>
  <c r="J97" i="33"/>
  <c r="J100" i="33" s="1"/>
  <c r="P96" i="33"/>
  <c r="R118" i="33"/>
  <c r="R107" i="33"/>
  <c r="U62" i="33"/>
  <c r="T61" i="33"/>
  <c r="R117" i="33"/>
  <c r="R106" i="33"/>
  <c r="R95" i="33"/>
  <c r="R84" i="33"/>
  <c r="R73" i="33"/>
  <c r="R64" i="33"/>
  <c r="S63" i="33"/>
  <c r="S68" i="33"/>
  <c r="S67" i="33"/>
  <c r="N87" i="33"/>
  <c r="O83" i="33" s="1"/>
  <c r="R58" i="33"/>
  <c r="S57" i="33" s="1"/>
  <c r="R56" i="33"/>
  <c r="R55" i="33"/>
  <c r="Q75" i="33"/>
  <c r="Q66" i="33"/>
  <c r="Q65" i="33"/>
  <c r="T61" i="31"/>
  <c r="U62" i="31"/>
  <c r="S63" i="31"/>
  <c r="R56" i="31"/>
  <c r="R55" i="31"/>
  <c r="R58" i="31"/>
  <c r="S57" i="31" s="1"/>
  <c r="BB108" i="31" l="1"/>
  <c r="AN75" i="31"/>
  <c r="AO64" i="31"/>
  <c r="BC67" i="31"/>
  <c r="AN97" i="31"/>
  <c r="AO66" i="31"/>
  <c r="AN86" i="31"/>
  <c r="AO65" i="31"/>
  <c r="BN68" i="31"/>
  <c r="BM119" i="31"/>
  <c r="K111" i="33"/>
  <c r="K112" i="33" s="1"/>
  <c r="S118" i="33"/>
  <c r="V62" i="33"/>
  <c r="U61" i="33"/>
  <c r="R75" i="33"/>
  <c r="R65" i="33"/>
  <c r="R66" i="33"/>
  <c r="J101" i="33"/>
  <c r="J98" i="33"/>
  <c r="K94" i="33" s="1"/>
  <c r="S58" i="33"/>
  <c r="T57" i="33" s="1"/>
  <c r="S56" i="33"/>
  <c r="S55" i="33"/>
  <c r="S107" i="33"/>
  <c r="S117" i="33"/>
  <c r="S106" i="33"/>
  <c r="S95" i="33"/>
  <c r="S84" i="33"/>
  <c r="S73" i="33"/>
  <c r="S64" i="33"/>
  <c r="T63" i="33"/>
  <c r="T68" i="33"/>
  <c r="T67" i="33"/>
  <c r="Q96" i="33"/>
  <c r="O86" i="33"/>
  <c r="O89" i="33" s="1"/>
  <c r="L120" i="33"/>
  <c r="M116" i="33" s="1"/>
  <c r="K109" i="33"/>
  <c r="L105" i="33" s="1"/>
  <c r="T63" i="31"/>
  <c r="S58" i="31"/>
  <c r="T57" i="31" s="1"/>
  <c r="S56" i="31"/>
  <c r="S55" i="31"/>
  <c r="V62" i="31"/>
  <c r="U61" i="31"/>
  <c r="BC108" i="31" l="1"/>
  <c r="AO75" i="31"/>
  <c r="AP64" i="31"/>
  <c r="AP66" i="31"/>
  <c r="AO97" i="31"/>
  <c r="AO86" i="31"/>
  <c r="AP65" i="31"/>
  <c r="BD67" i="31"/>
  <c r="BO68" i="31"/>
  <c r="BN119" i="31"/>
  <c r="T118" i="33"/>
  <c r="T117" i="33"/>
  <c r="T106" i="33"/>
  <c r="T95" i="33"/>
  <c r="T84" i="33"/>
  <c r="T73" i="33"/>
  <c r="T64" i="33"/>
  <c r="U63" i="33"/>
  <c r="U68" i="33"/>
  <c r="U67" i="33"/>
  <c r="W62" i="33"/>
  <c r="V61" i="33"/>
  <c r="R96" i="33"/>
  <c r="T107" i="33"/>
  <c r="S75" i="33"/>
  <c r="S66" i="33"/>
  <c r="S65" i="33"/>
  <c r="T56" i="33"/>
  <c r="T55" i="33"/>
  <c r="T58" i="33"/>
  <c r="U57" i="33" s="1"/>
  <c r="L108" i="33"/>
  <c r="L111" i="33" s="1"/>
  <c r="L112" i="33" s="1"/>
  <c r="K97" i="33"/>
  <c r="K100" i="33" s="1"/>
  <c r="M119" i="33"/>
  <c r="M122" i="33" s="1"/>
  <c r="M123" i="33" s="1"/>
  <c r="W62" i="31"/>
  <c r="V61" i="31"/>
  <c r="T56" i="31"/>
  <c r="T55" i="31"/>
  <c r="T58" i="31"/>
  <c r="U57" i="31" s="1"/>
  <c r="U63" i="31"/>
  <c r="BD108" i="31" l="1"/>
  <c r="AP75" i="31"/>
  <c r="AQ64" i="31"/>
  <c r="AP86" i="31"/>
  <c r="AQ65" i="31"/>
  <c r="BE67" i="31"/>
  <c r="BP68" i="31"/>
  <c r="BO119" i="31"/>
  <c r="AP97" i="31"/>
  <c r="AQ66" i="31"/>
  <c r="L109" i="33"/>
  <c r="M105" i="33" s="1"/>
  <c r="M120" i="33"/>
  <c r="N116" i="33" s="1"/>
  <c r="S96" i="33"/>
  <c r="X62" i="33"/>
  <c r="W61" i="33"/>
  <c r="U118" i="33"/>
  <c r="P86" i="33"/>
  <c r="N119" i="33"/>
  <c r="U56" i="33"/>
  <c r="U55" i="33"/>
  <c r="U58" i="33"/>
  <c r="V57" i="33" s="1"/>
  <c r="U107" i="33"/>
  <c r="K101" i="33"/>
  <c r="K98" i="33"/>
  <c r="L94" i="33" s="1"/>
  <c r="U117" i="33"/>
  <c r="U106" i="33"/>
  <c r="U95" i="33"/>
  <c r="U84" i="33"/>
  <c r="U73" i="33"/>
  <c r="V68" i="33"/>
  <c r="U64" i="33"/>
  <c r="V67" i="33"/>
  <c r="V63" i="33"/>
  <c r="M108" i="33"/>
  <c r="T75" i="33"/>
  <c r="T65" i="33"/>
  <c r="T66" i="33"/>
  <c r="W61" i="31"/>
  <c r="X62" i="31"/>
  <c r="U56" i="31"/>
  <c r="U55" i="31"/>
  <c r="U58" i="31"/>
  <c r="V57" i="31" s="1"/>
  <c r="V63" i="31"/>
  <c r="BE108" i="31" l="1"/>
  <c r="AQ75" i="31"/>
  <c r="AR64" i="31"/>
  <c r="AQ86" i="31"/>
  <c r="AR65" i="31"/>
  <c r="BF67" i="31"/>
  <c r="AQ97" i="31"/>
  <c r="AR66" i="31"/>
  <c r="BQ68" i="31"/>
  <c r="BP119" i="31"/>
  <c r="N122" i="33"/>
  <c r="N123" i="33" s="1"/>
  <c r="M111" i="33"/>
  <c r="M112" i="33" s="1"/>
  <c r="N120" i="33"/>
  <c r="O116" i="33" s="1"/>
  <c r="V118" i="33"/>
  <c r="V117" i="33"/>
  <c r="V95" i="33"/>
  <c r="V106" i="33"/>
  <c r="V84" i="33"/>
  <c r="V73" i="33"/>
  <c r="W68" i="33"/>
  <c r="W67" i="33"/>
  <c r="V64" i="33"/>
  <c r="W63" i="33"/>
  <c r="V56" i="33"/>
  <c r="V55" i="33"/>
  <c r="V58" i="33"/>
  <c r="W57" i="33" s="1"/>
  <c r="M109" i="33"/>
  <c r="N105" i="33" s="1"/>
  <c r="T96" i="33"/>
  <c r="V107" i="33"/>
  <c r="U75" i="33"/>
  <c r="U66" i="33"/>
  <c r="U65" i="33"/>
  <c r="L97" i="33"/>
  <c r="L100" i="33" s="1"/>
  <c r="Y62" i="33"/>
  <c r="X61" i="33"/>
  <c r="V56" i="31"/>
  <c r="V55" i="31"/>
  <c r="V58" i="31"/>
  <c r="W57" i="31" s="1"/>
  <c r="W63" i="31"/>
  <c r="X61" i="31"/>
  <c r="Y62" i="31"/>
  <c r="BF108" i="31" l="1"/>
  <c r="AS64" i="31"/>
  <c r="AR75" i="31"/>
  <c r="AS66" i="31"/>
  <c r="AR97" i="31"/>
  <c r="BR68" i="31"/>
  <c r="BQ119" i="31"/>
  <c r="BG67" i="31"/>
  <c r="AR86" i="31"/>
  <c r="AS65" i="31"/>
  <c r="W117" i="33"/>
  <c r="W106" i="33"/>
  <c r="W95" i="33"/>
  <c r="W84" i="33"/>
  <c r="W73" i="33"/>
  <c r="X68" i="33"/>
  <c r="X67" i="33"/>
  <c r="W64" i="33"/>
  <c r="X63" i="33"/>
  <c r="V75" i="33"/>
  <c r="V65" i="33"/>
  <c r="V66" i="33"/>
  <c r="Q86" i="33"/>
  <c r="N108" i="33"/>
  <c r="N111" i="33" s="1"/>
  <c r="N112" i="33" s="1"/>
  <c r="W118" i="33"/>
  <c r="L101" i="33"/>
  <c r="L98" i="33"/>
  <c r="M94" i="33" s="1"/>
  <c r="U96" i="33"/>
  <c r="O119" i="33"/>
  <c r="O122" i="33" s="1"/>
  <c r="O123" i="33" s="1"/>
  <c r="W107" i="33"/>
  <c r="Z62" i="33"/>
  <c r="Y61" i="33"/>
  <c r="W56" i="33"/>
  <c r="W55" i="33"/>
  <c r="W58" i="33"/>
  <c r="X57" i="33" s="1"/>
  <c r="W56" i="31"/>
  <c r="W55" i="31"/>
  <c r="W58" i="31"/>
  <c r="X57" i="31" s="1"/>
  <c r="X63" i="31"/>
  <c r="Z62" i="31"/>
  <c r="Y61" i="31"/>
  <c r="BG108" i="31" l="1"/>
  <c r="AT64" i="31"/>
  <c r="AS75" i="31"/>
  <c r="BH67" i="31"/>
  <c r="BS68" i="31"/>
  <c r="BR119" i="31"/>
  <c r="AT65" i="31"/>
  <c r="AS86" i="31"/>
  <c r="AT66" i="31"/>
  <c r="AS97" i="31"/>
  <c r="N109" i="33"/>
  <c r="O105" i="33" s="1"/>
  <c r="AA62" i="33"/>
  <c r="Z61" i="33"/>
  <c r="V96" i="33"/>
  <c r="X118" i="33"/>
  <c r="O108" i="33"/>
  <c r="M97" i="33"/>
  <c r="M100" i="33" s="1"/>
  <c r="X107" i="33"/>
  <c r="O120" i="33"/>
  <c r="P116" i="33" s="1"/>
  <c r="X117" i="33"/>
  <c r="X106" i="33"/>
  <c r="X95" i="33"/>
  <c r="Y67" i="33"/>
  <c r="Y68" i="33"/>
  <c r="X64" i="33"/>
  <c r="Y63" i="33"/>
  <c r="X73" i="33"/>
  <c r="X84" i="33"/>
  <c r="X56" i="33"/>
  <c r="X55" i="33"/>
  <c r="X58" i="33"/>
  <c r="Y57" i="33" s="1"/>
  <c r="W75" i="33"/>
  <c r="W66" i="33"/>
  <c r="W65" i="33"/>
  <c r="AA62" i="31"/>
  <c r="Z61" i="31"/>
  <c r="X58" i="31"/>
  <c r="Y57" i="31" s="1"/>
  <c r="X56" i="31"/>
  <c r="X55" i="31"/>
  <c r="Y63" i="31"/>
  <c r="BH108" i="31" l="1"/>
  <c r="AU64" i="31"/>
  <c r="AT75" i="31"/>
  <c r="BS119" i="31"/>
  <c r="BT68" i="31"/>
  <c r="BI67" i="31"/>
  <c r="AU65" i="31"/>
  <c r="AT86" i="31"/>
  <c r="AT97" i="31"/>
  <c r="AU66" i="31"/>
  <c r="O111" i="33"/>
  <c r="O112" i="33" s="1"/>
  <c r="X75" i="33"/>
  <c r="X66" i="33"/>
  <c r="X65" i="33"/>
  <c r="M101" i="33"/>
  <c r="P119" i="33"/>
  <c r="P122" i="33" s="1"/>
  <c r="P123" i="33" s="1"/>
  <c r="M98" i="33"/>
  <c r="N94" i="33" s="1"/>
  <c r="Y107" i="33"/>
  <c r="Y117" i="33"/>
  <c r="Y106" i="33"/>
  <c r="Y95" i="33"/>
  <c r="Y84" i="33"/>
  <c r="Y73" i="33"/>
  <c r="Z67" i="33"/>
  <c r="Y64" i="33"/>
  <c r="Z63" i="33"/>
  <c r="Z68" i="33"/>
  <c r="Y56" i="33"/>
  <c r="Y55" i="33"/>
  <c r="Y58" i="33"/>
  <c r="Z57" i="33" s="1"/>
  <c r="Y118" i="33"/>
  <c r="W96" i="33"/>
  <c r="R86" i="33"/>
  <c r="O109" i="33"/>
  <c r="P105" i="33" s="1"/>
  <c r="AB62" i="33"/>
  <c r="AA61" i="33"/>
  <c r="Z63" i="31"/>
  <c r="AB62" i="31"/>
  <c r="AA61" i="31"/>
  <c r="Y56" i="31"/>
  <c r="Y55" i="31"/>
  <c r="Y58" i="31"/>
  <c r="Z57" i="31" s="1"/>
  <c r="BI108" i="31" l="1"/>
  <c r="AU75" i="31"/>
  <c r="AV64" i="31"/>
  <c r="AV65" i="31"/>
  <c r="AU86" i="31"/>
  <c r="BJ67" i="31"/>
  <c r="AV66" i="31"/>
  <c r="AU97" i="31"/>
  <c r="BU68" i="31"/>
  <c r="BT119" i="31"/>
  <c r="Z58" i="33"/>
  <c r="AA57" i="33" s="1"/>
  <c r="Z55" i="33"/>
  <c r="Z56" i="33"/>
  <c r="X96" i="33"/>
  <c r="Z118" i="33"/>
  <c r="Z117" i="33"/>
  <c r="Z106" i="33"/>
  <c r="Z95" i="33"/>
  <c r="Z84" i="33"/>
  <c r="Z73" i="33"/>
  <c r="Z64" i="33"/>
  <c r="AA63" i="33"/>
  <c r="AA68" i="33"/>
  <c r="AA67" i="33"/>
  <c r="Y75" i="33"/>
  <c r="Y65" i="33"/>
  <c r="Y66" i="33"/>
  <c r="P120" i="33"/>
  <c r="Q116" i="33" s="1"/>
  <c r="P108" i="33"/>
  <c r="P111" i="33" s="1"/>
  <c r="P112" i="33" s="1"/>
  <c r="N97" i="33"/>
  <c r="N100" i="33" s="1"/>
  <c r="AC62" i="33"/>
  <c r="AB61" i="33"/>
  <c r="Z107" i="33"/>
  <c r="AA63" i="31"/>
  <c r="AB61" i="31"/>
  <c r="AC62" i="31"/>
  <c r="Z56" i="31"/>
  <c r="Z55" i="31"/>
  <c r="Z58" i="31"/>
  <c r="AA57" i="31" s="1"/>
  <c r="BJ108" i="31" l="1"/>
  <c r="AV75" i="31"/>
  <c r="AW64" i="31"/>
  <c r="AV97" i="31"/>
  <c r="AW66" i="31"/>
  <c r="BK67" i="31"/>
  <c r="AW65" i="31"/>
  <c r="AV86" i="31"/>
  <c r="BU119" i="31"/>
  <c r="BV68" i="31"/>
  <c r="AD62" i="33"/>
  <c r="AC61" i="33"/>
  <c r="Q119" i="33"/>
  <c r="Q122" i="33" s="1"/>
  <c r="Q123" i="33" s="1"/>
  <c r="AA107" i="33"/>
  <c r="Y96" i="33"/>
  <c r="AA118" i="33"/>
  <c r="AA117" i="33"/>
  <c r="AA106" i="33"/>
  <c r="AA95" i="33"/>
  <c r="AA84" i="33"/>
  <c r="AA73" i="33"/>
  <c r="AA64" i="33"/>
  <c r="AB63" i="33"/>
  <c r="AB68" i="33"/>
  <c r="AB67" i="33"/>
  <c r="N101" i="33"/>
  <c r="N98" i="33"/>
  <c r="O94" i="33" s="1"/>
  <c r="Z75" i="33"/>
  <c r="Z65" i="33"/>
  <c r="Z66" i="33"/>
  <c r="S86" i="33"/>
  <c r="P109" i="33"/>
  <c r="Q105" i="33" s="1"/>
  <c r="AA58" i="33"/>
  <c r="AB57" i="33" s="1"/>
  <c r="AA56" i="33"/>
  <c r="AA55" i="33"/>
  <c r="AB63" i="31"/>
  <c r="AD62" i="31"/>
  <c r="AC61" i="31"/>
  <c r="AA58" i="31"/>
  <c r="AB57" i="31" s="1"/>
  <c r="AA56" i="31"/>
  <c r="AA55" i="31"/>
  <c r="BK108" i="31" l="1"/>
  <c r="AW75" i="31"/>
  <c r="AX64" i="31"/>
  <c r="AW86" i="31"/>
  <c r="AX65" i="31"/>
  <c r="BL67" i="31"/>
  <c r="BW68" i="31"/>
  <c r="BV119" i="31"/>
  <c r="AW97" i="31"/>
  <c r="AX66" i="31"/>
  <c r="AB56" i="33"/>
  <c r="AB55" i="33"/>
  <c r="AB58" i="33"/>
  <c r="AC57" i="33" s="1"/>
  <c r="AB107" i="33"/>
  <c r="AB117" i="33"/>
  <c r="AB106" i="33"/>
  <c r="AB95" i="33"/>
  <c r="AB84" i="33"/>
  <c r="AB73" i="33"/>
  <c r="AB64" i="33"/>
  <c r="AC63" i="33"/>
  <c r="AC68" i="33"/>
  <c r="AC67" i="33"/>
  <c r="Q120" i="33"/>
  <c r="R116" i="33" s="1"/>
  <c r="Q108" i="33"/>
  <c r="Q111" i="33" s="1"/>
  <c r="Q112" i="33" s="1"/>
  <c r="O97" i="33"/>
  <c r="O100" i="33" s="1"/>
  <c r="AE62" i="33"/>
  <c r="AD61" i="33"/>
  <c r="AB118" i="33"/>
  <c r="AA75" i="33"/>
  <c r="AA66" i="33"/>
  <c r="AA65" i="33"/>
  <c r="Z96" i="33"/>
  <c r="AE62" i="31"/>
  <c r="AD61" i="31"/>
  <c r="AB56" i="31"/>
  <c r="AB55" i="31"/>
  <c r="AB58" i="31"/>
  <c r="AC57" i="31" s="1"/>
  <c r="AC63" i="31"/>
  <c r="BL108" i="31" l="1"/>
  <c r="AY64" i="31"/>
  <c r="AX75" i="31"/>
  <c r="BW119" i="31"/>
  <c r="BX68" i="31"/>
  <c r="BM67" i="31"/>
  <c r="AY66" i="31"/>
  <c r="AX97" i="31"/>
  <c r="AX86" i="31"/>
  <c r="AY65" i="31"/>
  <c r="O98" i="33"/>
  <c r="P94" i="33" s="1"/>
  <c r="O101" i="33"/>
  <c r="Q109" i="33"/>
  <c r="R105" i="33" s="1"/>
  <c r="AF62" i="33"/>
  <c r="AE61" i="33"/>
  <c r="P97" i="33"/>
  <c r="T86" i="33"/>
  <c r="R119" i="33"/>
  <c r="R122" i="33" s="1"/>
  <c r="R123" i="33" s="1"/>
  <c r="AC107" i="33"/>
  <c r="AC56" i="33"/>
  <c r="AC55" i="33"/>
  <c r="AC58" i="33"/>
  <c r="AD57" i="33" s="1"/>
  <c r="AB75" i="33"/>
  <c r="AB65" i="33"/>
  <c r="AB66" i="33"/>
  <c r="AC118" i="33"/>
  <c r="AC117" i="33"/>
  <c r="AC106" i="33"/>
  <c r="AC95" i="33"/>
  <c r="AC84" i="33"/>
  <c r="AC73" i="33"/>
  <c r="AD63" i="33"/>
  <c r="AD68" i="33"/>
  <c r="AD67" i="33"/>
  <c r="AC64" i="33"/>
  <c r="AF62" i="31"/>
  <c r="AE61" i="31"/>
  <c r="AD63" i="31"/>
  <c r="AC56" i="31"/>
  <c r="AC55" i="31"/>
  <c r="AC58" i="31"/>
  <c r="AD57" i="31" s="1"/>
  <c r="BM108" i="31" l="1"/>
  <c r="AZ64" i="31"/>
  <c r="AY75" i="31"/>
  <c r="AZ66" i="31"/>
  <c r="AY97" i="31"/>
  <c r="BN67" i="31"/>
  <c r="AY86" i="31"/>
  <c r="AZ65" i="31"/>
  <c r="BY68" i="31"/>
  <c r="BX119" i="31"/>
  <c r="P100" i="33"/>
  <c r="P101" i="33" s="1"/>
  <c r="R108" i="33"/>
  <c r="R111" i="33" s="1"/>
  <c r="R112" i="33" s="1"/>
  <c r="AD107" i="33"/>
  <c r="P98" i="33"/>
  <c r="Q94" i="33" s="1"/>
  <c r="AD117" i="33"/>
  <c r="AD95" i="33"/>
  <c r="AD106" i="33"/>
  <c r="AD84" i="33"/>
  <c r="AD73" i="33"/>
  <c r="AE68" i="33"/>
  <c r="AE67" i="33"/>
  <c r="AD64" i="33"/>
  <c r="AE63" i="33"/>
  <c r="AC75" i="33"/>
  <c r="AC66" i="33"/>
  <c r="AC65" i="33"/>
  <c r="AD118" i="33"/>
  <c r="AD56" i="33"/>
  <c r="AD55" i="33"/>
  <c r="AD58" i="33"/>
  <c r="AE57" i="33" s="1"/>
  <c r="R120" i="33"/>
  <c r="S116" i="33" s="1"/>
  <c r="AG62" i="33"/>
  <c r="AF61" i="33"/>
  <c r="AE63" i="31"/>
  <c r="AG62" i="31"/>
  <c r="AF61" i="31"/>
  <c r="AD56" i="31"/>
  <c r="AD55" i="31"/>
  <c r="AD58" i="31"/>
  <c r="AE57" i="31" s="1"/>
  <c r="BN108" i="31" l="1"/>
  <c r="BA64" i="31"/>
  <c r="AZ75" i="31"/>
  <c r="AZ86" i="31"/>
  <c r="BA65" i="31"/>
  <c r="BO67" i="31"/>
  <c r="BY119" i="31"/>
  <c r="BZ68" i="31"/>
  <c r="BA66" i="31"/>
  <c r="AZ97" i="31"/>
  <c r="S119" i="33"/>
  <c r="S122" i="33" s="1"/>
  <c r="S123" i="33" s="1"/>
  <c r="AE117" i="33"/>
  <c r="AE106" i="33"/>
  <c r="AE95" i="33"/>
  <c r="AE84" i="33"/>
  <c r="AE73" i="33"/>
  <c r="AF68" i="33"/>
  <c r="AF67" i="33"/>
  <c r="AE64" i="33"/>
  <c r="AF63" i="33"/>
  <c r="Q97" i="33"/>
  <c r="Q100" i="33" s="1"/>
  <c r="R109" i="33"/>
  <c r="S105" i="33" s="1"/>
  <c r="AE56" i="33"/>
  <c r="AE55" i="33"/>
  <c r="AE58" i="33"/>
  <c r="AF57" i="33" s="1"/>
  <c r="AE107" i="33"/>
  <c r="U86" i="33"/>
  <c r="AE118" i="33"/>
  <c r="AD75" i="33"/>
  <c r="AD66" i="33"/>
  <c r="AD65" i="33"/>
  <c r="AH62" i="33"/>
  <c r="AG61" i="33"/>
  <c r="AH62" i="31"/>
  <c r="AG61" i="31"/>
  <c r="AF63" i="31"/>
  <c r="AE56" i="31"/>
  <c r="AE55" i="31"/>
  <c r="AE58" i="31"/>
  <c r="AF57" i="31" s="1"/>
  <c r="BO108" i="31" l="1"/>
  <c r="BB64" i="31"/>
  <c r="BA75" i="31"/>
  <c r="BZ119" i="31"/>
  <c r="CA68" i="31"/>
  <c r="BB65" i="31"/>
  <c r="BA86" i="31"/>
  <c r="BP67" i="31"/>
  <c r="BA97" i="31"/>
  <c r="BB66" i="31"/>
  <c r="S108" i="33"/>
  <c r="S111" i="33" s="1"/>
  <c r="S112" i="33" s="1"/>
  <c r="V86" i="33"/>
  <c r="Q101" i="33"/>
  <c r="AF118" i="33"/>
  <c r="Q98" i="33"/>
  <c r="R94" i="33" s="1"/>
  <c r="AF117" i="33"/>
  <c r="AF106" i="33"/>
  <c r="AF95" i="33"/>
  <c r="AG67" i="33"/>
  <c r="AF73" i="33"/>
  <c r="AF64" i="33"/>
  <c r="AG63" i="33"/>
  <c r="AF84" i="33"/>
  <c r="AG68" i="33"/>
  <c r="AI62" i="33"/>
  <c r="AH61" i="33"/>
  <c r="AF56" i="33"/>
  <c r="AF55" i="33"/>
  <c r="AF58" i="33"/>
  <c r="AG57" i="33" s="1"/>
  <c r="AE75" i="33"/>
  <c r="AE66" i="33"/>
  <c r="AE65" i="33"/>
  <c r="AF107" i="33"/>
  <c r="S120" i="33"/>
  <c r="T116" i="33" s="1"/>
  <c r="AF58" i="31"/>
  <c r="AG57" i="31" s="1"/>
  <c r="AF55" i="31"/>
  <c r="AF56" i="31"/>
  <c r="AI62" i="31"/>
  <c r="AH61" i="31"/>
  <c r="AG63" i="31"/>
  <c r="BP108" i="31" l="1"/>
  <c r="BC64" i="31"/>
  <c r="BB75" i="31"/>
  <c r="BQ67" i="31"/>
  <c r="BB86" i="31"/>
  <c r="BC65" i="31"/>
  <c r="BC66" i="31"/>
  <c r="BB97" i="31"/>
  <c r="CB68" i="31"/>
  <c r="CA119" i="31"/>
  <c r="AJ62" i="33"/>
  <c r="AI61" i="33"/>
  <c r="AG118" i="33"/>
  <c r="S109" i="33"/>
  <c r="T105" i="33" s="1"/>
  <c r="AG117" i="33"/>
  <c r="AG106" i="33"/>
  <c r="AG95" i="33"/>
  <c r="AG84" i="33"/>
  <c r="AG73" i="33"/>
  <c r="AG64" i="33"/>
  <c r="AH63" i="33"/>
  <c r="AH67" i="33"/>
  <c r="AH68" i="33"/>
  <c r="T119" i="33"/>
  <c r="T122" i="33" s="1"/>
  <c r="T123" i="33" s="1"/>
  <c r="AF75" i="33"/>
  <c r="AF65" i="33"/>
  <c r="AF66" i="33"/>
  <c r="AG56" i="33"/>
  <c r="AG55" i="33"/>
  <c r="AG58" i="33"/>
  <c r="AH57" i="33" s="1"/>
  <c r="AG107" i="33"/>
  <c r="R97" i="33"/>
  <c r="R100" i="33" s="1"/>
  <c r="AJ62" i="31"/>
  <c r="AI61" i="31"/>
  <c r="AG56" i="31"/>
  <c r="AG55" i="31"/>
  <c r="AG58" i="31"/>
  <c r="AH57" i="31" s="1"/>
  <c r="AH63" i="31"/>
  <c r="BQ108" i="31" l="1"/>
  <c r="BD64" i="31"/>
  <c r="BC75" i="31"/>
  <c r="BD66" i="31"/>
  <c r="BC97" i="31"/>
  <c r="BD65" i="31"/>
  <c r="BC86" i="31"/>
  <c r="CC68" i="31"/>
  <c r="CB119" i="31"/>
  <c r="BR67" i="31"/>
  <c r="AH58" i="33"/>
  <c r="AI57" i="33" s="1"/>
  <c r="AH56" i="33"/>
  <c r="AH55" i="33"/>
  <c r="T108" i="33"/>
  <c r="T111" i="33" s="1"/>
  <c r="T112" i="33" s="1"/>
  <c r="T120" i="33"/>
  <c r="U116" i="33" s="1"/>
  <c r="AG75" i="33"/>
  <c r="AG65" i="33"/>
  <c r="AG66" i="33"/>
  <c r="W86" i="33"/>
  <c r="AH118" i="33"/>
  <c r="R101" i="33"/>
  <c r="AH107" i="33"/>
  <c r="AK62" i="33"/>
  <c r="AJ61" i="33"/>
  <c r="R98" i="33"/>
  <c r="S94" i="33" s="1"/>
  <c r="AH117" i="33"/>
  <c r="AH106" i="33"/>
  <c r="AH95" i="33"/>
  <c r="AH84" i="33"/>
  <c r="AH73" i="33"/>
  <c r="AH64" i="33"/>
  <c r="AI63" i="33"/>
  <c r="AI68" i="33"/>
  <c r="AI67" i="33"/>
  <c r="AK62" i="31"/>
  <c r="AJ61" i="31"/>
  <c r="AI63" i="31"/>
  <c r="AH56" i="31"/>
  <c r="AH55" i="31"/>
  <c r="AH58" i="31"/>
  <c r="AI57" i="31" s="1"/>
  <c r="BR108" i="31" l="1"/>
  <c r="BE64" i="31"/>
  <c r="BD75" i="31"/>
  <c r="BE65" i="31"/>
  <c r="BD86" i="31"/>
  <c r="BD97" i="31"/>
  <c r="BE66" i="31"/>
  <c r="BS67" i="31"/>
  <c r="CC119" i="31"/>
  <c r="CD68" i="31"/>
  <c r="AI117" i="33"/>
  <c r="AI106" i="33"/>
  <c r="AI95" i="33"/>
  <c r="AI84" i="33"/>
  <c r="AI73" i="33"/>
  <c r="AI64" i="33"/>
  <c r="AJ63" i="33"/>
  <c r="AJ68" i="33"/>
  <c r="AJ67" i="33"/>
  <c r="AH75" i="33"/>
  <c r="AH66" i="33"/>
  <c r="AH65" i="33"/>
  <c r="S97" i="33"/>
  <c r="S100" i="33" s="1"/>
  <c r="U119" i="33"/>
  <c r="U122" i="33" s="1"/>
  <c r="U123" i="33" s="1"/>
  <c r="T109" i="33"/>
  <c r="U105" i="33" s="1"/>
  <c r="AL62" i="33"/>
  <c r="AK61" i="33"/>
  <c r="AI107" i="33"/>
  <c r="AI118" i="33"/>
  <c r="AI56" i="33"/>
  <c r="AI55" i="33"/>
  <c r="AI58" i="33"/>
  <c r="AJ57" i="33" s="1"/>
  <c r="AI58" i="31"/>
  <c r="AJ57" i="31" s="1"/>
  <c r="AI56" i="31"/>
  <c r="AI55" i="31"/>
  <c r="AJ63" i="31"/>
  <c r="AL62" i="31"/>
  <c r="AK61" i="31"/>
  <c r="BS108" i="31" l="1"/>
  <c r="BF64" i="31"/>
  <c r="BE75" i="31"/>
  <c r="BT67" i="31"/>
  <c r="BE97" i="31"/>
  <c r="BF66" i="31"/>
  <c r="CD119" i="31"/>
  <c r="CE68" i="31"/>
  <c r="BE86" i="31"/>
  <c r="BF65" i="31"/>
  <c r="S98" i="33"/>
  <c r="T94" i="33" s="1"/>
  <c r="AM62" i="33"/>
  <c r="AL61" i="33"/>
  <c r="S101" i="33"/>
  <c r="AJ117" i="33"/>
  <c r="AJ106" i="33"/>
  <c r="AJ95" i="33"/>
  <c r="AJ84" i="33"/>
  <c r="AJ73" i="33"/>
  <c r="AJ64" i="33"/>
  <c r="AK63" i="33"/>
  <c r="AK68" i="33"/>
  <c r="AK67" i="33"/>
  <c r="U108" i="33"/>
  <c r="U111" i="33" s="1"/>
  <c r="U112" i="33" s="1"/>
  <c r="T97" i="33"/>
  <c r="AI75" i="33"/>
  <c r="AI66" i="33"/>
  <c r="AI65" i="33"/>
  <c r="X86" i="33"/>
  <c r="AJ118" i="33"/>
  <c r="AJ56" i="33"/>
  <c r="AJ55" i="33"/>
  <c r="AJ58" i="33"/>
  <c r="AK57" i="33" s="1"/>
  <c r="U120" i="33"/>
  <c r="V116" i="33" s="1"/>
  <c r="AJ107" i="33"/>
  <c r="AM62" i="31"/>
  <c r="AL61" i="31"/>
  <c r="AK63" i="31"/>
  <c r="AJ56" i="31"/>
  <c r="AJ55" i="31"/>
  <c r="AJ58" i="31"/>
  <c r="AK57" i="31" s="1"/>
  <c r="BT108" i="31" l="1"/>
  <c r="BF75" i="31"/>
  <c r="BG64" i="31"/>
  <c r="CE119" i="31"/>
  <c r="CF68" i="31"/>
  <c r="BG66" i="31"/>
  <c r="BF97" i="31"/>
  <c r="BG65" i="31"/>
  <c r="BF86" i="31"/>
  <c r="BU67" i="31"/>
  <c r="T100" i="33"/>
  <c r="T101" i="33" s="1"/>
  <c r="U109" i="33"/>
  <c r="V105" i="33" s="1"/>
  <c r="T98" i="33"/>
  <c r="U94" i="33" s="1"/>
  <c r="AK56" i="33"/>
  <c r="AK55" i="33"/>
  <c r="AK58" i="33"/>
  <c r="AL57" i="33" s="1"/>
  <c r="V108" i="33"/>
  <c r="AK107" i="33"/>
  <c r="AK118" i="33"/>
  <c r="AK117" i="33"/>
  <c r="AK106" i="33"/>
  <c r="AK95" i="33"/>
  <c r="AK84" i="33"/>
  <c r="AK73" i="33"/>
  <c r="AL68" i="33"/>
  <c r="AL67" i="33"/>
  <c r="AK64" i="33"/>
  <c r="AL63" i="33"/>
  <c r="AJ75" i="33"/>
  <c r="AJ65" i="33"/>
  <c r="AJ66" i="33"/>
  <c r="U97" i="33"/>
  <c r="V119" i="33"/>
  <c r="V122" i="33" s="1"/>
  <c r="V123" i="33" s="1"/>
  <c r="AN62" i="33"/>
  <c r="AM61" i="33"/>
  <c r="AL63" i="31"/>
  <c r="AK56" i="31"/>
  <c r="AK55" i="31"/>
  <c r="AK58" i="31"/>
  <c r="AL57" i="31" s="1"/>
  <c r="AM61" i="31"/>
  <c r="AN62" i="31"/>
  <c r="BU108" i="31" l="1"/>
  <c r="BH64" i="31"/>
  <c r="BG75" i="31"/>
  <c r="BH65" i="31"/>
  <c r="BG86" i="31"/>
  <c r="BH66" i="31"/>
  <c r="BG97" i="31"/>
  <c r="CG68" i="31"/>
  <c r="CF119" i="31"/>
  <c r="BV67" i="31"/>
  <c r="U100" i="33"/>
  <c r="U101" i="33" s="1"/>
  <c r="V111" i="33"/>
  <c r="V112" i="33" s="1"/>
  <c r="V120" i="33"/>
  <c r="W116" i="33" s="1"/>
  <c r="W119" i="33"/>
  <c r="AO62" i="33"/>
  <c r="AN61" i="33"/>
  <c r="AL117" i="33"/>
  <c r="AL95" i="33"/>
  <c r="AL106" i="33"/>
  <c r="AL84" i="33"/>
  <c r="AL73" i="33"/>
  <c r="AM68" i="33"/>
  <c r="AM67" i="33"/>
  <c r="AL64" i="33"/>
  <c r="AM63" i="33"/>
  <c r="V109" i="33"/>
  <c r="W105" i="33" s="1"/>
  <c r="AK75" i="33"/>
  <c r="AK66" i="33"/>
  <c r="AK65" i="33"/>
  <c r="AL56" i="33"/>
  <c r="AL55" i="33"/>
  <c r="AL58" i="33"/>
  <c r="AM57" i="33" s="1"/>
  <c r="AL118" i="33"/>
  <c r="U98" i="33"/>
  <c r="V94" i="33" s="1"/>
  <c r="Y86" i="33"/>
  <c r="AM63" i="31"/>
  <c r="AL56" i="31"/>
  <c r="AL55" i="31"/>
  <c r="AL58" i="31"/>
  <c r="AM57" i="31" s="1"/>
  <c r="AN61" i="31"/>
  <c r="AO62" i="31"/>
  <c r="BV108" i="31" l="1"/>
  <c r="BH75" i="31"/>
  <c r="BI64" i="31"/>
  <c r="BW67" i="31"/>
  <c r="CG119" i="31"/>
  <c r="CH68" i="31"/>
  <c r="BH97" i="31"/>
  <c r="BI66" i="31"/>
  <c r="BH86" i="31"/>
  <c r="BI65" i="31"/>
  <c r="W122" i="33"/>
  <c r="W123" i="33" s="1"/>
  <c r="AL75" i="33"/>
  <c r="AL66" i="33"/>
  <c r="AL65" i="33"/>
  <c r="AP62" i="33"/>
  <c r="AO61" i="33"/>
  <c r="AM117" i="33"/>
  <c r="AM106" i="33"/>
  <c r="AM95" i="33"/>
  <c r="AM84" i="33"/>
  <c r="AM73" i="33"/>
  <c r="AN68" i="33"/>
  <c r="AN67" i="33"/>
  <c r="AM64" i="33"/>
  <c r="AN63" i="33"/>
  <c r="AM118" i="33"/>
  <c r="V97" i="33"/>
  <c r="V100" i="33" s="1"/>
  <c r="Z86" i="33"/>
  <c r="AM56" i="33"/>
  <c r="AM55" i="33"/>
  <c r="AM58" i="33"/>
  <c r="AN57" i="33" s="1"/>
  <c r="W108" i="33"/>
  <c r="W111" i="33" s="1"/>
  <c r="W112" i="33" s="1"/>
  <c r="W120" i="33"/>
  <c r="X116" i="33" s="1"/>
  <c r="AP62" i="31"/>
  <c r="AO61" i="31"/>
  <c r="AN63" i="31"/>
  <c r="AM56" i="31"/>
  <c r="AM55" i="31"/>
  <c r="AM58" i="31"/>
  <c r="AN57" i="31" s="1"/>
  <c r="BW108" i="31" l="1"/>
  <c r="BI75" i="31"/>
  <c r="BJ64" i="31"/>
  <c r="BJ66" i="31"/>
  <c r="BI97" i="31"/>
  <c r="CI68" i="31"/>
  <c r="CH119" i="31"/>
  <c r="BJ65" i="31"/>
  <c r="BI86" i="31"/>
  <c r="BX67" i="31"/>
  <c r="AM75" i="33"/>
  <c r="AM66" i="33"/>
  <c r="AM65" i="33"/>
  <c r="V101" i="33"/>
  <c r="AN108" i="33"/>
  <c r="V98" i="33"/>
  <c r="W94" i="33" s="1"/>
  <c r="AN118" i="33"/>
  <c r="AQ62" i="33"/>
  <c r="AP61" i="33"/>
  <c r="X119" i="33"/>
  <c r="X122" i="33" s="1"/>
  <c r="X123" i="33" s="1"/>
  <c r="AN117" i="33"/>
  <c r="AN106" i="33"/>
  <c r="AN95" i="33"/>
  <c r="AO67" i="33"/>
  <c r="AO68" i="33"/>
  <c r="AN73" i="33"/>
  <c r="AN84" i="33"/>
  <c r="AN64" i="33"/>
  <c r="AO63" i="33"/>
  <c r="AN56" i="33"/>
  <c r="AN55" i="33"/>
  <c r="AN58" i="33"/>
  <c r="AO57" i="33" s="1"/>
  <c r="W109" i="33"/>
  <c r="X105" i="33" s="1"/>
  <c r="AN58" i="31"/>
  <c r="AO57" i="31" s="1"/>
  <c r="AN55" i="31"/>
  <c r="AN56" i="31"/>
  <c r="AQ62" i="31"/>
  <c r="AP61" i="31"/>
  <c r="AO63" i="31"/>
  <c r="BX108" i="31" l="1"/>
  <c r="BK64" i="31"/>
  <c r="BJ75" i="31"/>
  <c r="BJ86" i="31"/>
  <c r="BK65" i="31"/>
  <c r="CI119" i="31"/>
  <c r="CJ68" i="31"/>
  <c r="BY67" i="31"/>
  <c r="BK66" i="31"/>
  <c r="BJ97" i="31"/>
  <c r="AR62" i="33"/>
  <c r="AQ61" i="33"/>
  <c r="AN75" i="33"/>
  <c r="AN65" i="33"/>
  <c r="AN66" i="33"/>
  <c r="W97" i="33"/>
  <c r="W100" i="33" s="1"/>
  <c r="AO117" i="33"/>
  <c r="AO106" i="33"/>
  <c r="AO95" i="33"/>
  <c r="AO84" i="33"/>
  <c r="AO73" i="33"/>
  <c r="AO64" i="33"/>
  <c r="AP63" i="33"/>
  <c r="AP68" i="33"/>
  <c r="AP67" i="33"/>
  <c r="X120" i="33"/>
  <c r="Y116" i="33" s="1"/>
  <c r="AM86" i="33"/>
  <c r="AO56" i="33"/>
  <c r="AO55" i="33"/>
  <c r="AO58" i="33"/>
  <c r="AP57" i="33" s="1"/>
  <c r="X108" i="33"/>
  <c r="X111" i="33" s="1"/>
  <c r="X112" i="33" s="1"/>
  <c r="AO108" i="33"/>
  <c r="AM97" i="33"/>
  <c r="AO118" i="33"/>
  <c r="AA86" i="33"/>
  <c r="AO56" i="31"/>
  <c r="AO55" i="31"/>
  <c r="AO58" i="31"/>
  <c r="AP57" i="31" s="1"/>
  <c r="AP63" i="31"/>
  <c r="AR62" i="31"/>
  <c r="AQ61" i="31"/>
  <c r="BY108" i="31" l="1"/>
  <c r="BL64" i="31"/>
  <c r="BK75" i="31"/>
  <c r="CJ119" i="31"/>
  <c r="CK68" i="31"/>
  <c r="BZ67" i="31"/>
  <c r="BL65" i="31"/>
  <c r="BK86" i="31"/>
  <c r="BL66" i="31"/>
  <c r="BK97" i="31"/>
  <c r="AN97" i="33"/>
  <c r="AN86" i="33"/>
  <c r="Y119" i="33"/>
  <c r="Y122" i="33" s="1"/>
  <c r="Y123" i="33" s="1"/>
  <c r="AP108" i="33"/>
  <c r="AO75" i="33"/>
  <c r="AO66" i="33"/>
  <c r="AO65" i="33"/>
  <c r="X109" i="33"/>
  <c r="Y105" i="33" s="1"/>
  <c r="AP118" i="33"/>
  <c r="W101" i="33"/>
  <c r="AP58" i="33"/>
  <c r="AQ57" i="33" s="1"/>
  <c r="AP55" i="33"/>
  <c r="AP56" i="33"/>
  <c r="AP117" i="33"/>
  <c r="AP106" i="33"/>
  <c r="AP95" i="33"/>
  <c r="AP84" i="33"/>
  <c r="AP73" i="33"/>
  <c r="AP64" i="33"/>
  <c r="AQ63" i="33"/>
  <c r="AQ68" i="33"/>
  <c r="AQ67" i="33"/>
  <c r="W98" i="33"/>
  <c r="X94" i="33" s="1"/>
  <c r="AR61" i="33"/>
  <c r="AS62" i="33"/>
  <c r="AR61" i="31"/>
  <c r="AS62" i="31"/>
  <c r="AQ63" i="31"/>
  <c r="AP55" i="31"/>
  <c r="AP56" i="31"/>
  <c r="AP58" i="31"/>
  <c r="AQ57" i="31" s="1"/>
  <c r="BZ108" i="31" l="1"/>
  <c r="BL75" i="31"/>
  <c r="BM64" i="31"/>
  <c r="CA67" i="31"/>
  <c r="CK119" i="31"/>
  <c r="CL68" i="31"/>
  <c r="BM65" i="31"/>
  <c r="BL86" i="31"/>
  <c r="BL97" i="31"/>
  <c r="BM66" i="31"/>
  <c r="AT62" i="33"/>
  <c r="AS61" i="33"/>
  <c r="AO97" i="33"/>
  <c r="Y108" i="33"/>
  <c r="Y111" i="33" s="1"/>
  <c r="Y112" i="33" s="1"/>
  <c r="AQ117" i="33"/>
  <c r="AQ106" i="33"/>
  <c r="AQ95" i="33"/>
  <c r="AQ84" i="33"/>
  <c r="AQ73" i="33"/>
  <c r="AQ64" i="33"/>
  <c r="AR63" i="33"/>
  <c r="AR68" i="33"/>
  <c r="AR67" i="33"/>
  <c r="AP75" i="33"/>
  <c r="AP66" i="33"/>
  <c r="AP65" i="33"/>
  <c r="AB86" i="33"/>
  <c r="X97" i="33"/>
  <c r="X100" i="33" s="1"/>
  <c r="AQ108" i="33"/>
  <c r="AQ118" i="33"/>
  <c r="AQ58" i="33"/>
  <c r="AR57" i="33" s="1"/>
  <c r="AQ56" i="33"/>
  <c r="AQ55" i="33"/>
  <c r="Y120" i="33"/>
  <c r="Z116" i="33" s="1"/>
  <c r="AO86" i="33"/>
  <c r="AQ58" i="31"/>
  <c r="AR57" i="31" s="1"/>
  <c r="AQ56" i="31"/>
  <c r="AQ55" i="31"/>
  <c r="AR63" i="31"/>
  <c r="AS61" i="31"/>
  <c r="AT62" i="31"/>
  <c r="CA108" i="31" l="1"/>
  <c r="BN64" i="31"/>
  <c r="BM75" i="31"/>
  <c r="BM86" i="31"/>
  <c r="BN65" i="31"/>
  <c r="CL119" i="31"/>
  <c r="CM68" i="31"/>
  <c r="CB67" i="31"/>
  <c r="BN66" i="31"/>
  <c r="BM97" i="31"/>
  <c r="AP86" i="33"/>
  <c r="AP97" i="33"/>
  <c r="AQ75" i="33"/>
  <c r="AQ66" i="33"/>
  <c r="AQ65" i="33"/>
  <c r="X98" i="33"/>
  <c r="Y94" i="33" s="1"/>
  <c r="AR108" i="33"/>
  <c r="Z119" i="33"/>
  <c r="Z122" i="33" s="1"/>
  <c r="Z123" i="33" s="1"/>
  <c r="X101" i="33"/>
  <c r="AR118" i="33"/>
  <c r="AR56" i="33"/>
  <c r="AR55" i="33"/>
  <c r="AR58" i="33"/>
  <c r="AS57" i="33" s="1"/>
  <c r="AR117" i="33"/>
  <c r="AR106" i="33"/>
  <c r="AR95" i="33"/>
  <c r="AR84" i="33"/>
  <c r="AR73" i="33"/>
  <c r="AR64" i="33"/>
  <c r="AS63" i="33"/>
  <c r="AS68" i="33"/>
  <c r="AS67" i="33"/>
  <c r="Y109" i="33"/>
  <c r="Z105" i="33" s="1"/>
  <c r="AU62" i="33"/>
  <c r="AT61" i="33"/>
  <c r="AU62" i="31"/>
  <c r="AT61" i="31"/>
  <c r="AS63" i="31"/>
  <c r="AR56" i="31"/>
  <c r="AR55" i="31"/>
  <c r="AR58" i="31"/>
  <c r="AS57" i="31" s="1"/>
  <c r="CB108" i="31" l="1"/>
  <c r="BN75" i="31"/>
  <c r="BO64" i="31"/>
  <c r="BO66" i="31"/>
  <c r="BN97" i="31"/>
  <c r="CM119" i="31"/>
  <c r="CN68" i="31"/>
  <c r="CC67" i="31"/>
  <c r="BO65" i="31"/>
  <c r="BN86" i="31"/>
  <c r="Z108" i="33"/>
  <c r="Z111" i="33" s="1"/>
  <c r="Z112" i="33" s="1"/>
  <c r="AS108" i="33"/>
  <c r="Y97" i="33"/>
  <c r="Y100" i="33" s="1"/>
  <c r="AS118" i="33"/>
  <c r="AC86" i="33"/>
  <c r="AS117" i="33"/>
  <c r="AS106" i="33"/>
  <c r="AS95" i="33"/>
  <c r="AS84" i="33"/>
  <c r="AS73" i="33"/>
  <c r="AS64" i="33"/>
  <c r="AT68" i="33"/>
  <c r="AT63" i="33"/>
  <c r="AT67" i="33"/>
  <c r="AQ86" i="33"/>
  <c r="AV62" i="33"/>
  <c r="AU61" i="33"/>
  <c r="AS56" i="33"/>
  <c r="AS55" i="33"/>
  <c r="AS58" i="33"/>
  <c r="AT57" i="33" s="1"/>
  <c r="AR75" i="33"/>
  <c r="AR65" i="33"/>
  <c r="AR66" i="33"/>
  <c r="Z120" i="33"/>
  <c r="AA116" i="33" s="1"/>
  <c r="AQ97" i="33"/>
  <c r="AS56" i="31"/>
  <c r="AS55" i="31"/>
  <c r="AS58" i="31"/>
  <c r="AT57" i="31" s="1"/>
  <c r="AT63" i="31"/>
  <c r="AV62" i="31"/>
  <c r="AU61" i="31"/>
  <c r="CC108" i="31" l="1"/>
  <c r="BO75" i="31"/>
  <c r="BP64" i="31"/>
  <c r="BP65" i="31"/>
  <c r="BO86" i="31"/>
  <c r="CD67" i="31"/>
  <c r="CO68" i="31"/>
  <c r="CN119" i="31"/>
  <c r="BP66" i="31"/>
  <c r="BO97" i="31"/>
  <c r="AT56" i="33"/>
  <c r="AT55" i="33"/>
  <c r="AT58" i="33"/>
  <c r="AU57" i="33" s="1"/>
  <c r="Y98" i="33"/>
  <c r="Z94" i="33" s="1"/>
  <c r="Y101" i="33"/>
  <c r="AA119" i="33"/>
  <c r="AA122" i="33" s="1"/>
  <c r="AA123" i="33" s="1"/>
  <c r="AW62" i="33"/>
  <c r="AV61" i="33"/>
  <c r="AS75" i="33"/>
  <c r="AS65" i="33"/>
  <c r="AS66" i="33"/>
  <c r="AT118" i="33"/>
  <c r="AR86" i="33"/>
  <c r="Z109" i="33"/>
  <c r="AA105" i="33" s="1"/>
  <c r="AT108" i="33"/>
  <c r="AT117" i="33"/>
  <c r="AT95" i="33"/>
  <c r="AT106" i="33"/>
  <c r="AT84" i="33"/>
  <c r="AT73" i="33"/>
  <c r="AU68" i="33"/>
  <c r="AU67" i="33"/>
  <c r="AT64" i="33"/>
  <c r="AU63" i="33"/>
  <c r="AR97" i="33"/>
  <c r="AT56" i="31"/>
  <c r="AT55" i="31"/>
  <c r="AT58" i="31"/>
  <c r="AU57" i="31" s="1"/>
  <c r="AU63" i="31"/>
  <c r="AV61" i="31"/>
  <c r="AW62" i="31"/>
  <c r="CD108" i="31" l="1"/>
  <c r="BP75" i="31"/>
  <c r="BQ64" i="31"/>
  <c r="CO119" i="31"/>
  <c r="CP68" i="31"/>
  <c r="CE67" i="31"/>
  <c r="BP97" i="31"/>
  <c r="BQ66" i="31"/>
  <c r="BQ65" i="31"/>
  <c r="BP86" i="31"/>
  <c r="AA120" i="33"/>
  <c r="AB116" i="33" s="1"/>
  <c r="AB119" i="33" s="1"/>
  <c r="AB122" i="33" s="1"/>
  <c r="AB123" i="33" s="1"/>
  <c r="AX62" i="33"/>
  <c r="AW61" i="33"/>
  <c r="AU117" i="33"/>
  <c r="AU106" i="33"/>
  <c r="AU95" i="33"/>
  <c r="AU84" i="33"/>
  <c r="AU73" i="33"/>
  <c r="AV68" i="33"/>
  <c r="AV67" i="33"/>
  <c r="AU64" i="33"/>
  <c r="AV63" i="33"/>
  <c r="AT75" i="33"/>
  <c r="AT66" i="33"/>
  <c r="AT65" i="33"/>
  <c r="AD86" i="33"/>
  <c r="Z97" i="33"/>
  <c r="Z100" i="33" s="1"/>
  <c r="AU108" i="33"/>
  <c r="AS97" i="33"/>
  <c r="AU118" i="33"/>
  <c r="AA108" i="33"/>
  <c r="AA111" i="33" s="1"/>
  <c r="AA112" i="33" s="1"/>
  <c r="AS86" i="33"/>
  <c r="AU56" i="33"/>
  <c r="AU55" i="33"/>
  <c r="AU58" i="33"/>
  <c r="AV57" i="33" s="1"/>
  <c r="AV63" i="31"/>
  <c r="AX62" i="31"/>
  <c r="AW61" i="31"/>
  <c r="AU56" i="31"/>
  <c r="AU55" i="31"/>
  <c r="AU58" i="31"/>
  <c r="AV57" i="31" s="1"/>
  <c r="CE108" i="31" l="1"/>
  <c r="BR64" i="31"/>
  <c r="BQ75" i="31"/>
  <c r="CQ68" i="31"/>
  <c r="CP119" i="31"/>
  <c r="CF67" i="31"/>
  <c r="BR66" i="31"/>
  <c r="BQ97" i="31"/>
  <c r="BR65" i="31"/>
  <c r="BQ86" i="31"/>
  <c r="AA109" i="33"/>
  <c r="AB105" i="33" s="1"/>
  <c r="Z98" i="33"/>
  <c r="AA94" i="33" s="1"/>
  <c r="AV117" i="33"/>
  <c r="AV106" i="33"/>
  <c r="AW67" i="33"/>
  <c r="AV95" i="33"/>
  <c r="AV73" i="33"/>
  <c r="AV84" i="33"/>
  <c r="AW68" i="33"/>
  <c r="AV64" i="33"/>
  <c r="AW63" i="33"/>
  <c r="AB120" i="33"/>
  <c r="AC116" i="33" s="1"/>
  <c r="AU75" i="33"/>
  <c r="AU66" i="33"/>
  <c r="AU65" i="33"/>
  <c r="AV108" i="33"/>
  <c r="AV118" i="33"/>
  <c r="AY62" i="33"/>
  <c r="AX61" i="33"/>
  <c r="AV56" i="33"/>
  <c r="AV55" i="33"/>
  <c r="AV58" i="33"/>
  <c r="AW57" i="33" s="1"/>
  <c r="AT86" i="33"/>
  <c r="Z101" i="33"/>
  <c r="AT97" i="33"/>
  <c r="AV58" i="31"/>
  <c r="AW57" i="31" s="1"/>
  <c r="AV55" i="31"/>
  <c r="AV56" i="31"/>
  <c r="AY62" i="31"/>
  <c r="AX61" i="31"/>
  <c r="AW63" i="31"/>
  <c r="CF108" i="31" l="1"/>
  <c r="BR75" i="31"/>
  <c r="BS64" i="31"/>
  <c r="BS66" i="31"/>
  <c r="BR97" i="31"/>
  <c r="CG67" i="31"/>
  <c r="BS65" i="31"/>
  <c r="BR86" i="31"/>
  <c r="CQ119" i="31"/>
  <c r="CR68" i="31"/>
  <c r="AW56" i="33"/>
  <c r="AW55" i="33"/>
  <c r="AW58" i="33"/>
  <c r="AX57" i="33" s="1"/>
  <c r="AC119" i="33"/>
  <c r="AC122" i="33" s="1"/>
  <c r="AC123" i="33" s="1"/>
  <c r="AE86" i="33"/>
  <c r="AZ62" i="33"/>
  <c r="AY61" i="33"/>
  <c r="AW118" i="33"/>
  <c r="AB108" i="33"/>
  <c r="AB111" i="33" s="1"/>
  <c r="AB112" i="33" s="1"/>
  <c r="AW108" i="33"/>
  <c r="AU86" i="33"/>
  <c r="AW117" i="33"/>
  <c r="AW106" i="33"/>
  <c r="AW95" i="33"/>
  <c r="AW84" i="33"/>
  <c r="AW73" i="33"/>
  <c r="AW64" i="33"/>
  <c r="AX63" i="33"/>
  <c r="AX67" i="33"/>
  <c r="AX68" i="33"/>
  <c r="AU97" i="33"/>
  <c r="AV75" i="33"/>
  <c r="AV65" i="33"/>
  <c r="AV66" i="33"/>
  <c r="AA97" i="33"/>
  <c r="AA100" i="33" s="1"/>
  <c r="AZ62" i="31"/>
  <c r="AY61" i="31"/>
  <c r="AX63" i="31"/>
  <c r="AW56" i="31"/>
  <c r="AW55" i="31"/>
  <c r="AW58" i="31"/>
  <c r="AX57" i="31" s="1"/>
  <c r="CG108" i="31" l="1"/>
  <c r="BT64" i="31"/>
  <c r="BS75" i="31"/>
  <c r="CH67" i="31"/>
  <c r="BT65" i="31"/>
  <c r="BS86" i="31"/>
  <c r="CS68" i="31"/>
  <c r="CR119" i="31"/>
  <c r="BT66" i="31"/>
  <c r="BS97" i="31"/>
  <c r="AB109" i="33"/>
  <c r="AC105" i="33" s="1"/>
  <c r="AC108" i="33" s="1"/>
  <c r="AC111" i="33" s="1"/>
  <c r="AC112" i="33" s="1"/>
  <c r="AC120" i="33"/>
  <c r="AD116" i="33" s="1"/>
  <c r="AX108" i="33"/>
  <c r="AV97" i="33"/>
  <c r="AX117" i="33"/>
  <c r="AX106" i="33"/>
  <c r="AX95" i="33"/>
  <c r="AX84" i="33"/>
  <c r="AX73" i="33"/>
  <c r="AX64" i="33"/>
  <c r="AY63" i="33"/>
  <c r="AY68" i="33"/>
  <c r="AY67" i="33"/>
  <c r="AX58" i="33"/>
  <c r="AY57" i="33" s="1"/>
  <c r="AX56" i="33"/>
  <c r="AX55" i="33"/>
  <c r="AV86" i="33"/>
  <c r="AW75" i="33"/>
  <c r="AW66" i="33"/>
  <c r="AW65" i="33"/>
  <c r="BA62" i="33"/>
  <c r="AZ61" i="33"/>
  <c r="AY63" i="31"/>
  <c r="BA62" i="31"/>
  <c r="AZ61" i="31"/>
  <c r="AX55" i="31"/>
  <c r="AX56" i="31"/>
  <c r="AX58" i="31"/>
  <c r="AY57" i="31" s="1"/>
  <c r="CH108" i="31" l="1"/>
  <c r="BT75" i="31"/>
  <c r="BU64" i="31"/>
  <c r="BU65" i="31"/>
  <c r="BT86" i="31"/>
  <c r="CS119" i="31"/>
  <c r="CT68" i="31"/>
  <c r="CI67" i="31"/>
  <c r="BU66" i="31"/>
  <c r="BT97" i="31"/>
  <c r="BB62" i="33"/>
  <c r="BA61" i="33"/>
  <c r="AY117" i="33"/>
  <c r="AY106" i="33"/>
  <c r="AY95" i="33"/>
  <c r="AY84" i="33"/>
  <c r="AY73" i="33"/>
  <c r="AY64" i="33"/>
  <c r="AZ63" i="33"/>
  <c r="AZ68" i="33"/>
  <c r="AZ67" i="33"/>
  <c r="AW86" i="33"/>
  <c r="AY108" i="33"/>
  <c r="AX75" i="33"/>
  <c r="AX66" i="33"/>
  <c r="AX65" i="33"/>
  <c r="AC109" i="33"/>
  <c r="AD105" i="33" s="1"/>
  <c r="AW97" i="33"/>
  <c r="AY58" i="33"/>
  <c r="AZ57" i="33" s="1"/>
  <c r="AY56" i="33"/>
  <c r="AY55" i="33"/>
  <c r="AD119" i="33"/>
  <c r="AD122" i="33" s="1"/>
  <c r="AD123" i="33" s="1"/>
  <c r="AF86" i="33"/>
  <c r="BB62" i="31"/>
  <c r="BA61" i="31"/>
  <c r="AY56" i="31"/>
  <c r="AY55" i="31"/>
  <c r="AY58" i="31"/>
  <c r="AZ57" i="31" s="1"/>
  <c r="AZ63" i="31"/>
  <c r="CI108" i="31" l="1"/>
  <c r="BU75" i="31"/>
  <c r="BV64" i="31"/>
  <c r="CJ67" i="31"/>
  <c r="BV65" i="31"/>
  <c r="BU86" i="31"/>
  <c r="CU68" i="31"/>
  <c r="CT119" i="31"/>
  <c r="BV66" i="31"/>
  <c r="BU97" i="31"/>
  <c r="AZ108" i="33"/>
  <c r="AZ119" i="33"/>
  <c r="AC97" i="33"/>
  <c r="AZ117" i="33"/>
  <c r="AZ106" i="33"/>
  <c r="AZ95" i="33"/>
  <c r="AZ84" i="33"/>
  <c r="AZ73" i="33"/>
  <c r="AZ64" i="33"/>
  <c r="BA63" i="33"/>
  <c r="BA68" i="33"/>
  <c r="BA67" i="33"/>
  <c r="AD120" i="33"/>
  <c r="AE116" i="33" s="1"/>
  <c r="AY75" i="33"/>
  <c r="AY66" i="33"/>
  <c r="AY65" i="33"/>
  <c r="AX86" i="33"/>
  <c r="AD108" i="33"/>
  <c r="AD111" i="33" s="1"/>
  <c r="AD112" i="33" s="1"/>
  <c r="AX97" i="33"/>
  <c r="AZ56" i="33"/>
  <c r="AZ55" i="33"/>
  <c r="AZ58" i="33"/>
  <c r="BA57" i="33" s="1"/>
  <c r="BC62" i="33"/>
  <c r="BB61" i="33"/>
  <c r="BC62" i="31"/>
  <c r="BB61" i="31"/>
  <c r="BA63" i="31"/>
  <c r="AZ56" i="31"/>
  <c r="AZ55" i="31"/>
  <c r="AZ58" i="31"/>
  <c r="BA57" i="31" s="1"/>
  <c r="CJ108" i="31" l="1"/>
  <c r="BW64" i="31"/>
  <c r="BV75" i="31"/>
  <c r="CV68" i="31"/>
  <c r="CU119" i="31"/>
  <c r="BW66" i="31"/>
  <c r="BV97" i="31"/>
  <c r="BV86" i="31"/>
  <c r="BW65" i="31"/>
  <c r="CK67" i="31"/>
  <c r="AY86" i="33"/>
  <c r="AY97" i="33"/>
  <c r="AZ75" i="33"/>
  <c r="AZ65" i="33"/>
  <c r="AZ66" i="33"/>
  <c r="BD62" i="33"/>
  <c r="BC61" i="33"/>
  <c r="BA117" i="33"/>
  <c r="BA106" i="33"/>
  <c r="BA95" i="33"/>
  <c r="BA84" i="33"/>
  <c r="BA73" i="33"/>
  <c r="BB68" i="33"/>
  <c r="BB67" i="33"/>
  <c r="BA64" i="33"/>
  <c r="BB63" i="33"/>
  <c r="BA56" i="33"/>
  <c r="BA55" i="33"/>
  <c r="BA58" i="33"/>
  <c r="BB57" i="33" s="1"/>
  <c r="AD109" i="33"/>
  <c r="AE105" i="33" s="1"/>
  <c r="AE119" i="33"/>
  <c r="AE122" i="33" s="1"/>
  <c r="AE123" i="33" s="1"/>
  <c r="AG86" i="33"/>
  <c r="BA108" i="33"/>
  <c r="BA119" i="33"/>
  <c r="BC61" i="31"/>
  <c r="BD62" i="31"/>
  <c r="BA56" i="31"/>
  <c r="BA55" i="31"/>
  <c r="BA58" i="31"/>
  <c r="BB57" i="31" s="1"/>
  <c r="BB63" i="31"/>
  <c r="CK108" i="31" l="1"/>
  <c r="BX64" i="31"/>
  <c r="BW75" i="31"/>
  <c r="BX65" i="31"/>
  <c r="BW86" i="31"/>
  <c r="BX66" i="31"/>
  <c r="BW97" i="31"/>
  <c r="CL67" i="31"/>
  <c r="CV119" i="31"/>
  <c r="CW68" i="31"/>
  <c r="AZ86" i="33"/>
  <c r="BA75" i="33"/>
  <c r="BA65" i="33"/>
  <c r="BA66" i="33"/>
  <c r="AZ97" i="33"/>
  <c r="AE120" i="33"/>
  <c r="AF116" i="33" s="1"/>
  <c r="BB108" i="33"/>
  <c r="AE108" i="33"/>
  <c r="AE111" i="33" s="1"/>
  <c r="AE112" i="33" s="1"/>
  <c r="BB119" i="33"/>
  <c r="BB117" i="33"/>
  <c r="BB95" i="33"/>
  <c r="BB106" i="33"/>
  <c r="BB84" i="33"/>
  <c r="BB73" i="33"/>
  <c r="BC68" i="33"/>
  <c r="BC67" i="33"/>
  <c r="BB64" i="33"/>
  <c r="BC63" i="33"/>
  <c r="BB56" i="33"/>
  <c r="BB55" i="33"/>
  <c r="BB58" i="33"/>
  <c r="BC57" i="33" s="1"/>
  <c r="BE62" i="33"/>
  <c r="BD61" i="33"/>
  <c r="BD61" i="31"/>
  <c r="BE62" i="31"/>
  <c r="BB56" i="31"/>
  <c r="BB55" i="31"/>
  <c r="BB58" i="31"/>
  <c r="BC57" i="31" s="1"/>
  <c r="BC63" i="31"/>
  <c r="CL108" i="31" l="1"/>
  <c r="BY64" i="31"/>
  <c r="BX75" i="31"/>
  <c r="CM67" i="31"/>
  <c r="BX97" i="31"/>
  <c r="BY66" i="31"/>
  <c r="BX86" i="31"/>
  <c r="BY65" i="31"/>
  <c r="CW119" i="31"/>
  <c r="CX68" i="31"/>
  <c r="BC108" i="33"/>
  <c r="BA86" i="33"/>
  <c r="BA97" i="33"/>
  <c r="BF62" i="33"/>
  <c r="BE61" i="33"/>
  <c r="AF119" i="33"/>
  <c r="AF122" i="33" s="1"/>
  <c r="AF123" i="33" s="1"/>
  <c r="BB75" i="33"/>
  <c r="BB66" i="33"/>
  <c r="BB65" i="33"/>
  <c r="BC119" i="33"/>
  <c r="AH86" i="33"/>
  <c r="BC56" i="33"/>
  <c r="BC55" i="33"/>
  <c r="BC58" i="33"/>
  <c r="BD57" i="33" s="1"/>
  <c r="AE109" i="33"/>
  <c r="AF105" i="33" s="1"/>
  <c r="BC117" i="33"/>
  <c r="BC106" i="33"/>
  <c r="BC95" i="33"/>
  <c r="BC84" i="33"/>
  <c r="BC73" i="33"/>
  <c r="BD68" i="33"/>
  <c r="BD67" i="33"/>
  <c r="BC64" i="33"/>
  <c r="BD63" i="33"/>
  <c r="AE97" i="33"/>
  <c r="BD63" i="31"/>
  <c r="BC56" i="31"/>
  <c r="BC55" i="31"/>
  <c r="BC58" i="31"/>
  <c r="BD57" i="31" s="1"/>
  <c r="BF62" i="31"/>
  <c r="BE61" i="31"/>
  <c r="CM108" i="31" l="1"/>
  <c r="BZ64" i="31"/>
  <c r="BY75" i="31"/>
  <c r="BY97" i="31"/>
  <c r="BZ66" i="31"/>
  <c r="BZ65" i="31"/>
  <c r="BY86" i="31"/>
  <c r="CN67" i="31"/>
  <c r="CY68" i="31"/>
  <c r="CX119" i="31"/>
  <c r="BB97" i="33"/>
  <c r="BB86" i="33"/>
  <c r="BD117" i="33"/>
  <c r="BD106" i="33"/>
  <c r="BD95" i="33"/>
  <c r="BE67" i="33"/>
  <c r="BD73" i="33"/>
  <c r="BE68" i="33"/>
  <c r="BD84" i="33"/>
  <c r="BD64" i="33"/>
  <c r="BE63" i="33"/>
  <c r="AF120" i="33"/>
  <c r="AG116" i="33" s="1"/>
  <c r="BD119" i="33"/>
  <c r="BC75" i="33"/>
  <c r="BC65" i="33"/>
  <c r="BC66" i="33"/>
  <c r="AF108" i="33"/>
  <c r="AF111" i="33" s="1"/>
  <c r="AF112" i="33" s="1"/>
  <c r="BD108" i="33"/>
  <c r="BD55" i="33"/>
  <c r="BD56" i="33"/>
  <c r="BD58" i="33"/>
  <c r="BE57" i="33" s="1"/>
  <c r="BG62" i="33"/>
  <c r="BF61" i="33"/>
  <c r="BG62" i="31"/>
  <c r="BF61" i="31"/>
  <c r="BD58" i="31"/>
  <c r="BE57" i="31" s="1"/>
  <c r="BD56" i="31"/>
  <c r="BD55" i="31"/>
  <c r="BE63" i="31"/>
  <c r="CN108" i="31" l="1"/>
  <c r="CA64" i="31"/>
  <c r="BZ75" i="31"/>
  <c r="BZ86" i="31"/>
  <c r="CA65" i="31"/>
  <c r="BZ97" i="31"/>
  <c r="CA66" i="31"/>
  <c r="CO67" i="31"/>
  <c r="CY119" i="31"/>
  <c r="CZ68" i="31"/>
  <c r="AI86" i="33"/>
  <c r="BE117" i="33"/>
  <c r="BE106" i="33"/>
  <c r="BE95" i="33"/>
  <c r="BE84" i="33"/>
  <c r="BE73" i="33"/>
  <c r="BE64" i="33"/>
  <c r="BF63" i="33"/>
  <c r="BF68" i="33"/>
  <c r="BF67" i="33"/>
  <c r="AF97" i="33"/>
  <c r="BD75" i="33"/>
  <c r="BD65" i="33"/>
  <c r="BD66" i="33"/>
  <c r="AG119" i="33"/>
  <c r="AG122" i="33" s="1"/>
  <c r="AG123" i="33" s="1"/>
  <c r="BH62" i="33"/>
  <c r="BG61" i="33"/>
  <c r="BE119" i="33"/>
  <c r="AF109" i="33"/>
  <c r="AG105" i="33" s="1"/>
  <c r="BE108" i="33"/>
  <c r="BC86" i="33"/>
  <c r="BE56" i="33"/>
  <c r="BE55" i="33"/>
  <c r="BE58" i="33"/>
  <c r="BF57" i="33" s="1"/>
  <c r="BC97" i="33"/>
  <c r="BH62" i="31"/>
  <c r="BG61" i="31"/>
  <c r="BF63" i="31"/>
  <c r="BE56" i="31"/>
  <c r="BE55" i="31"/>
  <c r="BE58" i="31"/>
  <c r="BF57" i="31" s="1"/>
  <c r="CO108" i="31" l="1"/>
  <c r="CA75" i="31"/>
  <c r="CB64" i="31"/>
  <c r="CP67" i="31"/>
  <c r="CB65" i="31"/>
  <c r="CA86" i="31"/>
  <c r="CB66" i="31"/>
  <c r="CA97" i="31"/>
  <c r="DA68" i="31"/>
  <c r="CZ119" i="31"/>
  <c r="BH61" i="33"/>
  <c r="BI62" i="33"/>
  <c r="AG120" i="33"/>
  <c r="AH116" i="33" s="1"/>
  <c r="BF108" i="33"/>
  <c r="AG108" i="33"/>
  <c r="AG111" i="33" s="1"/>
  <c r="AG112" i="33" s="1"/>
  <c r="BD97" i="33"/>
  <c r="BF119" i="33"/>
  <c r="BF58" i="33"/>
  <c r="BG57" i="33" s="1"/>
  <c r="BF55" i="33"/>
  <c r="BF56" i="33"/>
  <c r="BD86" i="33"/>
  <c r="BF117" i="33"/>
  <c r="BF106" i="33"/>
  <c r="BF95" i="33"/>
  <c r="BF84" i="33"/>
  <c r="BF73" i="33"/>
  <c r="BF64" i="33"/>
  <c r="BG63" i="33"/>
  <c r="BG68" i="33"/>
  <c r="BG67" i="33"/>
  <c r="BE75" i="33"/>
  <c r="BE66" i="33"/>
  <c r="BE65" i="33"/>
  <c r="BI62" i="31"/>
  <c r="BH61" i="31"/>
  <c r="BG63" i="31"/>
  <c r="BF56" i="31"/>
  <c r="BF55" i="31"/>
  <c r="BF58" i="31"/>
  <c r="BG57" i="31" s="1"/>
  <c r="CP108" i="31" l="1"/>
  <c r="CC64" i="31"/>
  <c r="CB75" i="31"/>
  <c r="CB97" i="31"/>
  <c r="CC66" i="31"/>
  <c r="CC65" i="31"/>
  <c r="CB86" i="31"/>
  <c r="CQ67" i="31"/>
  <c r="DB68" i="31"/>
  <c r="DA119" i="31"/>
  <c r="BF75" i="33"/>
  <c r="BF66" i="33"/>
  <c r="BF65" i="33"/>
  <c r="AG97" i="33"/>
  <c r="BE86" i="33"/>
  <c r="AG109" i="33"/>
  <c r="AH105" i="33" s="1"/>
  <c r="BE97" i="33"/>
  <c r="BG108" i="33"/>
  <c r="BJ62" i="33"/>
  <c r="BI61" i="33"/>
  <c r="BG58" i="33"/>
  <c r="BH57" i="33" s="1"/>
  <c r="BG56" i="33"/>
  <c r="BG55" i="33"/>
  <c r="AH119" i="33"/>
  <c r="AH122" i="33" s="1"/>
  <c r="AH123" i="33" s="1"/>
  <c r="AJ86" i="33"/>
  <c r="BG119" i="33"/>
  <c r="BG117" i="33"/>
  <c r="BG106" i="33"/>
  <c r="BG95" i="33"/>
  <c r="BG84" i="33"/>
  <c r="BG73" i="33"/>
  <c r="BG64" i="33"/>
  <c r="BH63" i="33"/>
  <c r="BH68" i="33"/>
  <c r="BH67" i="33"/>
  <c r="BJ62" i="31"/>
  <c r="BI61" i="31"/>
  <c r="BH63" i="31"/>
  <c r="BG58" i="31"/>
  <c r="BH57" i="31" s="1"/>
  <c r="BG56" i="31"/>
  <c r="BG55" i="31"/>
  <c r="CQ108" i="31" l="1"/>
  <c r="CD64" i="31"/>
  <c r="CC75" i="31"/>
  <c r="CR67" i="31"/>
  <c r="DC68" i="31"/>
  <c r="DB119" i="31"/>
  <c r="CC86" i="31"/>
  <c r="CD65" i="31"/>
  <c r="CC97" i="31"/>
  <c r="CD66" i="31"/>
  <c r="AH120" i="33"/>
  <c r="AI116" i="33" s="1"/>
  <c r="AK86" i="33"/>
  <c r="BF86" i="33"/>
  <c r="BK62" i="33"/>
  <c r="BJ61" i="33"/>
  <c r="BF97" i="33"/>
  <c r="BH108" i="33"/>
  <c r="BH119" i="33"/>
  <c r="AH108" i="33"/>
  <c r="AH111" i="33" s="1"/>
  <c r="AH112" i="33" s="1"/>
  <c r="BH117" i="33"/>
  <c r="BH106" i="33"/>
  <c r="BH95" i="33"/>
  <c r="BH84" i="33"/>
  <c r="BH73" i="33"/>
  <c r="BH64" i="33"/>
  <c r="BI63" i="33"/>
  <c r="BI68" i="33"/>
  <c r="BI67" i="33"/>
  <c r="BH56" i="33"/>
  <c r="BH55" i="33"/>
  <c r="BH58" i="33"/>
  <c r="BI57" i="33" s="1"/>
  <c r="BG75" i="33"/>
  <c r="BG66" i="33"/>
  <c r="BG65" i="33"/>
  <c r="BH56" i="31"/>
  <c r="BH55" i="31"/>
  <c r="BH58" i="31"/>
  <c r="BI57" i="31" s="1"/>
  <c r="BI63" i="31"/>
  <c r="BK62" i="31"/>
  <c r="BJ61" i="31"/>
  <c r="CR108" i="31" l="1"/>
  <c r="CE64" i="31"/>
  <c r="CD75" i="31"/>
  <c r="CD86" i="31"/>
  <c r="CE65" i="31"/>
  <c r="DD68" i="31"/>
  <c r="DC119" i="31"/>
  <c r="CE66" i="31"/>
  <c r="CD97" i="31"/>
  <c r="CS67" i="31"/>
  <c r="BG97" i="33"/>
  <c r="BG86" i="33"/>
  <c r="AH97" i="33"/>
  <c r="BH75" i="33"/>
  <c r="BH65" i="33"/>
  <c r="BH66" i="33"/>
  <c r="AH109" i="33"/>
  <c r="AI105" i="33" s="1"/>
  <c r="AI119" i="33"/>
  <c r="AI122" i="33" s="1"/>
  <c r="AI123" i="33" s="1"/>
  <c r="BL62" i="33"/>
  <c r="BK61" i="33"/>
  <c r="BI108" i="33"/>
  <c r="BI119" i="33"/>
  <c r="BI117" i="33"/>
  <c r="BI106" i="33"/>
  <c r="BI95" i="33"/>
  <c r="BI84" i="33"/>
  <c r="BI73" i="33"/>
  <c r="BJ63" i="33"/>
  <c r="BJ68" i="33"/>
  <c r="BI64" i="33"/>
  <c r="BJ67" i="33"/>
  <c r="BI56" i="33"/>
  <c r="BI55" i="33"/>
  <c r="BI58" i="33"/>
  <c r="BJ57" i="33" s="1"/>
  <c r="BJ63" i="31"/>
  <c r="BL62" i="31"/>
  <c r="BK61" i="31"/>
  <c r="BI56" i="31"/>
  <c r="BI55" i="31"/>
  <c r="BI58" i="31"/>
  <c r="BJ57" i="31" s="1"/>
  <c r="CS108" i="31" l="1"/>
  <c r="CE75" i="31"/>
  <c r="CF64" i="31"/>
  <c r="CE97" i="31"/>
  <c r="CF66" i="31"/>
  <c r="DE68" i="31"/>
  <c r="DD119" i="31"/>
  <c r="CF65" i="31"/>
  <c r="CE86" i="31"/>
  <c r="CT67" i="31"/>
  <c r="BJ56" i="33"/>
  <c r="BJ55" i="33"/>
  <c r="BJ58" i="33"/>
  <c r="BK57" i="33" s="1"/>
  <c r="BH86" i="33"/>
  <c r="AL86" i="33"/>
  <c r="BH97" i="33"/>
  <c r="BM62" i="33"/>
  <c r="BL61" i="33"/>
  <c r="BJ108" i="33"/>
  <c r="BI75" i="33"/>
  <c r="BI66" i="33"/>
  <c r="BI65" i="33"/>
  <c r="BJ119" i="33"/>
  <c r="AI120" i="33"/>
  <c r="AJ116" i="33" s="1"/>
  <c r="BJ117" i="33"/>
  <c r="BJ106" i="33"/>
  <c r="BJ95" i="33"/>
  <c r="BJ84" i="33"/>
  <c r="BJ73" i="33"/>
  <c r="BK68" i="33"/>
  <c r="BK67" i="33"/>
  <c r="BJ64" i="33"/>
  <c r="BK63" i="33"/>
  <c r="AI108" i="33"/>
  <c r="AI111" i="33" s="1"/>
  <c r="AI112" i="33" s="1"/>
  <c r="BM62" i="31"/>
  <c r="BL61" i="31"/>
  <c r="BK63" i="31"/>
  <c r="BJ56" i="31"/>
  <c r="BJ55" i="31"/>
  <c r="BJ58" i="31"/>
  <c r="BK57" i="31" s="1"/>
  <c r="CT108" i="31" l="1"/>
  <c r="CG64" i="31"/>
  <c r="CF75" i="31"/>
  <c r="CU67" i="31"/>
  <c r="CG65" i="31"/>
  <c r="CF86" i="31"/>
  <c r="DF68" i="31"/>
  <c r="DE119" i="31"/>
  <c r="CG66" i="31"/>
  <c r="CF97" i="31"/>
  <c r="BN62" i="33"/>
  <c r="BM61" i="33"/>
  <c r="AI109" i="33"/>
  <c r="AJ105" i="33" s="1"/>
  <c r="BK117" i="33"/>
  <c r="BK106" i="33"/>
  <c r="BK95" i="33"/>
  <c r="BK84" i="33"/>
  <c r="BK73" i="33"/>
  <c r="BL68" i="33"/>
  <c r="BL67" i="33"/>
  <c r="BK64" i="33"/>
  <c r="BL63" i="33"/>
  <c r="BI86" i="33"/>
  <c r="BI97" i="33"/>
  <c r="BK108" i="33"/>
  <c r="AI97" i="33"/>
  <c r="BK56" i="33"/>
  <c r="BK55" i="33"/>
  <c r="BK58" i="33"/>
  <c r="BL57" i="33" s="1"/>
  <c r="BJ75" i="33"/>
  <c r="BJ66" i="33"/>
  <c r="BJ65" i="33"/>
  <c r="BK119" i="33"/>
  <c r="AJ119" i="33"/>
  <c r="AJ122" i="33" s="1"/>
  <c r="AJ123" i="33" s="1"/>
  <c r="BL63" i="31"/>
  <c r="BK56" i="31"/>
  <c r="BK55" i="31"/>
  <c r="BK58" i="31"/>
  <c r="BL57" i="31" s="1"/>
  <c r="BN62" i="31"/>
  <c r="BM61" i="31"/>
  <c r="CU108" i="31" l="1"/>
  <c r="CG75" i="31"/>
  <c r="CH64" i="31"/>
  <c r="CH65" i="31"/>
  <c r="CG86" i="31"/>
  <c r="DG68" i="31"/>
  <c r="DF119" i="31"/>
  <c r="CH66" i="31"/>
  <c r="CG97" i="31"/>
  <c r="CV67" i="31"/>
  <c r="BJ97" i="33"/>
  <c r="BL117" i="33"/>
  <c r="BL106" i="33"/>
  <c r="BL95" i="33"/>
  <c r="BL73" i="33"/>
  <c r="BM67" i="33"/>
  <c r="BL84" i="33"/>
  <c r="BL64" i="33"/>
  <c r="BM63" i="33"/>
  <c r="BM68" i="33"/>
  <c r="BK75" i="33"/>
  <c r="BK65" i="33"/>
  <c r="BK66" i="33"/>
  <c r="AJ108" i="33"/>
  <c r="AJ111" i="33" s="1"/>
  <c r="AJ112" i="33" s="1"/>
  <c r="BL108" i="33"/>
  <c r="AJ120" i="33"/>
  <c r="AK116" i="33" s="1"/>
  <c r="BL119" i="33"/>
  <c r="BO62" i="33"/>
  <c r="BN61" i="33"/>
  <c r="BL56" i="33"/>
  <c r="BL55" i="33"/>
  <c r="BL58" i="33"/>
  <c r="BM57" i="33" s="1"/>
  <c r="BJ86" i="33"/>
  <c r="BL58" i="31"/>
  <c r="BM57" i="31" s="1"/>
  <c r="BL55" i="31"/>
  <c r="BL56" i="31"/>
  <c r="BN61" i="31"/>
  <c r="BO62" i="31"/>
  <c r="BM63" i="31"/>
  <c r="CV108" i="31" l="1"/>
  <c r="CH75" i="31"/>
  <c r="CI64" i="31"/>
  <c r="DG119" i="31"/>
  <c r="DH68" i="31"/>
  <c r="CI66" i="31"/>
  <c r="CH97" i="31"/>
  <c r="CW67" i="31"/>
  <c r="CH86" i="31"/>
  <c r="CI65" i="31"/>
  <c r="AJ109" i="33"/>
  <c r="AK105" i="33" s="1"/>
  <c r="BM119" i="33"/>
  <c r="BP62" i="33"/>
  <c r="BO61" i="33"/>
  <c r="BM117" i="33"/>
  <c r="BM106" i="33"/>
  <c r="BM95" i="33"/>
  <c r="BM84" i="33"/>
  <c r="BM73" i="33"/>
  <c r="BM64" i="33"/>
  <c r="BN63" i="33"/>
  <c r="BN67" i="33"/>
  <c r="BN68" i="33"/>
  <c r="AK108" i="33"/>
  <c r="BL75" i="33"/>
  <c r="BL66" i="33"/>
  <c r="BL65" i="33"/>
  <c r="BM56" i="33"/>
  <c r="BM55" i="33"/>
  <c r="BM58" i="33"/>
  <c r="BN57" i="33" s="1"/>
  <c r="BK86" i="33"/>
  <c r="BM108" i="33"/>
  <c r="BK97" i="33"/>
  <c r="AK119" i="33"/>
  <c r="AK122" i="33" s="1"/>
  <c r="AK123" i="33" s="1"/>
  <c r="BM56" i="31"/>
  <c r="BM55" i="31"/>
  <c r="BM58" i="31"/>
  <c r="BN57" i="31" s="1"/>
  <c r="BN63" i="31"/>
  <c r="BP62" i="31"/>
  <c r="BO61" i="31"/>
  <c r="CW108" i="31" l="1"/>
  <c r="CJ64" i="31"/>
  <c r="CI75" i="31"/>
  <c r="CX67" i="31"/>
  <c r="CJ66" i="31"/>
  <c r="CI97" i="31"/>
  <c r="CJ65" i="31"/>
  <c r="CI86" i="31"/>
  <c r="DI68" i="31"/>
  <c r="DH119" i="31"/>
  <c r="AK111" i="33"/>
  <c r="AK112" i="33" s="1"/>
  <c r="AK109" i="33"/>
  <c r="AL105" i="33" s="1"/>
  <c r="BN119" i="33"/>
  <c r="BN108" i="33"/>
  <c r="BL86" i="33"/>
  <c r="BN117" i="33"/>
  <c r="BN106" i="33"/>
  <c r="BN95" i="33"/>
  <c r="BN84" i="33"/>
  <c r="BN73" i="33"/>
  <c r="BN64" i="33"/>
  <c r="BO63" i="33"/>
  <c r="BO68" i="33"/>
  <c r="BO67" i="33"/>
  <c r="BQ62" i="33"/>
  <c r="BP61" i="33"/>
  <c r="AK97" i="33"/>
  <c r="AK120" i="33"/>
  <c r="AL116" i="33" s="1"/>
  <c r="BL97" i="33"/>
  <c r="BM75" i="33"/>
  <c r="BM66" i="33"/>
  <c r="BM65" i="33"/>
  <c r="BN58" i="33"/>
  <c r="BO57" i="33" s="1"/>
  <c r="BN55" i="33"/>
  <c r="BN56" i="33"/>
  <c r="BQ62" i="31"/>
  <c r="BP61" i="31"/>
  <c r="BO63" i="31"/>
  <c r="BN56" i="31"/>
  <c r="BN55" i="31"/>
  <c r="BN58" i="31"/>
  <c r="BO57" i="31" s="1"/>
  <c r="CX108" i="31" l="1"/>
  <c r="CJ75" i="31"/>
  <c r="CK64" i="31"/>
  <c r="CK65" i="31"/>
  <c r="CJ86" i="31"/>
  <c r="CK66" i="31"/>
  <c r="CJ97" i="31"/>
  <c r="DI119" i="31"/>
  <c r="DJ68" i="31"/>
  <c r="CY67" i="31"/>
  <c r="BO58" i="33"/>
  <c r="BP57" i="33" s="1"/>
  <c r="BO56" i="33"/>
  <c r="BO55" i="33"/>
  <c r="BO117" i="33"/>
  <c r="BO106" i="33"/>
  <c r="BO95" i="33"/>
  <c r="BO84" i="33"/>
  <c r="BO73" i="33"/>
  <c r="BO64" i="33"/>
  <c r="BP63" i="33"/>
  <c r="BP68" i="33"/>
  <c r="BP67" i="33"/>
  <c r="AL119" i="33"/>
  <c r="AL122" i="33" s="1"/>
  <c r="AL123" i="33" s="1"/>
  <c r="BN75" i="33"/>
  <c r="BN65" i="33"/>
  <c r="BN66" i="33"/>
  <c r="BM97" i="33"/>
  <c r="BO119" i="33"/>
  <c r="BM86" i="33"/>
  <c r="BR62" i="33"/>
  <c r="BQ61" i="33"/>
  <c r="BO108" i="33"/>
  <c r="AL108" i="33"/>
  <c r="AL111" i="33" s="1"/>
  <c r="BO58" i="31"/>
  <c r="BP57" i="31" s="1"/>
  <c r="BO56" i="31"/>
  <c r="BO55" i="31"/>
  <c r="BP63" i="31"/>
  <c r="BR62" i="31"/>
  <c r="BQ61" i="31"/>
  <c r="CY108" i="31" l="1"/>
  <c r="CK75" i="31"/>
  <c r="CL64" i="31"/>
  <c r="DK68" i="31"/>
  <c r="DJ119" i="31"/>
  <c r="CL66" i="31"/>
  <c r="CK97" i="31"/>
  <c r="CZ67" i="31"/>
  <c r="CK86" i="31"/>
  <c r="CL65" i="31"/>
  <c r="AL120" i="33"/>
  <c r="AM116" i="33" s="1"/>
  <c r="AL97" i="33"/>
  <c r="BS62" i="33"/>
  <c r="BR61" i="33"/>
  <c r="AM119" i="33"/>
  <c r="BP108" i="33"/>
  <c r="BP119" i="33"/>
  <c r="BN86" i="33"/>
  <c r="BO75" i="33"/>
  <c r="BO66" i="33"/>
  <c r="BO65" i="33"/>
  <c r="BN97" i="33"/>
  <c r="BP117" i="33"/>
  <c r="BP106" i="33"/>
  <c r="BP95" i="33"/>
  <c r="BP84" i="33"/>
  <c r="BP73" i="33"/>
  <c r="BP64" i="33"/>
  <c r="BQ63" i="33"/>
  <c r="BQ68" i="33"/>
  <c r="BQ67" i="33"/>
  <c r="BP56" i="33"/>
  <c r="BP55" i="33"/>
  <c r="BP58" i="33"/>
  <c r="BQ57" i="33" s="1"/>
  <c r="BP56" i="31"/>
  <c r="BP55" i="31"/>
  <c r="BP58" i="31"/>
  <c r="BQ57" i="31" s="1"/>
  <c r="BS62" i="31"/>
  <c r="BR61" i="31"/>
  <c r="BQ63" i="31"/>
  <c r="CZ108" i="31" l="1"/>
  <c r="CL75" i="31"/>
  <c r="CM64" i="31"/>
  <c r="DA67" i="31"/>
  <c r="CM66" i="31"/>
  <c r="CL97" i="31"/>
  <c r="CL86" i="31"/>
  <c r="CM65" i="31"/>
  <c r="DL68" i="31"/>
  <c r="DK119" i="31"/>
  <c r="AM122" i="33"/>
  <c r="AM123" i="33" s="1"/>
  <c r="BQ119" i="33"/>
  <c r="BP75" i="33"/>
  <c r="BP65" i="33"/>
  <c r="BP66" i="33"/>
  <c r="AM120" i="33"/>
  <c r="AN116" i="33" s="1"/>
  <c r="BQ117" i="33"/>
  <c r="BQ106" i="33"/>
  <c r="BQ95" i="33"/>
  <c r="BQ84" i="33"/>
  <c r="BQ73" i="33"/>
  <c r="BQ64" i="33"/>
  <c r="BR68" i="33"/>
  <c r="BR67" i="33"/>
  <c r="BR63" i="33"/>
  <c r="AM108" i="33"/>
  <c r="BO86" i="33"/>
  <c r="BT62" i="33"/>
  <c r="BS61" i="33"/>
  <c r="BQ108" i="33"/>
  <c r="BQ56" i="33"/>
  <c r="BQ55" i="33"/>
  <c r="BQ58" i="33"/>
  <c r="BR57" i="33" s="1"/>
  <c r="BO97" i="33"/>
  <c r="BQ56" i="31"/>
  <c r="BQ55" i="31"/>
  <c r="BQ58" i="31"/>
  <c r="BR57" i="31" s="1"/>
  <c r="BR63" i="31"/>
  <c r="BS61" i="31"/>
  <c r="BT62" i="31"/>
  <c r="DA108" i="31" l="1"/>
  <c r="CM75" i="31"/>
  <c r="CN64" i="31"/>
  <c r="CM97" i="31"/>
  <c r="CN66" i="31"/>
  <c r="CN65" i="31"/>
  <c r="CM86" i="31"/>
  <c r="DB67" i="31"/>
  <c r="DM68" i="31"/>
  <c r="DL119" i="31"/>
  <c r="BQ75" i="33"/>
  <c r="BQ66" i="33"/>
  <c r="BQ65" i="33"/>
  <c r="BP86" i="33"/>
  <c r="BP97" i="33"/>
  <c r="BR119" i="33"/>
  <c r="BU62" i="33"/>
  <c r="BT61" i="33"/>
  <c r="BR56" i="33"/>
  <c r="BR55" i="33"/>
  <c r="BR58" i="33"/>
  <c r="BS57" i="33" s="1"/>
  <c r="BR117" i="33"/>
  <c r="BR106" i="33"/>
  <c r="BR95" i="33"/>
  <c r="BR84" i="33"/>
  <c r="BR73" i="33"/>
  <c r="BS68" i="33"/>
  <c r="BS67" i="33"/>
  <c r="BR64" i="33"/>
  <c r="BS63" i="33"/>
  <c r="BR108" i="33"/>
  <c r="AN119" i="33"/>
  <c r="AN122" i="33" s="1"/>
  <c r="AN123" i="33" s="1"/>
  <c r="BT61" i="31"/>
  <c r="BU62" i="31"/>
  <c r="BS63" i="31"/>
  <c r="BR56" i="31"/>
  <c r="BR55" i="31"/>
  <c r="BR58" i="31"/>
  <c r="BS57" i="31" s="1"/>
  <c r="DB108" i="31" l="1"/>
  <c r="CO64" i="31"/>
  <c r="CN75" i="31"/>
  <c r="CO65" i="31"/>
  <c r="CN86" i="31"/>
  <c r="DC67" i="31"/>
  <c r="CO66" i="31"/>
  <c r="CN97" i="31"/>
  <c r="DM119" i="31"/>
  <c r="DN68" i="31"/>
  <c r="BS117" i="33"/>
  <c r="BS106" i="33"/>
  <c r="BS95" i="33"/>
  <c r="BS84" i="33"/>
  <c r="BS73" i="33"/>
  <c r="BT68" i="33"/>
  <c r="BT67" i="33"/>
  <c r="BS64" i="33"/>
  <c r="BT63" i="33"/>
  <c r="BR75" i="33"/>
  <c r="BR66" i="33"/>
  <c r="BR65" i="33"/>
  <c r="BQ86" i="33"/>
  <c r="BS108" i="33"/>
  <c r="BQ97" i="33"/>
  <c r="AN120" i="33"/>
  <c r="AO116" i="33" s="1"/>
  <c r="BV62" i="33"/>
  <c r="BU61" i="33"/>
  <c r="BS56" i="33"/>
  <c r="BS55" i="33"/>
  <c r="BS58" i="33"/>
  <c r="BT57" i="33" s="1"/>
  <c r="BS119" i="33"/>
  <c r="BS56" i="31"/>
  <c r="BS55" i="31"/>
  <c r="BS58" i="31"/>
  <c r="BT57" i="31" s="1"/>
  <c r="BT63" i="31"/>
  <c r="BV62" i="31"/>
  <c r="BU61" i="31"/>
  <c r="DC108" i="31" l="1"/>
  <c r="CP64" i="31"/>
  <c r="CO75" i="31"/>
  <c r="DD67" i="31"/>
  <c r="CO97" i="31"/>
  <c r="CP66" i="31"/>
  <c r="DN119" i="31"/>
  <c r="DO68" i="31"/>
  <c r="CO86" i="31"/>
  <c r="CP65" i="31"/>
  <c r="AO119" i="33"/>
  <c r="AO122" i="33" s="1"/>
  <c r="AO123" i="33" s="1"/>
  <c r="BT108" i="33"/>
  <c r="BR86" i="33"/>
  <c r="BT119" i="33"/>
  <c r="BT56" i="33"/>
  <c r="BT55" i="33"/>
  <c r="BT58" i="33"/>
  <c r="BU57" i="33" s="1"/>
  <c r="BR97" i="33"/>
  <c r="BW62" i="33"/>
  <c r="BV61" i="33"/>
  <c r="BS75" i="33"/>
  <c r="BS66" i="33"/>
  <c r="BS65" i="33"/>
  <c r="BT106" i="33"/>
  <c r="BT117" i="33"/>
  <c r="BT95" i="33"/>
  <c r="BT84" i="33"/>
  <c r="BU67" i="33"/>
  <c r="BT73" i="33"/>
  <c r="BU68" i="33"/>
  <c r="BT64" i="33"/>
  <c r="BU63" i="33"/>
  <c r="BT58" i="31"/>
  <c r="BU57" i="31" s="1"/>
  <c r="BT55" i="31"/>
  <c r="BT56" i="31"/>
  <c r="BW62" i="31"/>
  <c r="BV61" i="31"/>
  <c r="BU63" i="31"/>
  <c r="DD108" i="31" l="1"/>
  <c r="CQ64" i="31"/>
  <c r="CP75" i="31"/>
  <c r="DE67" i="31"/>
  <c r="CQ65" i="31"/>
  <c r="CP86" i="31"/>
  <c r="DP68" i="31"/>
  <c r="DO119" i="31"/>
  <c r="CQ66" i="31"/>
  <c r="CP97" i="31"/>
  <c r="BT75" i="33"/>
  <c r="BT66" i="33"/>
  <c r="BT65" i="33"/>
  <c r="BU119" i="33"/>
  <c r="BX62" i="33"/>
  <c r="BW61" i="33"/>
  <c r="BS97" i="33"/>
  <c r="BU56" i="33"/>
  <c r="BU55" i="33"/>
  <c r="BU58" i="33"/>
  <c r="BV57" i="33" s="1"/>
  <c r="BU108" i="33"/>
  <c r="BS86" i="33"/>
  <c r="BU117" i="33"/>
  <c r="BU106" i="33"/>
  <c r="BU95" i="33"/>
  <c r="BU84" i="33"/>
  <c r="BU73" i="33"/>
  <c r="BU64" i="33"/>
  <c r="BV63" i="33"/>
  <c r="BV68" i="33"/>
  <c r="BV67" i="33"/>
  <c r="AO120" i="33"/>
  <c r="AP116" i="33" s="1"/>
  <c r="BX62" i="31"/>
  <c r="BW61" i="31"/>
  <c r="BU56" i="31"/>
  <c r="BU55" i="31"/>
  <c r="BU58" i="31"/>
  <c r="BV57" i="31" s="1"/>
  <c r="BV63" i="31"/>
  <c r="DE108" i="31" l="1"/>
  <c r="CR64" i="31"/>
  <c r="CQ75" i="31"/>
  <c r="CR66" i="31"/>
  <c r="CQ97" i="31"/>
  <c r="DQ68" i="31"/>
  <c r="DP119" i="31"/>
  <c r="CR65" i="31"/>
  <c r="CQ86" i="31"/>
  <c r="DF67" i="31"/>
  <c r="BV58" i="33"/>
  <c r="BW57" i="33" s="1"/>
  <c r="BV55" i="33"/>
  <c r="BV56" i="33"/>
  <c r="BY62" i="33"/>
  <c r="BX61" i="33"/>
  <c r="BV108" i="33"/>
  <c r="BT86" i="33"/>
  <c r="BV117" i="33"/>
  <c r="BV106" i="33"/>
  <c r="BV95" i="33"/>
  <c r="BV84" i="33"/>
  <c r="BV73" i="33"/>
  <c r="BV64" i="33"/>
  <c r="BW63" i="33"/>
  <c r="BW68" i="33"/>
  <c r="BW67" i="33"/>
  <c r="BU75" i="33"/>
  <c r="BU66" i="33"/>
  <c r="BU65" i="33"/>
  <c r="BT97" i="33"/>
  <c r="BV119" i="33"/>
  <c r="AP119" i="33"/>
  <c r="AP122" i="33" s="1"/>
  <c r="AP123" i="33" s="1"/>
  <c r="BX61" i="31"/>
  <c r="BY62" i="31"/>
  <c r="BV55" i="31"/>
  <c r="BV56" i="31"/>
  <c r="BV58" i="31"/>
  <c r="BW57" i="31" s="1"/>
  <c r="BW63" i="31"/>
  <c r="DF108" i="31" l="1"/>
  <c r="CS64" i="31"/>
  <c r="CR75" i="31"/>
  <c r="CS65" i="31"/>
  <c r="CR86" i="31"/>
  <c r="DR68" i="31"/>
  <c r="DQ119" i="31"/>
  <c r="DG67" i="31"/>
  <c r="CS66" i="31"/>
  <c r="CR97" i="31"/>
  <c r="BU86" i="33"/>
  <c r="BU97" i="33"/>
  <c r="BZ62" i="33"/>
  <c r="BY61" i="33"/>
  <c r="AP120" i="33"/>
  <c r="AQ116" i="33" s="1"/>
  <c r="BW108" i="33"/>
  <c r="BV75" i="33"/>
  <c r="BV65" i="33"/>
  <c r="BV66" i="33"/>
  <c r="BW119" i="33"/>
  <c r="BW117" i="33"/>
  <c r="BW106" i="33"/>
  <c r="BW95" i="33"/>
  <c r="BW84" i="33"/>
  <c r="BW73" i="33"/>
  <c r="BW64" i="33"/>
  <c r="BX63" i="33"/>
  <c r="BX68" i="33"/>
  <c r="BX67" i="33"/>
  <c r="BW58" i="33"/>
  <c r="BX57" i="33" s="1"/>
  <c r="BW56" i="33"/>
  <c r="BW55" i="33"/>
  <c r="BY61" i="31"/>
  <c r="BZ62" i="31"/>
  <c r="BX63" i="31"/>
  <c r="BW58" i="31"/>
  <c r="BX57" i="31" s="1"/>
  <c r="BW56" i="31"/>
  <c r="BW55" i="31"/>
  <c r="DG108" i="31" l="1"/>
  <c r="CT64" i="31"/>
  <c r="CS75" i="31"/>
  <c r="DH67" i="31"/>
  <c r="DS68" i="31"/>
  <c r="DR119" i="31"/>
  <c r="CT66" i="31"/>
  <c r="CS97" i="31"/>
  <c r="CT65" i="31"/>
  <c r="CS86" i="31"/>
  <c r="BV97" i="33"/>
  <c r="AQ119" i="33"/>
  <c r="AQ122" i="33" s="1"/>
  <c r="AQ123" i="33" s="1"/>
  <c r="BV86" i="33"/>
  <c r="CA62" i="33"/>
  <c r="BZ61" i="33"/>
  <c r="BX108" i="33"/>
  <c r="BX119" i="33"/>
  <c r="BX117" i="33"/>
  <c r="BX106" i="33"/>
  <c r="BX95" i="33"/>
  <c r="BX84" i="33"/>
  <c r="BX73" i="33"/>
  <c r="BX64" i="33"/>
  <c r="BY63" i="33"/>
  <c r="BY68" i="33"/>
  <c r="BY67" i="33"/>
  <c r="BX56" i="33"/>
  <c r="BX55" i="33"/>
  <c r="BX58" i="33"/>
  <c r="BY57" i="33" s="1"/>
  <c r="BW75" i="33"/>
  <c r="BW66" i="33"/>
  <c r="BW65" i="33"/>
  <c r="CA62" i="31"/>
  <c r="BZ61" i="31"/>
  <c r="BX56" i="31"/>
  <c r="BX55" i="31"/>
  <c r="BX58" i="31"/>
  <c r="BY57" i="31" s="1"/>
  <c r="BY63" i="31"/>
  <c r="DH108" i="31" l="1"/>
  <c r="CT75" i="31"/>
  <c r="CU64" i="31"/>
  <c r="CU66" i="31"/>
  <c r="CT97" i="31"/>
  <c r="DT68" i="31"/>
  <c r="DS119" i="31"/>
  <c r="DI67" i="31"/>
  <c r="CU65" i="31"/>
  <c r="CT86" i="31"/>
  <c r="CB62" i="33"/>
  <c r="CA61" i="33"/>
  <c r="BW97" i="33"/>
  <c r="BW86" i="33"/>
  <c r="BY108" i="33"/>
  <c r="BY119" i="33"/>
  <c r="BY117" i="33"/>
  <c r="BY106" i="33"/>
  <c r="BY95" i="33"/>
  <c r="BY84" i="33"/>
  <c r="BY73" i="33"/>
  <c r="BZ68" i="33"/>
  <c r="BY64" i="33"/>
  <c r="BZ67" i="33"/>
  <c r="BZ63" i="33"/>
  <c r="AQ120" i="33"/>
  <c r="AR116" i="33" s="1"/>
  <c r="BY56" i="33"/>
  <c r="BY55" i="33"/>
  <c r="BY58" i="33"/>
  <c r="BZ57" i="33" s="1"/>
  <c r="BX75" i="33"/>
  <c r="BX65" i="33"/>
  <c r="BX66" i="33"/>
  <c r="BZ63" i="31"/>
  <c r="BY56" i="31"/>
  <c r="BY55" i="31"/>
  <c r="BY58" i="31"/>
  <c r="BZ57" i="31" s="1"/>
  <c r="CB62" i="31"/>
  <c r="CA61" i="31"/>
  <c r="DI108" i="31" l="1"/>
  <c r="CU75" i="31"/>
  <c r="CV64" i="31"/>
  <c r="DU68" i="31"/>
  <c r="DT119" i="31"/>
  <c r="DJ67" i="31"/>
  <c r="CV65" i="31"/>
  <c r="CU86" i="31"/>
  <c r="CV66" i="31"/>
  <c r="CU97" i="31"/>
  <c r="AR119" i="33"/>
  <c r="AR122" i="33" s="1"/>
  <c r="AR123" i="33" s="1"/>
  <c r="BX97" i="33"/>
  <c r="BX86" i="33"/>
  <c r="BZ108" i="33"/>
  <c r="BY75" i="33"/>
  <c r="BY66" i="33"/>
  <c r="BY65" i="33"/>
  <c r="BZ119" i="33"/>
  <c r="BZ117" i="33"/>
  <c r="BZ95" i="33"/>
  <c r="BZ84" i="33"/>
  <c r="BZ73" i="33"/>
  <c r="BZ106" i="33"/>
  <c r="CA68" i="33"/>
  <c r="CA67" i="33"/>
  <c r="BZ64" i="33"/>
  <c r="CA63" i="33"/>
  <c r="BZ56" i="33"/>
  <c r="BZ55" i="33"/>
  <c r="BZ58" i="33"/>
  <c r="CA57" i="33" s="1"/>
  <c r="CC62" i="33"/>
  <c r="CB61" i="33"/>
  <c r="CA63" i="31"/>
  <c r="CB61" i="31"/>
  <c r="CC62" i="31"/>
  <c r="BZ56" i="31"/>
  <c r="BZ55" i="31"/>
  <c r="BZ58" i="31"/>
  <c r="CA57" i="31" s="1"/>
  <c r="DJ108" i="31" l="1"/>
  <c r="CV75" i="31"/>
  <c r="CW64" i="31"/>
  <c r="CV86" i="31"/>
  <c r="CW65" i="31"/>
  <c r="DK67" i="31"/>
  <c r="CV97" i="31"/>
  <c r="CW66" i="31"/>
  <c r="DV68" i="31"/>
  <c r="DU119" i="31"/>
  <c r="CA119" i="33"/>
  <c r="CA56" i="33"/>
  <c r="CA55" i="33"/>
  <c r="CA58" i="33"/>
  <c r="CB57" i="33" s="1"/>
  <c r="BY86" i="33"/>
  <c r="CA117" i="33"/>
  <c r="CA106" i="33"/>
  <c r="CA95" i="33"/>
  <c r="CA84" i="33"/>
  <c r="CA73" i="33"/>
  <c r="CB68" i="33"/>
  <c r="CB67" i="33"/>
  <c r="CA64" i="33"/>
  <c r="CB63" i="33"/>
  <c r="BZ75" i="33"/>
  <c r="BZ66" i="33"/>
  <c r="BZ65" i="33"/>
  <c r="CD62" i="33"/>
  <c r="CC61" i="33"/>
  <c r="BY97" i="33"/>
  <c r="CA108" i="33"/>
  <c r="AR120" i="33"/>
  <c r="AS116" i="33" s="1"/>
  <c r="CA56" i="31"/>
  <c r="CA55" i="31"/>
  <c r="CA58" i="31"/>
  <c r="CB57" i="31" s="1"/>
  <c r="CB63" i="31"/>
  <c r="CD62" i="31"/>
  <c r="CC61" i="31"/>
  <c r="DK108" i="31" l="1"/>
  <c r="CX64" i="31"/>
  <c r="CW75" i="31"/>
  <c r="DL67" i="31"/>
  <c r="CX65" i="31"/>
  <c r="CW86" i="31"/>
  <c r="CX66" i="31"/>
  <c r="CW97" i="31"/>
  <c r="DW68" i="31"/>
  <c r="DV119" i="31"/>
  <c r="CB56" i="33"/>
  <c r="CB55" i="33"/>
  <c r="CB58" i="33"/>
  <c r="CC57" i="33" s="1"/>
  <c r="BZ86" i="33"/>
  <c r="CB119" i="33"/>
  <c r="CB106" i="33"/>
  <c r="CB117" i="33"/>
  <c r="CB95" i="33"/>
  <c r="CC67" i="33"/>
  <c r="CC68" i="33"/>
  <c r="CB64" i="33"/>
  <c r="CC63" i="33"/>
  <c r="CB84" i="33"/>
  <c r="CB73" i="33"/>
  <c r="AS119" i="33"/>
  <c r="AS122" i="33" s="1"/>
  <c r="AS123" i="33" s="1"/>
  <c r="BZ97" i="33"/>
  <c r="CA75" i="33"/>
  <c r="CA66" i="33"/>
  <c r="CA65" i="33"/>
  <c r="CE62" i="33"/>
  <c r="CD61" i="33"/>
  <c r="CB108" i="33"/>
  <c r="CE62" i="31"/>
  <c r="CD61" i="31"/>
  <c r="CB58" i="31"/>
  <c r="CC57" i="31" s="1"/>
  <c r="CB55" i="31"/>
  <c r="CB56" i="31"/>
  <c r="CC63" i="31"/>
  <c r="DL108" i="31" l="1"/>
  <c r="CX75" i="31"/>
  <c r="CY64" i="31"/>
  <c r="CY65" i="31"/>
  <c r="CX86" i="31"/>
  <c r="DM67" i="31"/>
  <c r="CY66" i="31"/>
  <c r="CX97" i="31"/>
  <c r="DW119" i="31"/>
  <c r="DX68" i="31"/>
  <c r="CB75" i="33"/>
  <c r="CB66" i="33"/>
  <c r="CB65" i="33"/>
  <c r="CC119" i="33"/>
  <c r="CC108" i="33"/>
  <c r="CA86" i="33"/>
  <c r="AS120" i="33"/>
  <c r="AT116" i="33" s="1"/>
  <c r="CC56" i="33"/>
  <c r="CC55" i="33"/>
  <c r="CC58" i="33"/>
  <c r="CD57" i="33" s="1"/>
  <c r="CC117" i="33"/>
  <c r="CC106" i="33"/>
  <c r="CC95" i="33"/>
  <c r="CC84" i="33"/>
  <c r="CC73" i="33"/>
  <c r="CC64" i="33"/>
  <c r="CD63" i="33"/>
  <c r="CD67" i="33"/>
  <c r="CD68" i="33"/>
  <c r="CF62" i="33"/>
  <c r="CE61" i="33"/>
  <c r="CA97" i="33"/>
  <c r="CC56" i="31"/>
  <c r="CC55" i="31"/>
  <c r="CC58" i="31"/>
  <c r="CD57" i="31" s="1"/>
  <c r="CD63" i="31"/>
  <c r="CF62" i="31"/>
  <c r="CE61" i="31"/>
  <c r="DM108" i="31" l="1"/>
  <c r="CY75" i="31"/>
  <c r="CZ64" i="31"/>
  <c r="CZ65" i="31"/>
  <c r="CY86" i="31"/>
  <c r="CZ66" i="31"/>
  <c r="CY97" i="31"/>
  <c r="DY68" i="31"/>
  <c r="DX119" i="31"/>
  <c r="DN67" i="31"/>
  <c r="CB86" i="33"/>
  <c r="CD119" i="33"/>
  <c r="CB97" i="33"/>
  <c r="AT119" i="33"/>
  <c r="AT122" i="33" s="1"/>
  <c r="AT123" i="33" s="1"/>
  <c r="CD58" i="33"/>
  <c r="CE57" i="33" s="1"/>
  <c r="CD56" i="33"/>
  <c r="CD55" i="33"/>
  <c r="CF61" i="33"/>
  <c r="CG62" i="33"/>
  <c r="CD108" i="33"/>
  <c r="CD117" i="33"/>
  <c r="CD106" i="33"/>
  <c r="CD95" i="33"/>
  <c r="CD84" i="33"/>
  <c r="CD73" i="33"/>
  <c r="CD64" i="33"/>
  <c r="CE63" i="33"/>
  <c r="CE68" i="33"/>
  <c r="CE67" i="33"/>
  <c r="CC75" i="33"/>
  <c r="CC66" i="33"/>
  <c r="CC65" i="33"/>
  <c r="CF61" i="31"/>
  <c r="CG62" i="31"/>
  <c r="CE63" i="31"/>
  <c r="CD56" i="31"/>
  <c r="CD55" i="31"/>
  <c r="CD58" i="31"/>
  <c r="CE57" i="31" s="1"/>
  <c r="DN108" i="31" l="1"/>
  <c r="DA64" i="31"/>
  <c r="CZ75" i="31"/>
  <c r="DY119" i="31"/>
  <c r="DZ68" i="31"/>
  <c r="CZ97" i="31"/>
  <c r="DA66" i="31"/>
  <c r="DO67" i="31"/>
  <c r="CZ86" i="31"/>
  <c r="DA65" i="31"/>
  <c r="CE58" i="33"/>
  <c r="CF57" i="33" s="1"/>
  <c r="CE56" i="33"/>
  <c r="CE55" i="33"/>
  <c r="CE108" i="33"/>
  <c r="CE117" i="33"/>
  <c r="CE106" i="33"/>
  <c r="CE95" i="33"/>
  <c r="CE84" i="33"/>
  <c r="CE73" i="33"/>
  <c r="CE64" i="33"/>
  <c r="CF63" i="33"/>
  <c r="CF68" i="33"/>
  <c r="CF67" i="33"/>
  <c r="CC97" i="33"/>
  <c r="CE119" i="33"/>
  <c r="CC86" i="33"/>
  <c r="CD75" i="33"/>
  <c r="CD65" i="33"/>
  <c r="CD66" i="33"/>
  <c r="CH62" i="33"/>
  <c r="CG61" i="33"/>
  <c r="AT120" i="33"/>
  <c r="AU116" i="33" s="1"/>
  <c r="CH62" i="31"/>
  <c r="CG61" i="31"/>
  <c r="CF63" i="31"/>
  <c r="CE56" i="31"/>
  <c r="CE55" i="31"/>
  <c r="CE58" i="31"/>
  <c r="CF57" i="31" s="1"/>
  <c r="DO108" i="31" l="1"/>
  <c r="DA75" i="31"/>
  <c r="DB64" i="31"/>
  <c r="DB66" i="31"/>
  <c r="DA97" i="31"/>
  <c r="DB65" i="31"/>
  <c r="DA86" i="31"/>
  <c r="EA68" i="31"/>
  <c r="DZ119" i="31"/>
  <c r="DP67" i="31"/>
  <c r="CI62" i="33"/>
  <c r="CH61" i="33"/>
  <c r="CE75" i="33"/>
  <c r="CE66" i="33"/>
  <c r="CE65" i="33"/>
  <c r="AU119" i="33"/>
  <c r="AU122" i="33" s="1"/>
  <c r="AU123" i="33" s="1"/>
  <c r="CF117" i="33"/>
  <c r="CF106" i="33"/>
  <c r="CF95" i="33"/>
  <c r="CF84" i="33"/>
  <c r="CF73" i="33"/>
  <c r="CF64" i="33"/>
  <c r="CG63" i="33"/>
  <c r="CG68" i="33"/>
  <c r="CG67" i="33"/>
  <c r="CD97" i="33"/>
  <c r="CF56" i="33"/>
  <c r="CF55" i="33"/>
  <c r="CF58" i="33"/>
  <c r="CG57" i="33" s="1"/>
  <c r="CF119" i="33"/>
  <c r="CD86" i="33"/>
  <c r="CF108" i="33"/>
  <c r="CF56" i="31"/>
  <c r="CF55" i="31"/>
  <c r="CF58" i="31"/>
  <c r="CG57" i="31" s="1"/>
  <c r="CG63" i="31"/>
  <c r="CI62" i="31"/>
  <c r="CH61" i="31"/>
  <c r="DP108" i="31" l="1"/>
  <c r="DB75" i="31"/>
  <c r="DC64" i="31"/>
  <c r="DC65" i="31"/>
  <c r="DB86" i="31"/>
  <c r="EB68" i="31"/>
  <c r="EA119" i="31"/>
  <c r="DC66" i="31"/>
  <c r="DB97" i="31"/>
  <c r="DQ67" i="31"/>
  <c r="AU120" i="33"/>
  <c r="AV116" i="33" s="1"/>
  <c r="CF75" i="33"/>
  <c r="CF65" i="33"/>
  <c r="CF66" i="33"/>
  <c r="CE86" i="33"/>
  <c r="CE97" i="33"/>
  <c r="CG117" i="33"/>
  <c r="CG106" i="33"/>
  <c r="CG95" i="33"/>
  <c r="CG84" i="33"/>
  <c r="CG73" i="33"/>
  <c r="CG64" i="33"/>
  <c r="CH68" i="33"/>
  <c r="CH63" i="33"/>
  <c r="CH67" i="33"/>
  <c r="AV119" i="33"/>
  <c r="CG108" i="33"/>
  <c r="CG56" i="33"/>
  <c r="CG55" i="33"/>
  <c r="CG58" i="33"/>
  <c r="CH57" i="33" s="1"/>
  <c r="CG119" i="33"/>
  <c r="CJ62" i="33"/>
  <c r="CI61" i="33"/>
  <c r="CI61" i="31"/>
  <c r="CJ62" i="31"/>
  <c r="CH63" i="31"/>
  <c r="CG56" i="31"/>
  <c r="CG55" i="31"/>
  <c r="CG58" i="31"/>
  <c r="CH57" i="31" s="1"/>
  <c r="DQ108" i="31" l="1"/>
  <c r="DD64" i="31"/>
  <c r="DC75" i="31"/>
  <c r="DD66" i="31"/>
  <c r="DC97" i="31"/>
  <c r="EC68" i="31"/>
  <c r="EB119" i="31"/>
  <c r="DR67" i="31"/>
  <c r="DD65" i="31"/>
  <c r="DC86" i="31"/>
  <c r="AV122" i="33"/>
  <c r="AV123" i="33" s="1"/>
  <c r="CG75" i="33"/>
  <c r="CG66" i="33"/>
  <c r="CG65" i="33"/>
  <c r="CH56" i="33"/>
  <c r="CH55" i="33"/>
  <c r="CH58" i="33"/>
  <c r="CI57" i="33" s="1"/>
  <c r="CH119" i="33"/>
  <c r="CF97" i="33"/>
  <c r="CF86" i="33"/>
  <c r="CK62" i="33"/>
  <c r="CJ61" i="33"/>
  <c r="AV120" i="33"/>
  <c r="AW116" i="33" s="1"/>
  <c r="CH108" i="33"/>
  <c r="CH117" i="33"/>
  <c r="CH95" i="33"/>
  <c r="CH106" i="33"/>
  <c r="CH84" i="33"/>
  <c r="CH73" i="33"/>
  <c r="CI68" i="33"/>
  <c r="CI67" i="33"/>
  <c r="CH64" i="33"/>
  <c r="CI63" i="33"/>
  <c r="CJ61" i="31"/>
  <c r="CK62" i="31"/>
  <c r="CI63" i="31"/>
  <c r="CH56" i="31"/>
  <c r="CH55" i="31"/>
  <c r="CH58" i="31"/>
  <c r="CI57" i="31" s="1"/>
  <c r="DR108" i="31" l="1"/>
  <c r="DE64" i="31"/>
  <c r="DD75" i="31"/>
  <c r="DS67" i="31"/>
  <c r="ED68" i="31"/>
  <c r="EC119" i="31"/>
  <c r="DE65" i="31"/>
  <c r="DD86" i="31"/>
  <c r="DE66" i="31"/>
  <c r="DD97" i="31"/>
  <c r="CI56" i="33"/>
  <c r="CI55" i="33"/>
  <c r="CI58" i="33"/>
  <c r="CJ57" i="33" s="1"/>
  <c r="CI117" i="33"/>
  <c r="CI106" i="33"/>
  <c r="CI95" i="33"/>
  <c r="CI84" i="33"/>
  <c r="CI73" i="33"/>
  <c r="CJ68" i="33"/>
  <c r="CJ67" i="33"/>
  <c r="CI64" i="33"/>
  <c r="CJ63" i="33"/>
  <c r="CG86" i="33"/>
  <c r="AW119" i="33"/>
  <c r="AW122" i="33" s="1"/>
  <c r="AW123" i="33" s="1"/>
  <c r="CG97" i="33"/>
  <c r="CH75" i="33"/>
  <c r="CH65" i="33"/>
  <c r="CH66" i="33"/>
  <c r="CI108" i="33"/>
  <c r="CI119" i="33"/>
  <c r="CL62" i="33"/>
  <c r="CK61" i="33"/>
  <c r="CI56" i="31"/>
  <c r="CI55" i="31"/>
  <c r="CI58" i="31"/>
  <c r="CJ57" i="31" s="1"/>
  <c r="CL62" i="31"/>
  <c r="CK61" i="31"/>
  <c r="CJ63" i="31"/>
  <c r="DS108" i="31" l="1"/>
  <c r="DF64" i="31"/>
  <c r="DE75" i="31"/>
  <c r="EE68" i="31"/>
  <c r="ED119" i="31"/>
  <c r="DF65" i="31"/>
  <c r="DE86" i="31"/>
  <c r="DF66" i="31"/>
  <c r="DE97" i="31"/>
  <c r="DT67" i="31"/>
  <c r="AW120" i="33"/>
  <c r="AX116" i="33" s="1"/>
  <c r="CH97" i="33"/>
  <c r="CH86" i="33"/>
  <c r="CJ117" i="33"/>
  <c r="CJ106" i="33"/>
  <c r="CJ95" i="33"/>
  <c r="CK67" i="33"/>
  <c r="CJ64" i="33"/>
  <c r="CK63" i="33"/>
  <c r="CJ73" i="33"/>
  <c r="CK68" i="33"/>
  <c r="CJ84" i="33"/>
  <c r="CI75" i="33"/>
  <c r="CI66" i="33"/>
  <c r="CI65" i="33"/>
  <c r="CJ55" i="33"/>
  <c r="CJ56" i="33"/>
  <c r="CJ58" i="33"/>
  <c r="CK57" i="33" s="1"/>
  <c r="CM62" i="33"/>
  <c r="CL61" i="33"/>
  <c r="CJ108" i="33"/>
  <c r="CJ119" i="33"/>
  <c r="CM62" i="31"/>
  <c r="CL61" i="31"/>
  <c r="CJ58" i="31"/>
  <c r="CK57" i="31" s="1"/>
  <c r="CJ56" i="31"/>
  <c r="CJ55" i="31"/>
  <c r="CK63" i="31"/>
  <c r="DT108" i="31" l="1"/>
  <c r="DF75" i="31"/>
  <c r="DG64" i="31"/>
  <c r="DF86" i="31"/>
  <c r="DG65" i="31"/>
  <c r="EF68" i="31"/>
  <c r="EE119" i="31"/>
  <c r="DG66" i="31"/>
  <c r="DF97" i="31"/>
  <c r="DU67" i="31"/>
  <c r="AX119" i="33"/>
  <c r="AX122" i="33" s="1"/>
  <c r="CI86" i="33"/>
  <c r="CI97" i="33"/>
  <c r="CK119" i="33"/>
  <c r="CK117" i="33"/>
  <c r="CK106" i="33"/>
  <c r="CK95" i="33"/>
  <c r="CK84" i="33"/>
  <c r="CK73" i="33"/>
  <c r="CL67" i="33"/>
  <c r="CK64" i="33"/>
  <c r="CL63" i="33"/>
  <c r="CL68" i="33"/>
  <c r="CN62" i="33"/>
  <c r="CM61" i="33"/>
  <c r="CJ75" i="33"/>
  <c r="CJ66" i="33"/>
  <c r="CJ65" i="33"/>
  <c r="CK108" i="33"/>
  <c r="CK56" i="33"/>
  <c r="CK55" i="33"/>
  <c r="CK58" i="33"/>
  <c r="CL57" i="33" s="1"/>
  <c r="CK56" i="31"/>
  <c r="CK55" i="31"/>
  <c r="CK58" i="31"/>
  <c r="CL57" i="31" s="1"/>
  <c r="CL63" i="31"/>
  <c r="CN62" i="31"/>
  <c r="CM61" i="31"/>
  <c r="DU108" i="31" l="1"/>
  <c r="DH64" i="31"/>
  <c r="DG75" i="31"/>
  <c r="DV67" i="31"/>
  <c r="DH66" i="31"/>
  <c r="DG97" i="31"/>
  <c r="EG68" i="31"/>
  <c r="EF119" i="31"/>
  <c r="DH65" i="31"/>
  <c r="DG86" i="31"/>
  <c r="CJ97" i="33"/>
  <c r="CL108" i="33"/>
  <c r="CK75" i="33"/>
  <c r="CK65" i="33"/>
  <c r="CK66" i="33"/>
  <c r="CJ86" i="33"/>
  <c r="CL58" i="33"/>
  <c r="CM57" i="33" s="1"/>
  <c r="CL56" i="33"/>
  <c r="CL55" i="33"/>
  <c r="CN61" i="33"/>
  <c r="CO62" i="33"/>
  <c r="CL119" i="33"/>
  <c r="CL117" i="33"/>
  <c r="CL106" i="33"/>
  <c r="CL95" i="33"/>
  <c r="CL84" i="33"/>
  <c r="CL73" i="33"/>
  <c r="CL64" i="33"/>
  <c r="CM63" i="33"/>
  <c r="CM68" i="33"/>
  <c r="CM67" i="33"/>
  <c r="CM63" i="31"/>
  <c r="CO62" i="31"/>
  <c r="CN61" i="31"/>
  <c r="CL56" i="31"/>
  <c r="CL55" i="31"/>
  <c r="CL58" i="31"/>
  <c r="CM57" i="31" s="1"/>
  <c r="DV108" i="31" l="1"/>
  <c r="DH75" i="31"/>
  <c r="DI64" i="31"/>
  <c r="EH68" i="31"/>
  <c r="EG119" i="31"/>
  <c r="DI65" i="31"/>
  <c r="DH86" i="31"/>
  <c r="DI66" i="31"/>
  <c r="DH97" i="31"/>
  <c r="DW67" i="31"/>
  <c r="CL75" i="33"/>
  <c r="CL65" i="33"/>
  <c r="CL66" i="33"/>
  <c r="CM58" i="33"/>
  <c r="CN57" i="33" s="1"/>
  <c r="CM56" i="33"/>
  <c r="CM55" i="33"/>
  <c r="CM108" i="33"/>
  <c r="CM119" i="33"/>
  <c r="CM117" i="33"/>
  <c r="CM106" i="33"/>
  <c r="CM95" i="33"/>
  <c r="CM84" i="33"/>
  <c r="CM73" i="33"/>
  <c r="CM64" i="33"/>
  <c r="CN63" i="33"/>
  <c r="CN68" i="33"/>
  <c r="CN67" i="33"/>
  <c r="CP62" i="33"/>
  <c r="CO61" i="33"/>
  <c r="CK97" i="33"/>
  <c r="CK86" i="33"/>
  <c r="CN63" i="31"/>
  <c r="CM58" i="31"/>
  <c r="CN57" i="31" s="1"/>
  <c r="CM56" i="31"/>
  <c r="CM55" i="31"/>
  <c r="CP62" i="31"/>
  <c r="CO61" i="31"/>
  <c r="DW108" i="31" l="1"/>
  <c r="DJ64" i="31"/>
  <c r="DI75" i="31"/>
  <c r="DX67" i="31"/>
  <c r="DJ66" i="31"/>
  <c r="DI97" i="31"/>
  <c r="DJ65" i="31"/>
  <c r="DI86" i="31"/>
  <c r="EI68" i="31"/>
  <c r="EH119" i="31"/>
  <c r="CM75" i="33"/>
  <c r="CM66" i="33"/>
  <c r="CM65" i="33"/>
  <c r="CL97" i="33"/>
  <c r="CL86" i="33"/>
  <c r="CN117" i="33"/>
  <c r="CN106" i="33"/>
  <c r="CN95" i="33"/>
  <c r="CN84" i="33"/>
  <c r="CN73" i="33"/>
  <c r="CN64" i="33"/>
  <c r="CO63" i="33"/>
  <c r="CO68" i="33"/>
  <c r="CO67" i="33"/>
  <c r="CQ62" i="33"/>
  <c r="CP61" i="33"/>
  <c r="CN56" i="33"/>
  <c r="CN55" i="33"/>
  <c r="CN58" i="33"/>
  <c r="CO57" i="33" s="1"/>
  <c r="CN108" i="33"/>
  <c r="CN119" i="33"/>
  <c r="CQ62" i="31"/>
  <c r="CP61" i="31"/>
  <c r="CO63" i="31"/>
  <c r="CN56" i="31"/>
  <c r="CN55" i="31"/>
  <c r="CN58" i="31"/>
  <c r="CO57" i="31" s="1"/>
  <c r="DX108" i="31" l="1"/>
  <c r="DK64" i="31"/>
  <c r="DJ75" i="31"/>
  <c r="DK65" i="31"/>
  <c r="DJ86" i="31"/>
  <c r="DJ97" i="31"/>
  <c r="DK66" i="31"/>
  <c r="EI119" i="31"/>
  <c r="EJ68" i="31"/>
  <c r="DY67" i="31"/>
  <c r="CR62" i="33"/>
  <c r="CQ61" i="33"/>
  <c r="CM86" i="33"/>
  <c r="CO56" i="33"/>
  <c r="CO55" i="33"/>
  <c r="CO58" i="33"/>
  <c r="CP57" i="33" s="1"/>
  <c r="CO119" i="33"/>
  <c r="CM97" i="33"/>
  <c r="CO108" i="33"/>
  <c r="CO117" i="33"/>
  <c r="CO106" i="33"/>
  <c r="CO95" i="33"/>
  <c r="CO84" i="33"/>
  <c r="CO73" i="33"/>
  <c r="CP63" i="33"/>
  <c r="CP68" i="33"/>
  <c r="CP67" i="33"/>
  <c r="CO64" i="33"/>
  <c r="CN75" i="33"/>
  <c r="CN65" i="33"/>
  <c r="CN66" i="33"/>
  <c r="CP63" i="31"/>
  <c r="CR62" i="31"/>
  <c r="CQ61" i="31"/>
  <c r="CO56" i="31"/>
  <c r="CO55" i="31"/>
  <c r="CO58" i="31"/>
  <c r="CP57" i="31" s="1"/>
  <c r="DY108" i="31" l="1"/>
  <c r="DL64" i="31"/>
  <c r="DK75" i="31"/>
  <c r="DL66" i="31"/>
  <c r="DK97" i="31"/>
  <c r="EK68" i="31"/>
  <c r="EJ119" i="31"/>
  <c r="DZ67" i="31"/>
  <c r="DL65" i="31"/>
  <c r="DK86" i="31"/>
  <c r="CP108" i="33"/>
  <c r="CP117" i="33"/>
  <c r="CP95" i="33"/>
  <c r="CP106" i="33"/>
  <c r="CP84" i="33"/>
  <c r="CP73" i="33"/>
  <c r="CQ68" i="33"/>
  <c r="CQ67" i="33"/>
  <c r="CP64" i="33"/>
  <c r="CQ63" i="33"/>
  <c r="CN86" i="33"/>
  <c r="CP119" i="33"/>
  <c r="CN97" i="33"/>
  <c r="CO75" i="33"/>
  <c r="CO66" i="33"/>
  <c r="CO65" i="33"/>
  <c r="CP56" i="33"/>
  <c r="CP55" i="33"/>
  <c r="CP58" i="33"/>
  <c r="CQ57" i="33" s="1"/>
  <c r="CS62" i="33"/>
  <c r="CR61" i="33"/>
  <c r="CS62" i="31"/>
  <c r="CR61" i="31"/>
  <c r="CP56" i="31"/>
  <c r="CP55" i="31"/>
  <c r="CP58" i="31"/>
  <c r="CQ57" i="31" s="1"/>
  <c r="CQ63" i="31"/>
  <c r="DZ108" i="31" l="1"/>
  <c r="DM64" i="31"/>
  <c r="DL75" i="31"/>
  <c r="EA67" i="31"/>
  <c r="EL68" i="31"/>
  <c r="EK119" i="31"/>
  <c r="DM65" i="31"/>
  <c r="DL86" i="31"/>
  <c r="DL97" i="31"/>
  <c r="DM66" i="31"/>
  <c r="CQ117" i="33"/>
  <c r="CQ106" i="33"/>
  <c r="CQ95" i="33"/>
  <c r="CQ84" i="33"/>
  <c r="CQ73" i="33"/>
  <c r="CR68" i="33"/>
  <c r="CR67" i="33"/>
  <c r="CQ64" i="33"/>
  <c r="CR63" i="33"/>
  <c r="CQ56" i="33"/>
  <c r="CQ55" i="33"/>
  <c r="CQ58" i="33"/>
  <c r="CR57" i="33" s="1"/>
  <c r="CQ119" i="33"/>
  <c r="CT62" i="33"/>
  <c r="CS61" i="33"/>
  <c r="CO86" i="33"/>
  <c r="CP75" i="33"/>
  <c r="CP66" i="33"/>
  <c r="CP65" i="33"/>
  <c r="CO97" i="33"/>
  <c r="CQ108" i="33"/>
  <c r="CT62" i="31"/>
  <c r="CS61" i="31"/>
  <c r="CQ56" i="31"/>
  <c r="CQ55" i="31"/>
  <c r="CQ58" i="31"/>
  <c r="CR57" i="31" s="1"/>
  <c r="CR63" i="31"/>
  <c r="EA108" i="31" l="1"/>
  <c r="DM75" i="31"/>
  <c r="DN64" i="31"/>
  <c r="DN65" i="31"/>
  <c r="DM86" i="31"/>
  <c r="EM68" i="31"/>
  <c r="EL119" i="31"/>
  <c r="DM97" i="31"/>
  <c r="DN66" i="31"/>
  <c r="EB67" i="31"/>
  <c r="CR56" i="33"/>
  <c r="CR55" i="33"/>
  <c r="CR58" i="33"/>
  <c r="CS57" i="33" s="1"/>
  <c r="CR117" i="33"/>
  <c r="CR106" i="33"/>
  <c r="CR95" i="33"/>
  <c r="CS67" i="33"/>
  <c r="CS68" i="33"/>
  <c r="CR73" i="33"/>
  <c r="CR64" i="33"/>
  <c r="CS63" i="33"/>
  <c r="CR84" i="33"/>
  <c r="CP86" i="33"/>
  <c r="CU62" i="33"/>
  <c r="CT61" i="33"/>
  <c r="CQ75" i="33"/>
  <c r="CQ66" i="33"/>
  <c r="CQ65" i="33"/>
  <c r="CP97" i="33"/>
  <c r="CR108" i="33"/>
  <c r="CR119" i="33"/>
  <c r="CR58" i="31"/>
  <c r="CS57" i="31" s="1"/>
  <c r="CR55" i="31"/>
  <c r="CR56" i="31"/>
  <c r="CU62" i="31"/>
  <c r="CT61" i="31"/>
  <c r="CS63" i="31"/>
  <c r="EB108" i="31" l="1"/>
  <c r="DO64" i="31"/>
  <c r="DN75" i="31"/>
  <c r="DO66" i="31"/>
  <c r="DN97" i="31"/>
  <c r="EN68" i="31"/>
  <c r="EM119" i="31"/>
  <c r="EC67" i="31"/>
  <c r="DO65" i="31"/>
  <c r="DN86" i="31"/>
  <c r="CS108" i="33"/>
  <c r="CQ86" i="33"/>
  <c r="CS119" i="33"/>
  <c r="CQ97" i="33"/>
  <c r="CS117" i="33"/>
  <c r="CS106" i="33"/>
  <c r="CS95" i="33"/>
  <c r="CS84" i="33"/>
  <c r="CS73" i="33"/>
  <c r="CS64" i="33"/>
  <c r="CT63" i="33"/>
  <c r="CT67" i="33"/>
  <c r="CT68" i="33"/>
  <c r="CS56" i="33"/>
  <c r="CS55" i="33"/>
  <c r="CS58" i="33"/>
  <c r="CT57" i="33" s="1"/>
  <c r="CR75" i="33"/>
  <c r="CR65" i="33"/>
  <c r="CR66" i="33"/>
  <c r="CV62" i="33"/>
  <c r="CU61" i="33"/>
  <c r="CV62" i="31"/>
  <c r="CU61" i="31"/>
  <c r="CT63" i="31"/>
  <c r="CS56" i="31"/>
  <c r="CS55" i="31"/>
  <c r="CS58" i="31"/>
  <c r="CT57" i="31" s="1"/>
  <c r="EC108" i="31" l="1"/>
  <c r="DP64" i="31"/>
  <c r="DO75" i="31"/>
  <c r="EO68" i="31"/>
  <c r="EN119" i="31"/>
  <c r="ED67" i="31"/>
  <c r="DP65" i="31"/>
  <c r="DO86" i="31"/>
  <c r="DP66" i="31"/>
  <c r="DO97" i="31"/>
  <c r="CR97" i="33"/>
  <c r="CT119" i="33"/>
  <c r="CW62" i="33"/>
  <c r="CV61" i="33"/>
  <c r="CR86" i="33"/>
  <c r="CT108" i="33"/>
  <c r="CT58" i="33"/>
  <c r="CU57" i="33" s="1"/>
  <c r="CT55" i="33"/>
  <c r="CT56" i="33"/>
  <c r="CT117" i="33"/>
  <c r="CT106" i="33"/>
  <c r="CT95" i="33"/>
  <c r="CT84" i="33"/>
  <c r="CT73" i="33"/>
  <c r="CT64" i="33"/>
  <c r="CU63" i="33"/>
  <c r="CU68" i="33"/>
  <c r="CU67" i="33"/>
  <c r="CS75" i="33"/>
  <c r="CS65" i="33"/>
  <c r="CS66" i="33"/>
  <c r="CV61" i="31"/>
  <c r="CW62" i="31"/>
  <c r="CU63" i="31"/>
  <c r="CT55" i="31"/>
  <c r="CT56" i="31"/>
  <c r="CT58" i="31"/>
  <c r="CU57" i="31" s="1"/>
  <c r="ED108" i="31" l="1"/>
  <c r="DP75" i="31"/>
  <c r="DQ64" i="31"/>
  <c r="EE67" i="31"/>
  <c r="DQ65" i="31"/>
  <c r="DP86" i="31"/>
  <c r="EP68" i="31"/>
  <c r="EO119" i="31"/>
  <c r="DQ66" i="31"/>
  <c r="DP97" i="31"/>
  <c r="CX62" i="33"/>
  <c r="CW61" i="33"/>
  <c r="CU56" i="33"/>
  <c r="CU55" i="33"/>
  <c r="CU58" i="33"/>
  <c r="CV57" i="33" s="1"/>
  <c r="CT75" i="33"/>
  <c r="CT66" i="33"/>
  <c r="CT65" i="33"/>
  <c r="CU119" i="33"/>
  <c r="CU117" i="33"/>
  <c r="CU106" i="33"/>
  <c r="CU95" i="33"/>
  <c r="CU84" i="33"/>
  <c r="CU73" i="33"/>
  <c r="CU64" i="33"/>
  <c r="CV63" i="33"/>
  <c r="CV68" i="33"/>
  <c r="CV67" i="33"/>
  <c r="CS97" i="33"/>
  <c r="CS86" i="33"/>
  <c r="CU108" i="33"/>
  <c r="CV63" i="31"/>
  <c r="CX62" i="31"/>
  <c r="CW61" i="31"/>
  <c r="CU58" i="31"/>
  <c r="CV57" i="31" s="1"/>
  <c r="CU56" i="31"/>
  <c r="CU55" i="31"/>
  <c r="EE108" i="31" l="1"/>
  <c r="DQ75" i="31"/>
  <c r="DR64" i="31"/>
  <c r="EQ68" i="31"/>
  <c r="EP119" i="31"/>
  <c r="DQ86" i="31"/>
  <c r="DR65" i="31"/>
  <c r="DR66" i="31"/>
  <c r="DQ97" i="31"/>
  <c r="EF67" i="31"/>
  <c r="CV56" i="33"/>
  <c r="CV55" i="33"/>
  <c r="CV58" i="33"/>
  <c r="CW57" i="33" s="1"/>
  <c r="CV108" i="33"/>
  <c r="CV117" i="33"/>
  <c r="CV106" i="33"/>
  <c r="CV95" i="33"/>
  <c r="CV84" i="33"/>
  <c r="CV73" i="33"/>
  <c r="CV64" i="33"/>
  <c r="CW63" i="33"/>
  <c r="CW68" i="33"/>
  <c r="CW67" i="33"/>
  <c r="CT86" i="33"/>
  <c r="CV119" i="33"/>
  <c r="CU75" i="33"/>
  <c r="CU66" i="33"/>
  <c r="CU65" i="33"/>
  <c r="CT97" i="33"/>
  <c r="CY62" i="33"/>
  <c r="CX61" i="33"/>
  <c r="CW63" i="31"/>
  <c r="CY62" i="31"/>
  <c r="CX61" i="31"/>
  <c r="CV56" i="31"/>
  <c r="CV55" i="31"/>
  <c r="CV58" i="31"/>
  <c r="CW57" i="31" s="1"/>
  <c r="EF108" i="31" l="1"/>
  <c r="DR75" i="31"/>
  <c r="DS64" i="31"/>
  <c r="DR86" i="31"/>
  <c r="DS65" i="31"/>
  <c r="DR97" i="31"/>
  <c r="DS66" i="31"/>
  <c r="ER68" i="31"/>
  <c r="EQ119" i="31"/>
  <c r="EG67" i="31"/>
  <c r="CW108" i="33"/>
  <c r="CW119" i="33"/>
  <c r="CW56" i="33"/>
  <c r="CW55" i="33"/>
  <c r="CW58" i="33"/>
  <c r="CX57" i="33" s="1"/>
  <c r="CV75" i="33"/>
  <c r="CV65" i="33"/>
  <c r="CV66" i="33"/>
  <c r="CZ62" i="33"/>
  <c r="CY61" i="33"/>
  <c r="CW117" i="33"/>
  <c r="CW106" i="33"/>
  <c r="CW95" i="33"/>
  <c r="CW84" i="33"/>
  <c r="CW73" i="33"/>
  <c r="CW64" i="33"/>
  <c r="CX68" i="33"/>
  <c r="CX63" i="33"/>
  <c r="CX67" i="33"/>
  <c r="CU86" i="33"/>
  <c r="CU97" i="33"/>
  <c r="CX63" i="31"/>
  <c r="CY61" i="31"/>
  <c r="CZ62" i="31"/>
  <c r="CW56" i="31"/>
  <c r="CW55" i="31"/>
  <c r="CW58" i="31"/>
  <c r="CX57" i="31" s="1"/>
  <c r="EG108" i="31" l="1"/>
  <c r="DS75" i="31"/>
  <c r="DT64" i="31"/>
  <c r="ES68" i="31"/>
  <c r="ER119" i="31"/>
  <c r="DT66" i="31"/>
  <c r="DS97" i="31"/>
  <c r="DT65" i="31"/>
  <c r="DS86" i="31"/>
  <c r="EH67" i="31"/>
  <c r="DA62" i="33"/>
  <c r="CZ61" i="33"/>
  <c r="CX119" i="33"/>
  <c r="CV97" i="33"/>
  <c r="CX108" i="33"/>
  <c r="CW75" i="33"/>
  <c r="CW66" i="33"/>
  <c r="CW65" i="33"/>
  <c r="CV86" i="33"/>
  <c r="CX117" i="33"/>
  <c r="CX95" i="33"/>
  <c r="CX106" i="33"/>
  <c r="CX84" i="33"/>
  <c r="CX73" i="33"/>
  <c r="CY68" i="33"/>
  <c r="CY67" i="33"/>
  <c r="CX64" i="33"/>
  <c r="CY63" i="33"/>
  <c r="CX56" i="33"/>
  <c r="CX55" i="33"/>
  <c r="CX58" i="33"/>
  <c r="CY57" i="33" s="1"/>
  <c r="CY63" i="31"/>
  <c r="CZ61" i="31"/>
  <c r="DA62" i="31"/>
  <c r="CX56" i="31"/>
  <c r="CX55" i="31"/>
  <c r="CX58" i="31"/>
  <c r="CY57" i="31" s="1"/>
  <c r="EH108" i="31" l="1"/>
  <c r="DU64" i="31"/>
  <c r="DT75" i="31"/>
  <c r="DU65" i="31"/>
  <c r="DT86" i="31"/>
  <c r="DT97" i="31"/>
  <c r="DU66" i="31"/>
  <c r="EI67" i="31"/>
  <c r="ET68" i="31"/>
  <c r="ES119" i="31"/>
  <c r="CW97" i="33"/>
  <c r="CY119" i="33"/>
  <c r="CY117" i="33"/>
  <c r="CY106" i="33"/>
  <c r="CY95" i="33"/>
  <c r="CY84" i="33"/>
  <c r="CY73" i="33"/>
  <c r="CZ68" i="33"/>
  <c r="CZ67" i="33"/>
  <c r="CY64" i="33"/>
  <c r="CZ63" i="33"/>
  <c r="DB62" i="33"/>
  <c r="DA61" i="33"/>
  <c r="CY56" i="33"/>
  <c r="CY55" i="33"/>
  <c r="CY58" i="33"/>
  <c r="CZ57" i="33" s="1"/>
  <c r="CW86" i="33"/>
  <c r="CX75" i="33"/>
  <c r="CX66" i="33"/>
  <c r="CX65" i="33"/>
  <c r="CY108" i="33"/>
  <c r="CY56" i="31"/>
  <c r="CY55" i="31"/>
  <c r="CY58" i="31"/>
  <c r="CZ57" i="31" s="1"/>
  <c r="DB62" i="31"/>
  <c r="DA61" i="31"/>
  <c r="CZ63" i="31"/>
  <c r="EI108" i="31" l="1"/>
  <c r="DV64" i="31"/>
  <c r="DU75" i="31"/>
  <c r="DV66" i="31"/>
  <c r="DU97" i="31"/>
  <c r="EJ67" i="31"/>
  <c r="EU68" i="31"/>
  <c r="ET119" i="31"/>
  <c r="DU86" i="31"/>
  <c r="DV65" i="31"/>
  <c r="CZ117" i="33"/>
  <c r="CZ106" i="33"/>
  <c r="CZ95" i="33"/>
  <c r="DA67" i="33"/>
  <c r="CZ73" i="33"/>
  <c r="DA68" i="33"/>
  <c r="CZ84" i="33"/>
  <c r="CZ64" i="33"/>
  <c r="DA63" i="33"/>
  <c r="CY75" i="33"/>
  <c r="CY66" i="33"/>
  <c r="CY65" i="33"/>
  <c r="CX86" i="33"/>
  <c r="CZ119" i="33"/>
  <c r="CX97" i="33"/>
  <c r="CZ108" i="33"/>
  <c r="CZ55" i="33"/>
  <c r="CZ56" i="33"/>
  <c r="CZ58" i="33"/>
  <c r="DA57" i="33" s="1"/>
  <c r="DC62" i="33"/>
  <c r="DB61" i="33"/>
  <c r="DA63" i="31"/>
  <c r="DC62" i="31"/>
  <c r="DB61" i="31"/>
  <c r="CZ58" i="31"/>
  <c r="DA57" i="31" s="1"/>
  <c r="CZ55" i="31"/>
  <c r="CZ56" i="31"/>
  <c r="EJ108" i="31" l="1"/>
  <c r="DV75" i="31"/>
  <c r="DW64" i="31"/>
  <c r="EK67" i="31"/>
  <c r="DV97" i="31"/>
  <c r="DW66" i="31"/>
  <c r="DV86" i="31"/>
  <c r="DW65" i="31"/>
  <c r="EV68" i="31"/>
  <c r="EU119" i="31"/>
  <c r="CY97" i="33"/>
  <c r="CZ75" i="33"/>
  <c r="CZ65" i="33"/>
  <c r="CZ66" i="33"/>
  <c r="DA108" i="33"/>
  <c r="DA119" i="33"/>
  <c r="DD62" i="33"/>
  <c r="DC61" i="33"/>
  <c r="DA56" i="33"/>
  <c r="DA55" i="33"/>
  <c r="DA58" i="33"/>
  <c r="DB57" i="33" s="1"/>
  <c r="CY86" i="33"/>
  <c r="DA117" i="33"/>
  <c r="DA106" i="33"/>
  <c r="DA95" i="33"/>
  <c r="DA84" i="33"/>
  <c r="DA73" i="33"/>
  <c r="DA64" i="33"/>
  <c r="DB63" i="33"/>
  <c r="DB68" i="33"/>
  <c r="DB67" i="33"/>
  <c r="DA56" i="31"/>
  <c r="DA55" i="31"/>
  <c r="DA58" i="31"/>
  <c r="DB57" i="31" s="1"/>
  <c r="DB63" i="31"/>
  <c r="DD62" i="31"/>
  <c r="DC61" i="31"/>
  <c r="EK108" i="31" l="1"/>
  <c r="DW75" i="31"/>
  <c r="DX64" i="31"/>
  <c r="DX66" i="31"/>
  <c r="DW97" i="31"/>
  <c r="DW86" i="31"/>
  <c r="DX65" i="31"/>
  <c r="EV119" i="31"/>
  <c r="EW68" i="31"/>
  <c r="EL67" i="31"/>
  <c r="DB108" i="33"/>
  <c r="DE62" i="33"/>
  <c r="DD61" i="33"/>
  <c r="CZ97" i="33"/>
  <c r="DA75" i="33"/>
  <c r="DA66" i="33"/>
  <c r="DA65" i="33"/>
  <c r="DB58" i="33"/>
  <c r="DC57" i="33" s="1"/>
  <c r="DB55" i="33"/>
  <c r="DB56" i="33"/>
  <c r="DB119" i="33"/>
  <c r="CZ86" i="33"/>
  <c r="DB117" i="33"/>
  <c r="DB106" i="33"/>
  <c r="DB95" i="33"/>
  <c r="DB84" i="33"/>
  <c r="DB73" i="33"/>
  <c r="DB64" i="33"/>
  <c r="DC63" i="33"/>
  <c r="DC68" i="33"/>
  <c r="DC67" i="33"/>
  <c r="DD61" i="31"/>
  <c r="DE62" i="31"/>
  <c r="DB55" i="31"/>
  <c r="DB56" i="31"/>
  <c r="DB58" i="31"/>
  <c r="DC57" i="31" s="1"/>
  <c r="DC63" i="31"/>
  <c r="EL108" i="31" l="1"/>
  <c r="DY64" i="31"/>
  <c r="DX75" i="31"/>
  <c r="EX68" i="31"/>
  <c r="EW119" i="31"/>
  <c r="DY65" i="31"/>
  <c r="DX86" i="31"/>
  <c r="EM67" i="31"/>
  <c r="DY66" i="31"/>
  <c r="DX97" i="31"/>
  <c r="DC117" i="33"/>
  <c r="DC106" i="33"/>
  <c r="DC95" i="33"/>
  <c r="DC84" i="33"/>
  <c r="DC73" i="33"/>
  <c r="DC64" i="33"/>
  <c r="DD63" i="33"/>
  <c r="DD68" i="33"/>
  <c r="DD67" i="33"/>
  <c r="DB75" i="33"/>
  <c r="DB66" i="33"/>
  <c r="DB65" i="33"/>
  <c r="DA97" i="33"/>
  <c r="DF62" i="33"/>
  <c r="DE61" i="33"/>
  <c r="DC108" i="33"/>
  <c r="DC119" i="33"/>
  <c r="DC58" i="33"/>
  <c r="DD57" i="33" s="1"/>
  <c r="DC56" i="33"/>
  <c r="DC55" i="33"/>
  <c r="DA86" i="33"/>
  <c r="DD63" i="31"/>
  <c r="DE61" i="31"/>
  <c r="DF62" i="31"/>
  <c r="DC56" i="31"/>
  <c r="DC55" i="31"/>
  <c r="DC58" i="31"/>
  <c r="DD57" i="31" s="1"/>
  <c r="EM108" i="31" l="1"/>
  <c r="DZ64" i="31"/>
  <c r="DY75" i="31"/>
  <c r="DZ65" i="31"/>
  <c r="DY86" i="31"/>
  <c r="EN67" i="31"/>
  <c r="DZ66" i="31"/>
  <c r="DY97" i="31"/>
  <c r="EX119" i="31"/>
  <c r="EY68" i="31"/>
  <c r="DD56" i="33"/>
  <c r="DD55" i="33"/>
  <c r="DD58" i="33"/>
  <c r="DE57" i="33" s="1"/>
  <c r="DC75" i="33"/>
  <c r="DC66" i="33"/>
  <c r="DC65" i="33"/>
  <c r="DB97" i="33"/>
  <c r="DD119" i="33"/>
  <c r="DD117" i="33"/>
  <c r="DD106" i="33"/>
  <c r="DD95" i="33"/>
  <c r="DD84" i="33"/>
  <c r="DD73" i="33"/>
  <c r="DD64" i="33"/>
  <c r="DE63" i="33"/>
  <c r="DE68" i="33"/>
  <c r="DE67" i="33"/>
  <c r="DB86" i="33"/>
  <c r="DG62" i="33"/>
  <c r="DF61" i="33"/>
  <c r="DD108" i="33"/>
  <c r="DG62" i="31"/>
  <c r="DF61" i="31"/>
  <c r="DD56" i="31"/>
  <c r="DD55" i="31"/>
  <c r="DD58" i="31"/>
  <c r="DE57" i="31" s="1"/>
  <c r="DE63" i="31"/>
  <c r="EN108" i="31" l="1"/>
  <c r="DZ75" i="31"/>
  <c r="EA64" i="31"/>
  <c r="DZ97" i="31"/>
  <c r="EA66" i="31"/>
  <c r="EO67" i="31"/>
  <c r="EA65" i="31"/>
  <c r="DZ86" i="31"/>
  <c r="EY119" i="31"/>
  <c r="EZ68" i="31"/>
  <c r="DC97" i="33"/>
  <c r="DE108" i="33"/>
  <c r="DC86" i="33"/>
  <c r="DE117" i="33"/>
  <c r="DE106" i="33"/>
  <c r="DE95" i="33"/>
  <c r="DE84" i="33"/>
  <c r="DE73" i="33"/>
  <c r="DF68" i="33"/>
  <c r="DF67" i="33"/>
  <c r="DE64" i="33"/>
  <c r="DF63" i="33"/>
  <c r="DH62" i="33"/>
  <c r="DG61" i="33"/>
  <c r="DE56" i="33"/>
  <c r="DE55" i="33"/>
  <c r="DE58" i="33"/>
  <c r="DF57" i="33" s="1"/>
  <c r="DE119" i="33"/>
  <c r="DD75" i="33"/>
  <c r="DD65" i="33"/>
  <c r="DD66" i="33"/>
  <c r="DF63" i="31"/>
  <c r="DE56" i="31"/>
  <c r="DE55" i="31"/>
  <c r="DE58" i="31"/>
  <c r="DF57" i="31" s="1"/>
  <c r="DH62" i="31"/>
  <c r="DG61" i="31"/>
  <c r="EO108" i="31" l="1"/>
  <c r="EB64" i="31"/>
  <c r="EA75" i="31"/>
  <c r="EB65" i="31"/>
  <c r="EA86" i="31"/>
  <c r="EZ119" i="31"/>
  <c r="FA68" i="31"/>
  <c r="EP67" i="31"/>
  <c r="EA97" i="31"/>
  <c r="EB66" i="31"/>
  <c r="DF108" i="33"/>
  <c r="DF119" i="33"/>
  <c r="DF56" i="33"/>
  <c r="DF55" i="33"/>
  <c r="DF58" i="33"/>
  <c r="DG57" i="33" s="1"/>
  <c r="DD97" i="33"/>
  <c r="DD86" i="33"/>
  <c r="DE75" i="33"/>
  <c r="DE65" i="33"/>
  <c r="DE66" i="33"/>
  <c r="DI62" i="33"/>
  <c r="DH61" i="33"/>
  <c r="DF117" i="33"/>
  <c r="DF95" i="33"/>
  <c r="DF106" i="33"/>
  <c r="DF84" i="33"/>
  <c r="DF73" i="33"/>
  <c r="DG68" i="33"/>
  <c r="DG67" i="33"/>
  <c r="DF64" i="33"/>
  <c r="DG63" i="33"/>
  <c r="DF56" i="31"/>
  <c r="DF55" i="31"/>
  <c r="DF58" i="31"/>
  <c r="DG57" i="31" s="1"/>
  <c r="DI62" i="31"/>
  <c r="DH61" i="31"/>
  <c r="DG63" i="31"/>
  <c r="EP108" i="31" l="1"/>
  <c r="EC64" i="31"/>
  <c r="EB75" i="31"/>
  <c r="EQ67" i="31"/>
  <c r="FB68" i="31"/>
  <c r="FA119" i="31"/>
  <c r="EC66" i="31"/>
  <c r="EB97" i="31"/>
  <c r="EC65" i="31"/>
  <c r="EB86" i="31"/>
  <c r="DF75" i="33"/>
  <c r="DF65" i="33"/>
  <c r="DF66" i="33"/>
  <c r="DG119" i="33"/>
  <c r="DG117" i="33"/>
  <c r="DG106" i="33"/>
  <c r="DG95" i="33"/>
  <c r="DG84" i="33"/>
  <c r="DG73" i="33"/>
  <c r="DH68" i="33"/>
  <c r="DH67" i="33"/>
  <c r="DG64" i="33"/>
  <c r="DH63" i="33"/>
  <c r="DG108" i="33"/>
  <c r="DE97" i="33"/>
  <c r="DJ62" i="33"/>
  <c r="DI61" i="33"/>
  <c r="DE86" i="33"/>
  <c r="DG56" i="33"/>
  <c r="DG55" i="33"/>
  <c r="DG58" i="33"/>
  <c r="DH57" i="33" s="1"/>
  <c r="DG56" i="31"/>
  <c r="DG55" i="31"/>
  <c r="DG58" i="31"/>
  <c r="DH57" i="31" s="1"/>
  <c r="DJ62" i="31"/>
  <c r="DI61" i="31"/>
  <c r="DH63" i="31"/>
  <c r="EQ108" i="31" l="1"/>
  <c r="ED64" i="31"/>
  <c r="EC75" i="31"/>
  <c r="ED66" i="31"/>
  <c r="EC97" i="31"/>
  <c r="FC68" i="31"/>
  <c r="FB119" i="31"/>
  <c r="ED65" i="31"/>
  <c r="EC86" i="31"/>
  <c r="ER67" i="31"/>
  <c r="DH56" i="33"/>
  <c r="DH55" i="33"/>
  <c r="DH58" i="33"/>
  <c r="DI57" i="33" s="1"/>
  <c r="DF97" i="33"/>
  <c r="DK62" i="33"/>
  <c r="DJ61" i="33"/>
  <c r="DH117" i="33"/>
  <c r="DH106" i="33"/>
  <c r="DH95" i="33"/>
  <c r="DI67" i="33"/>
  <c r="DH73" i="33"/>
  <c r="DI68" i="33"/>
  <c r="DH84" i="33"/>
  <c r="DH64" i="33"/>
  <c r="DI63" i="33"/>
  <c r="DH119" i="33"/>
  <c r="DF86" i="33"/>
  <c r="DG75" i="33"/>
  <c r="DG66" i="33"/>
  <c r="DG65" i="33"/>
  <c r="DH108" i="33"/>
  <c r="DH58" i="31"/>
  <c r="DI57" i="31" s="1"/>
  <c r="DH56" i="31"/>
  <c r="DH55" i="31"/>
  <c r="DK62" i="31"/>
  <c r="DJ61" i="31"/>
  <c r="DI63" i="31"/>
  <c r="ER108" i="31" l="1"/>
  <c r="ED75" i="31"/>
  <c r="EE64" i="31"/>
  <c r="FD68" i="31"/>
  <c r="FC119" i="31"/>
  <c r="EE66" i="31"/>
  <c r="ED97" i="31"/>
  <c r="ED86" i="31"/>
  <c r="EE65" i="31"/>
  <c r="ES67" i="31"/>
  <c r="DG97" i="33"/>
  <c r="DL62" i="33"/>
  <c r="DK61" i="33"/>
  <c r="DH75" i="33"/>
  <c r="DH65" i="33"/>
  <c r="DH66" i="33"/>
  <c r="DI108" i="33"/>
  <c r="DI56" i="33"/>
  <c r="DI55" i="33"/>
  <c r="DI58" i="33"/>
  <c r="DJ57" i="33" s="1"/>
  <c r="DI119" i="33"/>
  <c r="DG86" i="33"/>
  <c r="DI117" i="33"/>
  <c r="DI106" i="33"/>
  <c r="DI95" i="33"/>
  <c r="DI84" i="33"/>
  <c r="DI73" i="33"/>
  <c r="DI64" i="33"/>
  <c r="DJ63" i="33"/>
  <c r="DJ67" i="33"/>
  <c r="DJ68" i="33"/>
  <c r="DL62" i="31"/>
  <c r="DK61" i="31"/>
  <c r="DJ63" i="31"/>
  <c r="DI56" i="31"/>
  <c r="DI55" i="31"/>
  <c r="DI58" i="31"/>
  <c r="DJ57" i="31" s="1"/>
  <c r="ES108" i="31" l="1"/>
  <c r="EF64" i="31"/>
  <c r="EE75" i="31"/>
  <c r="EE86" i="31"/>
  <c r="EF65" i="31"/>
  <c r="EF66" i="31"/>
  <c r="EE97" i="31"/>
  <c r="ET67" i="31"/>
  <c r="FE68" i="31"/>
  <c r="FD119" i="31"/>
  <c r="DH86" i="33"/>
  <c r="DH97" i="33"/>
  <c r="DJ108" i="33"/>
  <c r="DJ117" i="33"/>
  <c r="DJ106" i="33"/>
  <c r="DJ95" i="33"/>
  <c r="DJ84" i="33"/>
  <c r="DJ73" i="33"/>
  <c r="DJ64" i="33"/>
  <c r="DK63" i="33"/>
  <c r="DK68" i="33"/>
  <c r="DK67" i="33"/>
  <c r="DM62" i="33"/>
  <c r="DL61" i="33"/>
  <c r="DJ119" i="33"/>
  <c r="DJ58" i="33"/>
  <c r="DK57" i="33" s="1"/>
  <c r="DJ55" i="33"/>
  <c r="DJ56" i="33"/>
  <c r="DI75" i="33"/>
  <c r="DI66" i="33"/>
  <c r="DI65" i="33"/>
  <c r="DK63" i="31"/>
  <c r="DJ56" i="31"/>
  <c r="DJ55" i="31"/>
  <c r="DJ58" i="31"/>
  <c r="DK57" i="31" s="1"/>
  <c r="DL61" i="31"/>
  <c r="DM62" i="31"/>
  <c r="ET108" i="31" l="1"/>
  <c r="EG64" i="31"/>
  <c r="EF75" i="31"/>
  <c r="EU67" i="31"/>
  <c r="EG66" i="31"/>
  <c r="EF97" i="31"/>
  <c r="EF86" i="31"/>
  <c r="EG65" i="31"/>
  <c r="FE119" i="31"/>
  <c r="FF68" i="31"/>
  <c r="DK119" i="33"/>
  <c r="DJ75" i="33"/>
  <c r="DJ66" i="33"/>
  <c r="DJ65" i="33"/>
  <c r="DK58" i="33"/>
  <c r="DL57" i="33" s="1"/>
  <c r="DK56" i="33"/>
  <c r="DK55" i="33"/>
  <c r="DI86" i="33"/>
  <c r="DN62" i="33"/>
  <c r="DM61" i="33"/>
  <c r="DK117" i="33"/>
  <c r="DK106" i="33"/>
  <c r="DK95" i="33"/>
  <c r="DK84" i="33"/>
  <c r="DK73" i="33"/>
  <c r="DK64" i="33"/>
  <c r="DL63" i="33"/>
  <c r="DL68" i="33"/>
  <c r="DL67" i="33"/>
  <c r="DI97" i="33"/>
  <c r="DK108" i="33"/>
  <c r="DN62" i="31"/>
  <c r="DM61" i="31"/>
  <c r="DL63" i="31"/>
  <c r="DK58" i="31"/>
  <c r="DL57" i="31" s="1"/>
  <c r="DK56" i="31"/>
  <c r="DK55" i="31"/>
  <c r="EU108" i="31" l="1"/>
  <c r="EH64" i="31"/>
  <c r="EG75" i="31"/>
  <c r="EH66" i="31"/>
  <c r="EG97" i="31"/>
  <c r="FG68" i="31"/>
  <c r="FF119" i="31"/>
  <c r="EH65" i="31"/>
  <c r="EG86" i="31"/>
  <c r="EV67" i="31"/>
  <c r="DL117" i="33"/>
  <c r="DL106" i="33"/>
  <c r="DL95" i="33"/>
  <c r="DL84" i="33"/>
  <c r="DL73" i="33"/>
  <c r="DL64" i="33"/>
  <c r="DM63" i="33"/>
  <c r="DM68" i="33"/>
  <c r="DM67" i="33"/>
  <c r="DJ86" i="33"/>
  <c r="DJ97" i="33"/>
  <c r="DO62" i="33"/>
  <c r="DN61" i="33"/>
  <c r="DL56" i="33"/>
  <c r="DL55" i="33"/>
  <c r="DL58" i="33"/>
  <c r="DM57" i="33" s="1"/>
  <c r="DK75" i="33"/>
  <c r="DK66" i="33"/>
  <c r="DK65" i="33"/>
  <c r="DL108" i="33"/>
  <c r="DL119" i="33"/>
  <c r="DO62" i="31"/>
  <c r="DN61" i="31"/>
  <c r="DL56" i="31"/>
  <c r="DL55" i="31"/>
  <c r="DL58" i="31"/>
  <c r="DM57" i="31" s="1"/>
  <c r="DM63" i="31"/>
  <c r="EV108" i="31" l="1"/>
  <c r="EI64" i="31"/>
  <c r="EH75" i="31"/>
  <c r="FH68" i="31"/>
  <c r="FG119" i="31"/>
  <c r="EI65" i="31"/>
  <c r="EH86" i="31"/>
  <c r="EW67" i="31"/>
  <c r="EI66" i="31"/>
  <c r="EH97" i="31"/>
  <c r="DP62" i="33"/>
  <c r="DO61" i="33"/>
  <c r="DL75" i="33"/>
  <c r="DL65" i="33"/>
  <c r="DL66" i="33"/>
  <c r="DK86" i="33"/>
  <c r="DM119" i="33"/>
  <c r="DK97" i="33"/>
  <c r="DM117" i="33"/>
  <c r="DM106" i="33"/>
  <c r="DM95" i="33"/>
  <c r="DM84" i="33"/>
  <c r="DM73" i="33"/>
  <c r="DN68" i="33"/>
  <c r="DM64" i="33"/>
  <c r="DN67" i="33"/>
  <c r="DN63" i="33"/>
  <c r="DM56" i="33"/>
  <c r="DM55" i="33"/>
  <c r="DM58" i="33"/>
  <c r="DN57" i="33" s="1"/>
  <c r="DM108" i="33"/>
  <c r="DM56" i="31"/>
  <c r="DM55" i="31"/>
  <c r="DM58" i="31"/>
  <c r="DN57" i="31" s="1"/>
  <c r="DN63" i="31"/>
  <c r="DP62" i="31"/>
  <c r="DO61" i="31"/>
  <c r="EW108" i="31" l="1"/>
  <c r="EJ64" i="31"/>
  <c r="EI75" i="31"/>
  <c r="EI86" i="31"/>
  <c r="EJ65" i="31"/>
  <c r="EX67" i="31"/>
  <c r="EJ66" i="31"/>
  <c r="EI97" i="31"/>
  <c r="FI68" i="31"/>
  <c r="FH119" i="31"/>
  <c r="DN108" i="33"/>
  <c r="DL86" i="33"/>
  <c r="DN117" i="33"/>
  <c r="DN95" i="33"/>
  <c r="DN106" i="33"/>
  <c r="DN84" i="33"/>
  <c r="DN73" i="33"/>
  <c r="DO68" i="33"/>
  <c r="DO67" i="33"/>
  <c r="DN64" i="33"/>
  <c r="DO63" i="33"/>
  <c r="DM75" i="33"/>
  <c r="DM65" i="33"/>
  <c r="DM66" i="33"/>
  <c r="DL97" i="33"/>
  <c r="DN119" i="33"/>
  <c r="DN56" i="33"/>
  <c r="DN55" i="33"/>
  <c r="DN58" i="33"/>
  <c r="DO57" i="33" s="1"/>
  <c r="DQ62" i="33"/>
  <c r="DP61" i="33"/>
  <c r="DN56" i="31"/>
  <c r="DN55" i="31"/>
  <c r="DN58" i="31"/>
  <c r="DO57" i="31" s="1"/>
  <c r="DQ62" i="31"/>
  <c r="DP61" i="31"/>
  <c r="DO63" i="31"/>
  <c r="EX108" i="31" l="1"/>
  <c r="EK64" i="31"/>
  <c r="EJ75" i="31"/>
  <c r="EY67" i="31"/>
  <c r="EJ86" i="31"/>
  <c r="EK65" i="31"/>
  <c r="EK66" i="31"/>
  <c r="EJ97" i="31"/>
  <c r="FI119" i="31"/>
  <c r="FJ68" i="31"/>
  <c r="DO108" i="33"/>
  <c r="DO117" i="33"/>
  <c r="DO106" i="33"/>
  <c r="DO95" i="33"/>
  <c r="DO84" i="33"/>
  <c r="DO73" i="33"/>
  <c r="DP68" i="33"/>
  <c r="DP67" i="33"/>
  <c r="DO64" i="33"/>
  <c r="DP63" i="33"/>
  <c r="DR62" i="33"/>
  <c r="DQ61" i="33"/>
  <c r="DM86" i="33"/>
  <c r="DN75" i="33"/>
  <c r="DN66" i="33"/>
  <c r="DN65" i="33"/>
  <c r="DO56" i="33"/>
  <c r="DO55" i="33"/>
  <c r="DO58" i="33"/>
  <c r="DP57" i="33" s="1"/>
  <c r="DO119" i="33"/>
  <c r="DM97" i="33"/>
  <c r="DR62" i="31"/>
  <c r="DQ61" i="31"/>
  <c r="DP63" i="31"/>
  <c r="DO56" i="31"/>
  <c r="DO55" i="31"/>
  <c r="DO58" i="31"/>
  <c r="DP57" i="31" s="1"/>
  <c r="EY108" i="31" l="1"/>
  <c r="EK75" i="31"/>
  <c r="EL64" i="31"/>
  <c r="EK97" i="31"/>
  <c r="EL66" i="31"/>
  <c r="EZ67" i="31"/>
  <c r="FK68" i="31"/>
  <c r="FJ119" i="31"/>
  <c r="EL65" i="31"/>
  <c r="EK86" i="31"/>
  <c r="DP117" i="33"/>
  <c r="DP106" i="33"/>
  <c r="DP95" i="33"/>
  <c r="DQ67" i="33"/>
  <c r="DP73" i="33"/>
  <c r="DP84" i="33"/>
  <c r="DQ68" i="33"/>
  <c r="DP64" i="33"/>
  <c r="DQ63" i="33"/>
  <c r="DN97" i="33"/>
  <c r="DO75" i="33"/>
  <c r="DO65" i="33"/>
  <c r="DO66" i="33"/>
  <c r="DP108" i="33"/>
  <c r="DN86" i="33"/>
  <c r="DS62" i="33"/>
  <c r="DR61" i="33"/>
  <c r="DP55" i="33"/>
  <c r="DP56" i="33"/>
  <c r="DP58" i="33"/>
  <c r="DQ57" i="33" s="1"/>
  <c r="DP119" i="33"/>
  <c r="DS62" i="31"/>
  <c r="DR61" i="31"/>
  <c r="DP58" i="31"/>
  <c r="DQ57" i="31" s="1"/>
  <c r="DP55" i="31"/>
  <c r="DP56" i="31"/>
  <c r="DQ63" i="31"/>
  <c r="EZ108" i="31" l="1"/>
  <c r="EM64" i="31"/>
  <c r="EL75" i="31"/>
  <c r="FL68" i="31"/>
  <c r="FK119" i="31"/>
  <c r="FA67" i="31"/>
  <c r="EL97" i="31"/>
  <c r="EM66" i="31"/>
  <c r="EM65" i="31"/>
  <c r="EL86" i="31"/>
  <c r="DO86" i="33"/>
  <c r="DQ108" i="33"/>
  <c r="DO97" i="33"/>
  <c r="DQ119" i="33"/>
  <c r="DQ56" i="33"/>
  <c r="DQ55" i="33"/>
  <c r="DQ58" i="33"/>
  <c r="DR57" i="33" s="1"/>
  <c r="DQ117" i="33"/>
  <c r="DQ106" i="33"/>
  <c r="DQ95" i="33"/>
  <c r="DQ84" i="33"/>
  <c r="DQ73" i="33"/>
  <c r="DQ64" i="33"/>
  <c r="DR63" i="33"/>
  <c r="DR68" i="33"/>
  <c r="DR67" i="33"/>
  <c r="DT62" i="33"/>
  <c r="DS61" i="33"/>
  <c r="DP75" i="33"/>
  <c r="DP65" i="33"/>
  <c r="DP66" i="33"/>
  <c r="DQ56" i="31"/>
  <c r="DQ55" i="31"/>
  <c r="DQ58" i="31"/>
  <c r="DR57" i="31" s="1"/>
  <c r="DR63" i="31"/>
  <c r="DT62" i="31"/>
  <c r="DS61" i="31"/>
  <c r="FA108" i="31" l="1"/>
  <c r="EN64" i="31"/>
  <c r="EM75" i="31"/>
  <c r="FM68" i="31"/>
  <c r="FL119" i="31"/>
  <c r="EN66" i="31"/>
  <c r="EM97" i="31"/>
  <c r="FB67" i="31"/>
  <c r="EN65" i="31"/>
  <c r="EM86" i="31"/>
  <c r="DP97" i="33"/>
  <c r="DR117" i="33"/>
  <c r="DR106" i="33"/>
  <c r="DR95" i="33"/>
  <c r="DR84" i="33"/>
  <c r="DR73" i="33"/>
  <c r="DR64" i="33"/>
  <c r="DS63" i="33"/>
  <c r="DS68" i="33"/>
  <c r="DS67" i="33"/>
  <c r="DR58" i="33"/>
  <c r="DS57" i="33" s="1"/>
  <c r="DR55" i="33"/>
  <c r="DR56" i="33"/>
  <c r="DQ75" i="33"/>
  <c r="DQ66" i="33"/>
  <c r="DQ65" i="33"/>
  <c r="DR119" i="33"/>
  <c r="DP86" i="33"/>
  <c r="DU62" i="33"/>
  <c r="DT61" i="33"/>
  <c r="DR108" i="33"/>
  <c r="DR56" i="31"/>
  <c r="DR55" i="31"/>
  <c r="DR58" i="31"/>
  <c r="DS57" i="31" s="1"/>
  <c r="DS63" i="31"/>
  <c r="DU62" i="31"/>
  <c r="DT61" i="31"/>
  <c r="FB108" i="31" l="1"/>
  <c r="EO64" i="31"/>
  <c r="EN75" i="31"/>
  <c r="EO65" i="31"/>
  <c r="EN86" i="31"/>
  <c r="FC67" i="31"/>
  <c r="EO66" i="31"/>
  <c r="EN97" i="31"/>
  <c r="FN68" i="31"/>
  <c r="FM119" i="31"/>
  <c r="DR75" i="33"/>
  <c r="DR65" i="33"/>
  <c r="DR66" i="33"/>
  <c r="DQ86" i="33"/>
  <c r="DS58" i="33"/>
  <c r="DT57" i="33" s="1"/>
  <c r="DS56" i="33"/>
  <c r="DS55" i="33"/>
  <c r="DV62" i="33"/>
  <c r="DU61" i="33"/>
  <c r="DQ97" i="33"/>
  <c r="DS108" i="33"/>
  <c r="DS119" i="33"/>
  <c r="DS117" i="33"/>
  <c r="DS106" i="33"/>
  <c r="DS95" i="33"/>
  <c r="DS84" i="33"/>
  <c r="DS73" i="33"/>
  <c r="DS64" i="33"/>
  <c r="DT63" i="33"/>
  <c r="DT68" i="33"/>
  <c r="DT67" i="33"/>
  <c r="DV62" i="31"/>
  <c r="DU61" i="31"/>
  <c r="DT63" i="31"/>
  <c r="DS58" i="31"/>
  <c r="DT57" i="31" s="1"/>
  <c r="DS56" i="31"/>
  <c r="DS55" i="31"/>
  <c r="FC108" i="31" l="1"/>
  <c r="EO75" i="31"/>
  <c r="EP64" i="31"/>
  <c r="EP66" i="31"/>
  <c r="EO97" i="31"/>
  <c r="FD67" i="31"/>
  <c r="FO68" i="31"/>
  <c r="FN119" i="31"/>
  <c r="EO86" i="31"/>
  <c r="EP65" i="31"/>
  <c r="DT108" i="33"/>
  <c r="DT117" i="33"/>
  <c r="DT106" i="33"/>
  <c r="DT95" i="33"/>
  <c r="DT84" i="33"/>
  <c r="DT73" i="33"/>
  <c r="DT64" i="33"/>
  <c r="DU63" i="33"/>
  <c r="DU68" i="33"/>
  <c r="DU67" i="33"/>
  <c r="DW62" i="33"/>
  <c r="DV61" i="33"/>
  <c r="DR97" i="33"/>
  <c r="DR86" i="33"/>
  <c r="DT119" i="33"/>
  <c r="DS75" i="33"/>
  <c r="DS66" i="33"/>
  <c r="DS65" i="33"/>
  <c r="DT56" i="33"/>
  <c r="DT55" i="33"/>
  <c r="DT58" i="33"/>
  <c r="DU57" i="33" s="1"/>
  <c r="DW62" i="31"/>
  <c r="DV61" i="31"/>
  <c r="DT56" i="31"/>
  <c r="DT55" i="31"/>
  <c r="DT58" i="31"/>
  <c r="DU57" i="31" s="1"/>
  <c r="DU63" i="31"/>
  <c r="FD108" i="31" l="1"/>
  <c r="EQ64" i="31"/>
  <c r="EP75" i="31"/>
  <c r="FP68" i="31"/>
  <c r="FO119" i="31"/>
  <c r="FE67" i="31"/>
  <c r="EQ66" i="31"/>
  <c r="EP97" i="31"/>
  <c r="EQ65" i="31"/>
  <c r="EP86" i="31"/>
  <c r="DU108" i="33"/>
  <c r="DU117" i="33"/>
  <c r="DU106" i="33"/>
  <c r="DU95" i="33"/>
  <c r="DU84" i="33"/>
  <c r="DU73" i="33"/>
  <c r="DV63" i="33"/>
  <c r="DV68" i="33"/>
  <c r="DV67" i="33"/>
  <c r="DU64" i="33"/>
  <c r="DU56" i="33"/>
  <c r="DU55" i="33"/>
  <c r="DU58" i="33"/>
  <c r="DV57" i="33" s="1"/>
  <c r="DU119" i="33"/>
  <c r="DS86" i="33"/>
  <c r="DT75" i="33"/>
  <c r="DT65" i="33"/>
  <c r="DT66" i="33"/>
  <c r="DX62" i="33"/>
  <c r="DW61" i="33"/>
  <c r="DS97" i="33"/>
  <c r="DU56" i="31"/>
  <c r="DU55" i="31"/>
  <c r="DU58" i="31"/>
  <c r="DV57" i="31" s="1"/>
  <c r="DV63" i="31"/>
  <c r="DX62" i="31"/>
  <c r="DW61" i="31"/>
  <c r="FE108" i="31" l="1"/>
  <c r="ER64" i="31"/>
  <c r="EQ75" i="31"/>
  <c r="ER66" i="31"/>
  <c r="EQ97" i="31"/>
  <c r="ER65" i="31"/>
  <c r="EQ86" i="31"/>
  <c r="FF67" i="31"/>
  <c r="FP119" i="31"/>
  <c r="FQ68" i="31"/>
  <c r="DV56" i="33"/>
  <c r="DV55" i="33"/>
  <c r="DV58" i="33"/>
  <c r="DW57" i="33" s="1"/>
  <c r="DV117" i="33"/>
  <c r="DV106" i="33"/>
  <c r="DV95" i="33"/>
  <c r="DV84" i="33"/>
  <c r="DV73" i="33"/>
  <c r="DW68" i="33"/>
  <c r="DW67" i="33"/>
  <c r="DV64" i="33"/>
  <c r="DW63" i="33"/>
  <c r="DU75" i="33"/>
  <c r="DU66" i="33"/>
  <c r="DU65" i="33"/>
  <c r="DT97" i="33"/>
  <c r="DV108" i="33"/>
  <c r="DT86" i="33"/>
  <c r="DY62" i="33"/>
  <c r="DX61" i="33"/>
  <c r="DV119" i="33"/>
  <c r="DV56" i="31"/>
  <c r="DV55" i="31"/>
  <c r="DV58" i="31"/>
  <c r="DW57" i="31" s="1"/>
  <c r="DW63" i="31"/>
  <c r="DX61" i="31"/>
  <c r="DY62" i="31"/>
  <c r="FF108" i="31" l="1"/>
  <c r="ER75" i="31"/>
  <c r="ES64" i="31"/>
  <c r="FG67" i="31"/>
  <c r="ES65" i="31"/>
  <c r="ER86" i="31"/>
  <c r="FQ119" i="31"/>
  <c r="FR68" i="31"/>
  <c r="ES66" i="31"/>
  <c r="ER97" i="31"/>
  <c r="DW117" i="33"/>
  <c r="DW106" i="33"/>
  <c r="DW95" i="33"/>
  <c r="DW84" i="33"/>
  <c r="DW73" i="33"/>
  <c r="DX68" i="33"/>
  <c r="DX67" i="33"/>
  <c r="DW64" i="33"/>
  <c r="DX63" i="33"/>
  <c r="DU86" i="33"/>
  <c r="DU97" i="33"/>
  <c r="DZ62" i="33"/>
  <c r="DY61" i="33"/>
  <c r="DV75" i="33"/>
  <c r="DV66" i="33"/>
  <c r="DV65" i="33"/>
  <c r="DW56" i="33"/>
  <c r="DW55" i="33"/>
  <c r="DW58" i="33"/>
  <c r="DX57" i="33" s="1"/>
  <c r="DW108" i="33"/>
  <c r="DW119" i="33"/>
  <c r="DZ62" i="31"/>
  <c r="DY61" i="31"/>
  <c r="DW56" i="31"/>
  <c r="DW55" i="31"/>
  <c r="DW58" i="31"/>
  <c r="DX57" i="31" s="1"/>
  <c r="DX63" i="31"/>
  <c r="FG108" i="31" l="1"/>
  <c r="ET64" i="31"/>
  <c r="ES75" i="31"/>
  <c r="FS68" i="31"/>
  <c r="FR119" i="31"/>
  <c r="ES86" i="31"/>
  <c r="ET65" i="31"/>
  <c r="ET66" i="31"/>
  <c r="ES97" i="31"/>
  <c r="FH67" i="31"/>
  <c r="DX108" i="33"/>
  <c r="EA62" i="33"/>
  <c r="DZ61" i="33"/>
  <c r="DV86" i="33"/>
  <c r="DV97" i="33"/>
  <c r="DX117" i="33"/>
  <c r="DX106" i="33"/>
  <c r="DX95" i="33"/>
  <c r="DX73" i="33"/>
  <c r="DY67" i="33"/>
  <c r="DX84" i="33"/>
  <c r="DX64" i="33"/>
  <c r="DY63" i="33"/>
  <c r="DY68" i="33"/>
  <c r="DX56" i="33"/>
  <c r="DX55" i="33"/>
  <c r="DX58" i="33"/>
  <c r="DY57" i="33" s="1"/>
  <c r="DX119" i="33"/>
  <c r="DW75" i="33"/>
  <c r="DW65" i="33"/>
  <c r="DW66" i="33"/>
  <c r="DX58" i="31"/>
  <c r="DY57" i="31" s="1"/>
  <c r="DX56" i="31"/>
  <c r="DX55" i="31"/>
  <c r="DY63" i="31"/>
  <c r="EA62" i="31"/>
  <c r="DZ61" i="31"/>
  <c r="FH108" i="31" l="1"/>
  <c r="EU64" i="31"/>
  <c r="ET75" i="31"/>
  <c r="EU65" i="31"/>
  <c r="ET86" i="31"/>
  <c r="ET97" i="31"/>
  <c r="EU66" i="31"/>
  <c r="FI67" i="31"/>
  <c r="FT68" i="31"/>
  <c r="FS119" i="31"/>
  <c r="DY108" i="33"/>
  <c r="DW97" i="33"/>
  <c r="DW86" i="33"/>
  <c r="DY119" i="33"/>
  <c r="DY117" i="33"/>
  <c r="DY106" i="33"/>
  <c r="DY95" i="33"/>
  <c r="DY84" i="33"/>
  <c r="DY73" i="33"/>
  <c r="DY64" i="33"/>
  <c r="DZ63" i="33"/>
  <c r="DZ67" i="33"/>
  <c r="DZ68" i="33"/>
  <c r="EB62" i="33"/>
  <c r="EA61" i="33"/>
  <c r="DY56" i="33"/>
  <c r="DY55" i="33"/>
  <c r="DY58" i="33"/>
  <c r="DZ57" i="33" s="1"/>
  <c r="DX75" i="33"/>
  <c r="DX66" i="33"/>
  <c r="DX65" i="33"/>
  <c r="EB62" i="31"/>
  <c r="EA61" i="31"/>
  <c r="DY56" i="31"/>
  <c r="DY55" i="31"/>
  <c r="DY58" i="31"/>
  <c r="DZ57" i="31" s="1"/>
  <c r="DZ63" i="31"/>
  <c r="FI108" i="31" l="1"/>
  <c r="EV64" i="31"/>
  <c r="EU75" i="31"/>
  <c r="EU97" i="31"/>
  <c r="EV66" i="31"/>
  <c r="EU86" i="31"/>
  <c r="EV65" i="31"/>
  <c r="FJ67" i="31"/>
  <c r="FT119" i="31"/>
  <c r="FU68" i="31"/>
  <c r="DY75" i="33"/>
  <c r="DY66" i="33"/>
  <c r="DY65" i="33"/>
  <c r="DX86" i="33"/>
  <c r="DX97" i="33"/>
  <c r="EB61" i="33"/>
  <c r="EC62" i="33"/>
  <c r="DZ119" i="33"/>
  <c r="DZ58" i="33"/>
  <c r="EA57" i="33" s="1"/>
  <c r="DZ55" i="33"/>
  <c r="DZ56" i="33"/>
  <c r="DZ108" i="33"/>
  <c r="DZ117" i="33"/>
  <c r="DZ106" i="33"/>
  <c r="DZ95" i="33"/>
  <c r="DZ84" i="33"/>
  <c r="DZ73" i="33"/>
  <c r="DZ64" i="33"/>
  <c r="EA63" i="33"/>
  <c r="EA68" i="33"/>
  <c r="EA67" i="33"/>
  <c r="DZ55" i="31"/>
  <c r="DZ56" i="31"/>
  <c r="DZ58" i="31"/>
  <c r="EA57" i="31" s="1"/>
  <c r="EC62" i="31"/>
  <c r="EB61" i="31"/>
  <c r="EA63" i="31"/>
  <c r="FJ108" i="31" l="1"/>
  <c r="EV75" i="31"/>
  <c r="EW64" i="31"/>
  <c r="FK67" i="31"/>
  <c r="EW65" i="31"/>
  <c r="EV86" i="31"/>
  <c r="FV68" i="31"/>
  <c r="FU119" i="31"/>
  <c r="EW66" i="31"/>
  <c r="EV97" i="31"/>
  <c r="EA108" i="33"/>
  <c r="ED62" i="33"/>
  <c r="EC61" i="33"/>
  <c r="DY86" i="33"/>
  <c r="DZ75" i="33"/>
  <c r="DZ65" i="33"/>
  <c r="DZ66" i="33"/>
  <c r="DY97" i="33"/>
  <c r="EA119" i="33"/>
  <c r="EA117" i="33"/>
  <c r="EA106" i="33"/>
  <c r="EA95" i="33"/>
  <c r="EA84" i="33"/>
  <c r="EA73" i="33"/>
  <c r="EA64" i="33"/>
  <c r="EB63" i="33"/>
  <c r="EB68" i="33"/>
  <c r="EB67" i="33"/>
  <c r="EA58" i="33"/>
  <c r="EB57" i="33" s="1"/>
  <c r="EA56" i="33"/>
  <c r="EA55" i="33"/>
  <c r="EC61" i="31"/>
  <c r="ED62" i="31"/>
  <c r="EA58" i="31"/>
  <c r="EB57" i="31" s="1"/>
  <c r="EA56" i="31"/>
  <c r="EA55" i="31"/>
  <c r="EB63" i="31"/>
  <c r="FK108" i="31" l="1"/>
  <c r="EW75" i="31"/>
  <c r="EX64" i="31"/>
  <c r="FW68" i="31"/>
  <c r="FV119" i="31"/>
  <c r="EX65" i="31"/>
  <c r="EW86" i="31"/>
  <c r="EX66" i="31"/>
  <c r="EW97" i="31"/>
  <c r="FL67" i="31"/>
  <c r="EA75" i="33"/>
  <c r="EA66" i="33"/>
  <c r="EA65" i="33"/>
  <c r="DZ97" i="33"/>
  <c r="DZ86" i="33"/>
  <c r="EE62" i="33"/>
  <c r="ED61" i="33"/>
  <c r="EB108" i="33"/>
  <c r="EB56" i="33"/>
  <c r="EB55" i="33"/>
  <c r="EB58" i="33"/>
  <c r="EC57" i="33" s="1"/>
  <c r="EB119" i="33"/>
  <c r="EB117" i="33"/>
  <c r="EB106" i="33"/>
  <c r="EB95" i="33"/>
  <c r="EB84" i="33"/>
  <c r="EB73" i="33"/>
  <c r="EB64" i="33"/>
  <c r="EC63" i="33"/>
  <c r="EC68" i="33"/>
  <c r="EC67" i="33"/>
  <c r="EE62" i="31"/>
  <c r="ED61" i="31"/>
  <c r="EB56" i="31"/>
  <c r="EB55" i="31"/>
  <c r="EB58" i="31"/>
  <c r="EC57" i="31" s="1"/>
  <c r="EC63" i="31"/>
  <c r="FL108" i="31" l="1"/>
  <c r="EY64" i="31"/>
  <c r="EX75" i="31"/>
  <c r="EY66" i="31"/>
  <c r="EX97" i="31"/>
  <c r="EY65" i="31"/>
  <c r="EX86" i="31"/>
  <c r="FW119" i="31"/>
  <c r="FX68" i="31"/>
  <c r="FM67" i="31"/>
  <c r="EA86" i="33"/>
  <c r="EC119" i="33"/>
  <c r="EC56" i="33"/>
  <c r="EC55" i="33"/>
  <c r="EC58" i="33"/>
  <c r="ED57" i="33" s="1"/>
  <c r="EF62" i="33"/>
  <c r="EE61" i="33"/>
  <c r="EA97" i="33"/>
  <c r="EC108" i="33"/>
  <c r="EC117" i="33"/>
  <c r="EC106" i="33"/>
  <c r="EC95" i="33"/>
  <c r="EC84" i="33"/>
  <c r="EC73" i="33"/>
  <c r="EC64" i="33"/>
  <c r="ED68" i="33"/>
  <c r="ED63" i="33"/>
  <c r="ED67" i="33"/>
  <c r="EB75" i="33"/>
  <c r="EB65" i="33"/>
  <c r="EB66" i="33"/>
  <c r="EF62" i="31"/>
  <c r="EE61" i="31"/>
  <c r="ED63" i="31"/>
  <c r="EC56" i="31"/>
  <c r="EC55" i="31"/>
  <c r="EC58" i="31"/>
  <c r="ED57" i="31" s="1"/>
  <c r="FM108" i="31" l="1"/>
  <c r="EZ64" i="31"/>
  <c r="EY75" i="31"/>
  <c r="FX119" i="31"/>
  <c r="FY68" i="31"/>
  <c r="FN67" i="31"/>
  <c r="EZ65" i="31"/>
  <c r="EY86" i="31"/>
  <c r="EZ66" i="31"/>
  <c r="EY97" i="31"/>
  <c r="EB97" i="33"/>
  <c r="EB86" i="33"/>
  <c r="ED108" i="33"/>
  <c r="EG62" i="33"/>
  <c r="EF61" i="33"/>
  <c r="ED117" i="33"/>
  <c r="ED106" i="33"/>
  <c r="ED95" i="33"/>
  <c r="ED84" i="33"/>
  <c r="ED73" i="33"/>
  <c r="EE68" i="33"/>
  <c r="EE67" i="33"/>
  <c r="ED64" i="33"/>
  <c r="EE63" i="33"/>
  <c r="ED56" i="33"/>
  <c r="ED55" i="33"/>
  <c r="ED58" i="33"/>
  <c r="EE57" i="33" s="1"/>
  <c r="ED119" i="33"/>
  <c r="EC75" i="33"/>
  <c r="EC66" i="33"/>
  <c r="EC65" i="33"/>
  <c r="EE63" i="31"/>
  <c r="EF61" i="31"/>
  <c r="EG62" i="31"/>
  <c r="ED56" i="31"/>
  <c r="ED55" i="31"/>
  <c r="ED58" i="31"/>
  <c r="EE57" i="31" s="1"/>
  <c r="FN108" i="31" l="1"/>
  <c r="EZ75" i="31"/>
  <c r="FA64" i="31"/>
  <c r="FA65" i="31"/>
  <c r="EZ86" i="31"/>
  <c r="FO67" i="31"/>
  <c r="FY119" i="31"/>
  <c r="FZ68" i="31"/>
  <c r="FA66" i="31"/>
  <c r="EZ97" i="31"/>
  <c r="ED75" i="33"/>
  <c r="ED65" i="33"/>
  <c r="ED66" i="33"/>
  <c r="EE117" i="33"/>
  <c r="EE106" i="33"/>
  <c r="EE95" i="33"/>
  <c r="EE84" i="33"/>
  <c r="EE73" i="33"/>
  <c r="EF68" i="33"/>
  <c r="EF67" i="33"/>
  <c r="EE64" i="33"/>
  <c r="EF63" i="33"/>
  <c r="EC86" i="33"/>
  <c r="EC97" i="33"/>
  <c r="EE119" i="33"/>
  <c r="EE108" i="33"/>
  <c r="EH62" i="33"/>
  <c r="EG61" i="33"/>
  <c r="EE56" i="33"/>
  <c r="EE55" i="33"/>
  <c r="EE58" i="33"/>
  <c r="EF57" i="33" s="1"/>
  <c r="EH62" i="31"/>
  <c r="EG61" i="31"/>
  <c r="EE56" i="31"/>
  <c r="EE55" i="31"/>
  <c r="EE58" i="31"/>
  <c r="EF57" i="31" s="1"/>
  <c r="EF63" i="31"/>
  <c r="FO108" i="31" l="1"/>
  <c r="FB64" i="31"/>
  <c r="FA75" i="31"/>
  <c r="FP67" i="31"/>
  <c r="FB65" i="31"/>
  <c r="FA86" i="31"/>
  <c r="GA68" i="31"/>
  <c r="FZ119" i="31"/>
  <c r="FB66" i="31"/>
  <c r="FA97" i="31"/>
  <c r="EF55" i="33"/>
  <c r="EF56" i="33"/>
  <c r="EF58" i="33"/>
  <c r="EG57" i="33" s="1"/>
  <c r="ED97" i="33"/>
  <c r="ED86" i="33"/>
  <c r="EI62" i="33"/>
  <c r="EH61" i="33"/>
  <c r="EF106" i="33"/>
  <c r="EF117" i="33"/>
  <c r="EF95" i="33"/>
  <c r="EF84" i="33"/>
  <c r="EG67" i="33"/>
  <c r="EG68" i="33"/>
  <c r="EF64" i="33"/>
  <c r="EG63" i="33"/>
  <c r="EF73" i="33"/>
  <c r="EE75" i="33"/>
  <c r="EE66" i="33"/>
  <c r="EE65" i="33"/>
  <c r="EF108" i="33"/>
  <c r="EF119" i="33"/>
  <c r="EI62" i="31"/>
  <c r="EH61" i="31"/>
  <c r="EG63" i="31"/>
  <c r="EF58" i="31"/>
  <c r="EG57" i="31" s="1"/>
  <c r="EF56" i="31"/>
  <c r="EF55" i="31"/>
  <c r="FP108" i="31" l="1"/>
  <c r="FC64" i="31"/>
  <c r="FB75" i="31"/>
  <c r="FC65" i="31"/>
  <c r="FB86" i="31"/>
  <c r="GB68" i="31"/>
  <c r="GA119" i="31"/>
  <c r="FC66" i="31"/>
  <c r="FB97" i="31"/>
  <c r="FQ67" i="31"/>
  <c r="EE97" i="33"/>
  <c r="EE86" i="33"/>
  <c r="EG117" i="33"/>
  <c r="EG106" i="33"/>
  <c r="EG95" i="33"/>
  <c r="EG84" i="33"/>
  <c r="EG73" i="33"/>
  <c r="EG64" i="33"/>
  <c r="EH63" i="33"/>
  <c r="EH68" i="33"/>
  <c r="EH67" i="33"/>
  <c r="EF75" i="33"/>
  <c r="EF66" i="33"/>
  <c r="EF65" i="33"/>
  <c r="EJ62" i="33"/>
  <c r="EI61" i="33"/>
  <c r="EG119" i="33"/>
  <c r="EG56" i="33"/>
  <c r="EG55" i="33"/>
  <c r="EG58" i="33"/>
  <c r="EH57" i="33" s="1"/>
  <c r="EG108" i="33"/>
  <c r="EG56" i="31"/>
  <c r="EG55" i="31"/>
  <c r="EG58" i="31"/>
  <c r="EH57" i="31" s="1"/>
  <c r="EJ62" i="31"/>
  <c r="EI61" i="31"/>
  <c r="EH63" i="31"/>
  <c r="FQ108" i="31" l="1"/>
  <c r="FC75" i="31"/>
  <c r="FD64" i="31"/>
  <c r="GB119" i="31"/>
  <c r="GC68" i="31"/>
  <c r="FC97" i="31"/>
  <c r="FD66" i="31"/>
  <c r="FC86" i="31"/>
  <c r="FD65" i="31"/>
  <c r="FR67" i="31"/>
  <c r="EH108" i="33"/>
  <c r="EH119" i="33"/>
  <c r="EF86" i="33"/>
  <c r="EH117" i="33"/>
  <c r="EH106" i="33"/>
  <c r="EH95" i="33"/>
  <c r="EH84" i="33"/>
  <c r="EH73" i="33"/>
  <c r="EH64" i="33"/>
  <c r="EI63" i="33"/>
  <c r="EI68" i="33"/>
  <c r="EI67" i="33"/>
  <c r="EH58" i="33"/>
  <c r="EI57" i="33" s="1"/>
  <c r="EH56" i="33"/>
  <c r="EH55" i="33"/>
  <c r="EF97" i="33"/>
  <c r="EG75" i="33"/>
  <c r="EG66" i="33"/>
  <c r="EG65" i="33"/>
  <c r="EK62" i="33"/>
  <c r="EJ61" i="33"/>
  <c r="EH56" i="31"/>
  <c r="EH55" i="31"/>
  <c r="EH58" i="31"/>
  <c r="EI57" i="31" s="1"/>
  <c r="EI63" i="31"/>
  <c r="EJ61" i="31"/>
  <c r="EK62" i="31"/>
  <c r="FR108" i="31" l="1"/>
  <c r="FE64" i="31"/>
  <c r="FD75" i="31"/>
  <c r="FD97" i="31"/>
  <c r="FE66" i="31"/>
  <c r="FE65" i="31"/>
  <c r="FD86" i="31"/>
  <c r="GD68" i="31"/>
  <c r="GC119" i="31"/>
  <c r="FS67" i="31"/>
  <c r="AD97" i="33"/>
  <c r="EH75" i="33"/>
  <c r="EH65" i="33"/>
  <c r="EH66" i="33"/>
  <c r="EG97" i="33"/>
  <c r="EL62" i="33"/>
  <c r="EK61" i="33"/>
  <c r="EG86" i="33"/>
  <c r="EI108" i="33"/>
  <c r="EI119" i="33"/>
  <c r="EI58" i="33"/>
  <c r="EJ57" i="33" s="1"/>
  <c r="EI56" i="33"/>
  <c r="EI55" i="33"/>
  <c r="EI117" i="33"/>
  <c r="EI106" i="33"/>
  <c r="EI95" i="33"/>
  <c r="EI84" i="33"/>
  <c r="EI73" i="33"/>
  <c r="EI64" i="33"/>
  <c r="EJ63" i="33"/>
  <c r="EJ68" i="33"/>
  <c r="EJ67" i="33"/>
  <c r="EL62" i="31"/>
  <c r="EK61" i="31"/>
  <c r="EI56" i="31"/>
  <c r="EI55" i="31"/>
  <c r="EI58" i="31"/>
  <c r="EJ57" i="31" s="1"/>
  <c r="EJ63" i="31"/>
  <c r="FS108" i="31" l="1"/>
  <c r="FF64" i="31"/>
  <c r="FE75" i="31"/>
  <c r="GE68" i="31"/>
  <c r="GD119" i="31"/>
  <c r="FF65" i="31"/>
  <c r="FE86" i="31"/>
  <c r="FF66" i="31"/>
  <c r="FE97" i="31"/>
  <c r="FT67" i="31"/>
  <c r="EJ117" i="33"/>
  <c r="EJ106" i="33"/>
  <c r="EJ95" i="33"/>
  <c r="EJ84" i="33"/>
  <c r="EJ73" i="33"/>
  <c r="EJ64" i="33"/>
  <c r="EK63" i="33"/>
  <c r="EK68" i="33"/>
  <c r="EK67" i="33"/>
  <c r="EM62" i="33"/>
  <c r="EL61" i="33"/>
  <c r="EH97" i="33"/>
  <c r="EI75" i="33"/>
  <c r="EI66" i="33"/>
  <c r="EI65" i="33"/>
  <c r="EJ56" i="33"/>
  <c r="EJ55" i="33"/>
  <c r="EJ58" i="33"/>
  <c r="EK57" i="33" s="1"/>
  <c r="EH86" i="33"/>
  <c r="EJ119" i="33"/>
  <c r="EJ108" i="33"/>
  <c r="EJ56" i="31"/>
  <c r="EJ55" i="31"/>
  <c r="EJ58" i="31"/>
  <c r="EK57" i="31" s="1"/>
  <c r="EK63" i="31"/>
  <c r="EM62" i="31"/>
  <c r="EL61" i="31"/>
  <c r="FT108" i="31" l="1"/>
  <c r="FG64" i="31"/>
  <c r="FF75" i="31"/>
  <c r="FG65" i="31"/>
  <c r="FF86" i="31"/>
  <c r="FU67" i="31"/>
  <c r="FG66" i="31"/>
  <c r="FF97" i="31"/>
  <c r="GF68" i="31"/>
  <c r="GE119" i="31"/>
  <c r="EN62" i="33"/>
  <c r="EM61" i="33"/>
  <c r="EK108" i="33"/>
  <c r="EI86" i="33"/>
  <c r="EK119" i="33"/>
  <c r="EK56" i="33"/>
  <c r="EK55" i="33"/>
  <c r="EK58" i="33"/>
  <c r="EL57" i="33" s="1"/>
  <c r="EI97" i="33"/>
  <c r="EK117" i="33"/>
  <c r="EK106" i="33"/>
  <c r="EK95" i="33"/>
  <c r="EK84" i="33"/>
  <c r="EK73" i="33"/>
  <c r="EK64" i="33"/>
  <c r="EL63" i="33"/>
  <c r="EL68" i="33"/>
  <c r="EL67" i="33"/>
  <c r="EJ75" i="33"/>
  <c r="EJ65" i="33"/>
  <c r="EJ66" i="33"/>
  <c r="EL63" i="31"/>
  <c r="EK56" i="31"/>
  <c r="EK55" i="31"/>
  <c r="EK58" i="31"/>
  <c r="EL57" i="31" s="1"/>
  <c r="EN62" i="31"/>
  <c r="EM61" i="31"/>
  <c r="FU108" i="31" l="1"/>
  <c r="FG75" i="31"/>
  <c r="FH64" i="31"/>
  <c r="FV67" i="31"/>
  <c r="FH66" i="31"/>
  <c r="FG97" i="31"/>
  <c r="GG68" i="31"/>
  <c r="GF119" i="31"/>
  <c r="FH65" i="31"/>
  <c r="FG86" i="31"/>
  <c r="EL119" i="33"/>
  <c r="EK75" i="33"/>
  <c r="EK66" i="33"/>
  <c r="EK65" i="33"/>
  <c r="EJ97" i="33"/>
  <c r="EL117" i="33"/>
  <c r="EL95" i="33"/>
  <c r="EL84" i="33"/>
  <c r="EL73" i="33"/>
  <c r="EL106" i="33"/>
  <c r="EM68" i="33"/>
  <c r="EM67" i="33"/>
  <c r="EL64" i="33"/>
  <c r="EM63" i="33"/>
  <c r="EO62" i="33"/>
  <c r="EN61" i="33"/>
  <c r="EL56" i="33"/>
  <c r="EL55" i="33"/>
  <c r="EL58" i="33"/>
  <c r="EM57" i="33" s="1"/>
  <c r="EL108" i="33"/>
  <c r="EJ86" i="33"/>
  <c r="EM63" i="31"/>
  <c r="EL56" i="31"/>
  <c r="EL55" i="31"/>
  <c r="EL58" i="31"/>
  <c r="EM57" i="31" s="1"/>
  <c r="EO62" i="31"/>
  <c r="EN61" i="31"/>
  <c r="FV108" i="31" l="1"/>
  <c r="FH75" i="31"/>
  <c r="FI64" i="31"/>
  <c r="GG119" i="31"/>
  <c r="GH68" i="31"/>
  <c r="FI66" i="31"/>
  <c r="FH97" i="31"/>
  <c r="FI65" i="31"/>
  <c r="FH86" i="31"/>
  <c r="FW67" i="31"/>
  <c r="EM119" i="33"/>
  <c r="EK97" i="33"/>
  <c r="EK86" i="33"/>
  <c r="EM108" i="33"/>
  <c r="EL75" i="33"/>
  <c r="EL66" i="33"/>
  <c r="EL65" i="33"/>
  <c r="EP62" i="33"/>
  <c r="EO61" i="33"/>
  <c r="EM56" i="33"/>
  <c r="EM55" i="33"/>
  <c r="EM58" i="33"/>
  <c r="EN57" i="33" s="1"/>
  <c r="EM117" i="33"/>
  <c r="EM106" i="33"/>
  <c r="EM95" i="33"/>
  <c r="EM84" i="33"/>
  <c r="EM73" i="33"/>
  <c r="EN68" i="33"/>
  <c r="EN67" i="33"/>
  <c r="EM64" i="33"/>
  <c r="EN63" i="33"/>
  <c r="EP62" i="31"/>
  <c r="EO61" i="31"/>
  <c r="EM56" i="31"/>
  <c r="EM55" i="31"/>
  <c r="EM58" i="31"/>
  <c r="EN57" i="31" s="1"/>
  <c r="EN63" i="31"/>
  <c r="FW108" i="31" l="1"/>
  <c r="FJ64" i="31"/>
  <c r="FI75" i="31"/>
  <c r="FI97" i="31"/>
  <c r="FJ66" i="31"/>
  <c r="GI68" i="31"/>
  <c r="GH119" i="31"/>
  <c r="FJ65" i="31"/>
  <c r="FI86" i="31"/>
  <c r="FX67" i="31"/>
  <c r="EM75" i="33"/>
  <c r="EM66" i="33"/>
  <c r="EM65" i="33"/>
  <c r="EN56" i="33"/>
  <c r="EN55" i="33"/>
  <c r="EN58" i="33"/>
  <c r="EO57" i="33" s="1"/>
  <c r="EL86" i="33"/>
  <c r="EQ62" i="33"/>
  <c r="EP61" i="33"/>
  <c r="EN106" i="33"/>
  <c r="EN117" i="33"/>
  <c r="EN95" i="33"/>
  <c r="EO67" i="33"/>
  <c r="EN84" i="33"/>
  <c r="EN64" i="33"/>
  <c r="EO63" i="33"/>
  <c r="EN73" i="33"/>
  <c r="EO68" i="33"/>
  <c r="EL97" i="33"/>
  <c r="EN108" i="33"/>
  <c r="EN119" i="33"/>
  <c r="EQ62" i="31"/>
  <c r="EP61" i="31"/>
  <c r="EN58" i="31"/>
  <c r="EO57" i="31" s="1"/>
  <c r="EN55" i="31"/>
  <c r="EN56" i="31"/>
  <c r="EO63" i="31"/>
  <c r="FX108" i="31" l="1"/>
  <c r="FK64" i="31"/>
  <c r="FJ75" i="31"/>
  <c r="GJ68" i="31"/>
  <c r="GI119" i="31"/>
  <c r="FK65" i="31"/>
  <c r="FJ86" i="31"/>
  <c r="FY67" i="31"/>
  <c r="FJ97" i="31"/>
  <c r="FK66" i="31"/>
  <c r="AJ97" i="33"/>
  <c r="EO117" i="33"/>
  <c r="EO106" i="33"/>
  <c r="EO95" i="33"/>
  <c r="EO84" i="33"/>
  <c r="EO73" i="33"/>
  <c r="EO64" i="33"/>
  <c r="EP63" i="33"/>
  <c r="EP67" i="33"/>
  <c r="EP68" i="33"/>
  <c r="ER62" i="33"/>
  <c r="EQ61" i="33"/>
  <c r="EO56" i="33"/>
  <c r="EO55" i="33"/>
  <c r="EO58" i="33"/>
  <c r="EP57" i="33" s="1"/>
  <c r="EO108" i="33"/>
  <c r="EM86" i="33"/>
  <c r="EM97" i="33"/>
  <c r="EN75" i="33"/>
  <c r="EN66" i="33"/>
  <c r="EN65" i="33"/>
  <c r="EO119" i="33"/>
  <c r="ER62" i="31"/>
  <c r="EQ61" i="31"/>
  <c r="EO56" i="31"/>
  <c r="EO55" i="31"/>
  <c r="EO58" i="31"/>
  <c r="EP57" i="31" s="1"/>
  <c r="EP63" i="31"/>
  <c r="FY108" i="31" l="1"/>
  <c r="FL64" i="31"/>
  <c r="FK75" i="31"/>
  <c r="FZ67" i="31"/>
  <c r="FL65" i="31"/>
  <c r="FK86" i="31"/>
  <c r="FK97" i="31"/>
  <c r="FL66" i="31"/>
  <c r="GK68" i="31"/>
  <c r="GJ119" i="31"/>
  <c r="ES62" i="33"/>
  <c r="ER61" i="33"/>
  <c r="EP119" i="33"/>
  <c r="EP108" i="33"/>
  <c r="EN86" i="33"/>
  <c r="EP117" i="33"/>
  <c r="EP106" i="33"/>
  <c r="EP95" i="33"/>
  <c r="EP84" i="33"/>
  <c r="EP73" i="33"/>
  <c r="EP64" i="33"/>
  <c r="EQ63" i="33"/>
  <c r="EQ68" i="33"/>
  <c r="EQ67" i="33"/>
  <c r="EN97" i="33"/>
  <c r="EP58" i="33"/>
  <c r="EQ57" i="33" s="1"/>
  <c r="EP55" i="33"/>
  <c r="EP56" i="33"/>
  <c r="EO75" i="33"/>
  <c r="EO66" i="33"/>
  <c r="EO65" i="33"/>
  <c r="EP56" i="31"/>
  <c r="EP55" i="31"/>
  <c r="EP58" i="31"/>
  <c r="EQ57" i="31" s="1"/>
  <c r="EQ63" i="31"/>
  <c r="ER61" i="31"/>
  <c r="ES62" i="31"/>
  <c r="FZ108" i="31" l="1"/>
  <c r="FM64" i="31"/>
  <c r="FL75" i="31"/>
  <c r="FL97" i="31"/>
  <c r="FM66" i="31"/>
  <c r="FM65" i="31"/>
  <c r="FL86" i="31"/>
  <c r="GA67" i="31"/>
  <c r="GL68" i="31"/>
  <c r="GK119" i="31"/>
  <c r="EO97" i="33"/>
  <c r="EQ117" i="33"/>
  <c r="EQ106" i="33"/>
  <c r="EQ95" i="33"/>
  <c r="EQ84" i="33"/>
  <c r="EQ73" i="33"/>
  <c r="EQ64" i="33"/>
  <c r="ER63" i="33"/>
  <c r="ER68" i="33"/>
  <c r="ER67" i="33"/>
  <c r="ET62" i="33"/>
  <c r="ES61" i="33"/>
  <c r="EO86" i="33"/>
  <c r="EP75" i="33"/>
  <c r="EP66" i="33"/>
  <c r="EP65" i="33"/>
  <c r="EQ119" i="33"/>
  <c r="EQ58" i="33"/>
  <c r="ER57" i="33" s="1"/>
  <c r="EQ56" i="33"/>
  <c r="EQ55" i="33"/>
  <c r="EQ108" i="33"/>
  <c r="ER63" i="31"/>
  <c r="EQ58" i="31"/>
  <c r="ER57" i="31" s="1"/>
  <c r="EQ56" i="31"/>
  <c r="EQ55" i="31"/>
  <c r="ES61" i="31"/>
  <c r="ET62" i="31"/>
  <c r="GA108" i="31" l="1"/>
  <c r="FN64" i="31"/>
  <c r="FM75" i="31"/>
  <c r="FN65" i="31"/>
  <c r="FM86" i="31"/>
  <c r="FN66" i="31"/>
  <c r="FM97" i="31"/>
  <c r="GB67" i="31"/>
  <c r="GM68" i="31"/>
  <c r="GL119" i="31"/>
  <c r="ER108" i="33"/>
  <c r="ER119" i="33"/>
  <c r="EU62" i="33"/>
  <c r="ET61" i="33"/>
  <c r="ER117" i="33"/>
  <c r="ER106" i="33"/>
  <c r="ER95" i="33"/>
  <c r="ER84" i="33"/>
  <c r="ER73" i="33"/>
  <c r="ER64" i="33"/>
  <c r="ES63" i="33"/>
  <c r="ES68" i="33"/>
  <c r="ES67" i="33"/>
  <c r="EQ75" i="33"/>
  <c r="EQ66" i="33"/>
  <c r="EQ65" i="33"/>
  <c r="ER56" i="33"/>
  <c r="ER55" i="33"/>
  <c r="ER58" i="33"/>
  <c r="ES57" i="33" s="1"/>
  <c r="EP97" i="33"/>
  <c r="EP86" i="33"/>
  <c r="ER56" i="31"/>
  <c r="ER55" i="31"/>
  <c r="ER58" i="31"/>
  <c r="ES57" i="31" s="1"/>
  <c r="ES63" i="31"/>
  <c r="EU62" i="31"/>
  <c r="ET61" i="31"/>
  <c r="GB108" i="31" l="1"/>
  <c r="FO64" i="31"/>
  <c r="FN75" i="31"/>
  <c r="GC67" i="31"/>
  <c r="FN97" i="31"/>
  <c r="FO66" i="31"/>
  <c r="GN68" i="31"/>
  <c r="GM119" i="31"/>
  <c r="FO65" i="31"/>
  <c r="FN86" i="31"/>
  <c r="ES108" i="33"/>
  <c r="EV62" i="33"/>
  <c r="EU61" i="33"/>
  <c r="ES56" i="33"/>
  <c r="ES55" i="33"/>
  <c r="ES58" i="33"/>
  <c r="ET57" i="33" s="1"/>
  <c r="EQ86" i="33"/>
  <c r="ES119" i="33"/>
  <c r="EQ97" i="33"/>
  <c r="ES117" i="33"/>
  <c r="ES106" i="33"/>
  <c r="ES95" i="33"/>
  <c r="ES84" i="33"/>
  <c r="ES73" i="33"/>
  <c r="ET68" i="33"/>
  <c r="ES64" i="33"/>
  <c r="ET67" i="33"/>
  <c r="ET63" i="33"/>
  <c r="ER75" i="33"/>
  <c r="ER65" i="33"/>
  <c r="ER66" i="33"/>
  <c r="ES56" i="31"/>
  <c r="ES55" i="31"/>
  <c r="ES58" i="31"/>
  <c r="ET57" i="31" s="1"/>
  <c r="EV62" i="31"/>
  <c r="EU61" i="31"/>
  <c r="ET63" i="31"/>
  <c r="GC108" i="31" l="1"/>
  <c r="FP64" i="31"/>
  <c r="FO75" i="31"/>
  <c r="FP66" i="31"/>
  <c r="FO97" i="31"/>
  <c r="GN119" i="31"/>
  <c r="GO68" i="31"/>
  <c r="FO86" i="31"/>
  <c r="FP65" i="31"/>
  <c r="GD67" i="31"/>
  <c r="ER97" i="33"/>
  <c r="EW62" i="33"/>
  <c r="EV61" i="33"/>
  <c r="ER86" i="33"/>
  <c r="ET117" i="33"/>
  <c r="ET95" i="33"/>
  <c r="ET106" i="33"/>
  <c r="ET84" i="33"/>
  <c r="ET73" i="33"/>
  <c r="EU68" i="33"/>
  <c r="EU67" i="33"/>
  <c r="ET64" i="33"/>
  <c r="EU63" i="33"/>
  <c r="ET56" i="33"/>
  <c r="ET55" i="33"/>
  <c r="ET58" i="33"/>
  <c r="EU57" i="33" s="1"/>
  <c r="ET108" i="33"/>
  <c r="ES75" i="33"/>
  <c r="ES66" i="33"/>
  <c r="ES65" i="33"/>
  <c r="ET119" i="33"/>
  <c r="EU63" i="31"/>
  <c r="ET56" i="31"/>
  <c r="ET55" i="31"/>
  <c r="ET58" i="31"/>
  <c r="EU57" i="31" s="1"/>
  <c r="EV61" i="31"/>
  <c r="EW62" i="31"/>
  <c r="GD108" i="31" l="1"/>
  <c r="FQ64" i="31"/>
  <c r="FP75" i="31"/>
  <c r="FP97" i="31"/>
  <c r="FQ66" i="31"/>
  <c r="FQ65" i="31"/>
  <c r="FP86" i="31"/>
  <c r="GO119" i="31"/>
  <c r="GP68" i="31"/>
  <c r="GE67" i="31"/>
  <c r="EU119" i="33"/>
  <c r="EU56" i="33"/>
  <c r="EU55" i="33"/>
  <c r="EU58" i="33"/>
  <c r="EV57" i="33" s="1"/>
  <c r="EX62" i="33"/>
  <c r="EW61" i="33"/>
  <c r="EU117" i="33"/>
  <c r="EU106" i="33"/>
  <c r="EU95" i="33"/>
  <c r="EU84" i="33"/>
  <c r="EU73" i="33"/>
  <c r="EV68" i="33"/>
  <c r="EV67" i="33"/>
  <c r="EU64" i="33"/>
  <c r="EV63" i="33"/>
  <c r="ES86" i="33"/>
  <c r="ET75" i="33"/>
  <c r="ET65" i="33"/>
  <c r="ET66" i="33"/>
  <c r="ES97" i="33"/>
  <c r="EU108" i="33"/>
  <c r="EU56" i="31"/>
  <c r="EU55" i="31"/>
  <c r="EU58" i="31"/>
  <c r="EV57" i="31" s="1"/>
  <c r="EX62" i="31"/>
  <c r="EW61" i="31"/>
  <c r="EV63" i="31"/>
  <c r="GE108" i="31" l="1"/>
  <c r="FR64" i="31"/>
  <c r="FQ75" i="31"/>
  <c r="GQ68" i="31"/>
  <c r="GP119" i="31"/>
  <c r="FQ86" i="31"/>
  <c r="FR65" i="31"/>
  <c r="FR66" i="31"/>
  <c r="FQ97" i="31"/>
  <c r="GF67" i="31"/>
  <c r="EV55" i="33"/>
  <c r="EV56" i="33"/>
  <c r="EV58" i="33"/>
  <c r="EW57" i="33" s="1"/>
  <c r="ET86" i="33"/>
  <c r="EU75" i="33"/>
  <c r="EU66" i="33"/>
  <c r="EU65" i="33"/>
  <c r="EV108" i="33"/>
  <c r="EY62" i="33"/>
  <c r="EX61" i="33"/>
  <c r="EV117" i="33"/>
  <c r="EV106" i="33"/>
  <c r="EV95" i="33"/>
  <c r="EW67" i="33"/>
  <c r="EW68" i="33"/>
  <c r="EV64" i="33"/>
  <c r="EW63" i="33"/>
  <c r="EV73" i="33"/>
  <c r="EV84" i="33"/>
  <c r="EV119" i="33"/>
  <c r="ET97" i="33"/>
  <c r="EW63" i="31"/>
  <c r="EY62" i="31"/>
  <c r="EX61" i="31"/>
  <c r="EV58" i="31"/>
  <c r="EW57" i="31" s="1"/>
  <c r="EV56" i="31"/>
  <c r="EV55" i="31"/>
  <c r="GF108" i="31" l="1"/>
  <c r="FS64" i="31"/>
  <c r="FR75" i="31"/>
  <c r="FS66" i="31"/>
  <c r="FR97" i="31"/>
  <c r="FS65" i="31"/>
  <c r="FR86" i="31"/>
  <c r="GG67" i="31"/>
  <c r="GR68" i="31"/>
  <c r="GQ119" i="31"/>
  <c r="EW56" i="33"/>
  <c r="EW55" i="33"/>
  <c r="EW58" i="33"/>
  <c r="EX57" i="33" s="1"/>
  <c r="EV75" i="33"/>
  <c r="EV66" i="33"/>
  <c r="EV65" i="33"/>
  <c r="EW108" i="33"/>
  <c r="EU97" i="33"/>
  <c r="EZ62" i="33"/>
  <c r="EY61" i="33"/>
  <c r="EW117" i="33"/>
  <c r="EW106" i="33"/>
  <c r="EW95" i="33"/>
  <c r="EW84" i="33"/>
  <c r="EW73" i="33"/>
  <c r="EW64" i="33"/>
  <c r="EX63" i="33"/>
  <c r="EX67" i="33"/>
  <c r="EX68" i="33"/>
  <c r="EW119" i="33"/>
  <c r="EU86" i="33"/>
  <c r="EX63" i="31"/>
  <c r="EW56" i="31"/>
  <c r="EW55" i="31"/>
  <c r="EW58" i="31"/>
  <c r="EX57" i="31" s="1"/>
  <c r="EZ62" i="31"/>
  <c r="EY61" i="31"/>
  <c r="GG108" i="31" l="1"/>
  <c r="FT64" i="31"/>
  <c r="FS75" i="31"/>
  <c r="GH67" i="31"/>
  <c r="FT65" i="31"/>
  <c r="FS86" i="31"/>
  <c r="GS68" i="31"/>
  <c r="GR119" i="31"/>
  <c r="FT66" i="31"/>
  <c r="FS97" i="31"/>
  <c r="EX119" i="33"/>
  <c r="FA62" i="33"/>
  <c r="EZ61" i="33"/>
  <c r="EX117" i="33"/>
  <c r="EX106" i="33"/>
  <c r="EX95" i="33"/>
  <c r="EX84" i="33"/>
  <c r="EX73" i="33"/>
  <c r="EX64" i="33"/>
  <c r="EY63" i="33"/>
  <c r="EY68" i="33"/>
  <c r="EY67" i="33"/>
  <c r="EV86" i="33"/>
  <c r="EV97" i="33"/>
  <c r="EX108" i="33"/>
  <c r="EW75" i="33"/>
  <c r="EW65" i="33"/>
  <c r="EW66" i="33"/>
  <c r="EX58" i="33"/>
  <c r="EY57" i="33" s="1"/>
  <c r="EX56" i="33"/>
  <c r="EX55" i="33"/>
  <c r="EZ61" i="31"/>
  <c r="FA62" i="31"/>
  <c r="EX55" i="31"/>
  <c r="EX56" i="31"/>
  <c r="EX58" i="31"/>
  <c r="EY57" i="31" s="1"/>
  <c r="EY63" i="31"/>
  <c r="GH108" i="31" l="1"/>
  <c r="FU64" i="31"/>
  <c r="FT75" i="31"/>
  <c r="GT68" i="31"/>
  <c r="GS119" i="31"/>
  <c r="FT86" i="31"/>
  <c r="FU65" i="31"/>
  <c r="FT97" i="31"/>
  <c r="FU66" i="31"/>
  <c r="GI67" i="31"/>
  <c r="EY119" i="33"/>
  <c r="EX75" i="33"/>
  <c r="EX65" i="33"/>
  <c r="EX66" i="33"/>
  <c r="FB62" i="33"/>
  <c r="FA61" i="33"/>
  <c r="EW97" i="33"/>
  <c r="EY117" i="33"/>
  <c r="EY106" i="33"/>
  <c r="EY95" i="33"/>
  <c r="EY84" i="33"/>
  <c r="EY73" i="33"/>
  <c r="EY64" i="33"/>
  <c r="EZ63" i="33"/>
  <c r="EZ68" i="33"/>
  <c r="EZ67" i="33"/>
  <c r="EW86" i="33"/>
  <c r="EY58" i="33"/>
  <c r="EZ57" i="33" s="1"/>
  <c r="EY56" i="33"/>
  <c r="EY55" i="33"/>
  <c r="EY108" i="33"/>
  <c r="EY58" i="31"/>
  <c r="EZ57" i="31" s="1"/>
  <c r="EY56" i="31"/>
  <c r="EY55" i="31"/>
  <c r="EZ63" i="31"/>
  <c r="FB62" i="31"/>
  <c r="FA61" i="31"/>
  <c r="GI108" i="31" l="1"/>
  <c r="FV64" i="31"/>
  <c r="FU75" i="31"/>
  <c r="FV65" i="31"/>
  <c r="FU86" i="31"/>
  <c r="FV66" i="31"/>
  <c r="FU97" i="31"/>
  <c r="GJ67" i="31"/>
  <c r="GU68" i="31"/>
  <c r="GT119" i="31"/>
  <c r="EZ108" i="33"/>
  <c r="FC62" i="33"/>
  <c r="FB61" i="33"/>
  <c r="EZ56" i="33"/>
  <c r="EZ55" i="33"/>
  <c r="EZ58" i="33"/>
  <c r="FA57" i="33" s="1"/>
  <c r="EZ117" i="33"/>
  <c r="EZ106" i="33"/>
  <c r="EZ95" i="33"/>
  <c r="EZ84" i="33"/>
  <c r="EZ73" i="33"/>
  <c r="EZ64" i="33"/>
  <c r="FA63" i="33"/>
  <c r="FA68" i="33"/>
  <c r="FA67" i="33"/>
  <c r="EX97" i="33"/>
  <c r="EZ119" i="33"/>
  <c r="EY75" i="33"/>
  <c r="EY66" i="33"/>
  <c r="EY65" i="33"/>
  <c r="EX86" i="33"/>
  <c r="FC62" i="31"/>
  <c r="FB61" i="31"/>
  <c r="EZ56" i="31"/>
  <c r="EZ55" i="31"/>
  <c r="EZ58" i="31"/>
  <c r="FA57" i="31" s="1"/>
  <c r="FA63" i="31"/>
  <c r="GJ108" i="31" l="1"/>
  <c r="FV75" i="31"/>
  <c r="FW64" i="31"/>
  <c r="FV86" i="31"/>
  <c r="FW65" i="31"/>
  <c r="GK67" i="31"/>
  <c r="FW66" i="31"/>
  <c r="FV97" i="31"/>
  <c r="GV68" i="31"/>
  <c r="GU119" i="31"/>
  <c r="FA108" i="33"/>
  <c r="FA119" i="33"/>
  <c r="EY86" i="33"/>
  <c r="FA117" i="33"/>
  <c r="FA106" i="33"/>
  <c r="FA95" i="33"/>
  <c r="FA84" i="33"/>
  <c r="FA73" i="33"/>
  <c r="FB68" i="33"/>
  <c r="FB67" i="33"/>
  <c r="FA64" i="33"/>
  <c r="FB63" i="33"/>
  <c r="EY97" i="33"/>
  <c r="FD62" i="33"/>
  <c r="FC61" i="33"/>
  <c r="FA56" i="33"/>
  <c r="FA55" i="33"/>
  <c r="FA58" i="33"/>
  <c r="FB57" i="33" s="1"/>
  <c r="EZ75" i="33"/>
  <c r="EZ65" i="33"/>
  <c r="EZ66" i="33"/>
  <c r="FB63" i="31"/>
  <c r="FA56" i="31"/>
  <c r="FA55" i="31"/>
  <c r="FA58" i="31"/>
  <c r="FB57" i="31" s="1"/>
  <c r="FD62" i="31"/>
  <c r="FC61" i="31"/>
  <c r="GK108" i="31" l="1"/>
  <c r="FX64" i="31"/>
  <c r="FW75" i="31"/>
  <c r="GW68" i="31"/>
  <c r="GV119" i="31"/>
  <c r="FX66" i="31"/>
  <c r="FW97" i="31"/>
  <c r="GL67" i="31"/>
  <c r="FW86" i="31"/>
  <c r="FX65" i="31"/>
  <c r="EZ86" i="33"/>
  <c r="FA75" i="33"/>
  <c r="FA66" i="33"/>
  <c r="FA65" i="33"/>
  <c r="FE62" i="33"/>
  <c r="FD61" i="33"/>
  <c r="FB108" i="33"/>
  <c r="FB119" i="33"/>
  <c r="FB56" i="33"/>
  <c r="FB55" i="33"/>
  <c r="FB58" i="33"/>
  <c r="FC57" i="33" s="1"/>
  <c r="EZ97" i="33"/>
  <c r="FB117" i="33"/>
  <c r="FB95" i="33"/>
  <c r="FB106" i="33"/>
  <c r="FB84" i="33"/>
  <c r="FB73" i="33"/>
  <c r="FC68" i="33"/>
  <c r="FC67" i="33"/>
  <c r="FB64" i="33"/>
  <c r="FC63" i="33"/>
  <c r="FE62" i="31"/>
  <c r="FD61" i="31"/>
  <c r="FC63" i="31"/>
  <c r="FB56" i="31"/>
  <c r="FB55" i="31"/>
  <c r="FB58" i="31"/>
  <c r="FC57" i="31" s="1"/>
  <c r="GL108" i="31" l="1"/>
  <c r="FY64" i="31"/>
  <c r="FX75" i="31"/>
  <c r="FY65" i="31"/>
  <c r="FX86" i="31"/>
  <c r="FY66" i="31"/>
  <c r="FX97" i="31"/>
  <c r="GM67" i="31"/>
  <c r="GW119" i="31"/>
  <c r="GX68" i="31"/>
  <c r="FA86" i="33"/>
  <c r="FA97" i="33"/>
  <c r="FC119" i="33"/>
  <c r="FB75" i="33"/>
  <c r="FB66" i="33"/>
  <c r="FB65" i="33"/>
  <c r="FC108" i="33"/>
  <c r="FC56" i="33"/>
  <c r="FC55" i="33"/>
  <c r="FC58" i="33"/>
  <c r="FD57" i="33" s="1"/>
  <c r="FF62" i="33"/>
  <c r="FE61" i="33"/>
  <c r="FC117" i="33"/>
  <c r="FC106" i="33"/>
  <c r="FC95" i="33"/>
  <c r="FC84" i="33"/>
  <c r="FC73" i="33"/>
  <c r="FD68" i="33"/>
  <c r="FD67" i="33"/>
  <c r="FC64" i="33"/>
  <c r="FD63" i="33"/>
  <c r="FC56" i="31"/>
  <c r="FC55" i="31"/>
  <c r="FC58" i="31"/>
  <c r="FD57" i="31" s="1"/>
  <c r="FD63" i="31"/>
  <c r="FF62" i="31"/>
  <c r="FE61" i="31"/>
  <c r="GM108" i="31" l="1"/>
  <c r="FZ64" i="31"/>
  <c r="FY75" i="31"/>
  <c r="FZ66" i="31"/>
  <c r="FY97" i="31"/>
  <c r="GN67" i="31"/>
  <c r="GY68" i="31"/>
  <c r="GX119" i="31"/>
  <c r="FZ65" i="31"/>
  <c r="FY86" i="31"/>
  <c r="FD117" i="33"/>
  <c r="FD106" i="33"/>
  <c r="FD95" i="33"/>
  <c r="FE67" i="33"/>
  <c r="FD73" i="33"/>
  <c r="FD64" i="33"/>
  <c r="FE63" i="33"/>
  <c r="FD84" i="33"/>
  <c r="FE68" i="33"/>
  <c r="FG62" i="33"/>
  <c r="FF61" i="33"/>
  <c r="FC75" i="33"/>
  <c r="FC66" i="33"/>
  <c r="FC65" i="33"/>
  <c r="FD108" i="33"/>
  <c r="FD56" i="33"/>
  <c r="FD55" i="33"/>
  <c r="FD58" i="33"/>
  <c r="FE57" i="33" s="1"/>
  <c r="FB97" i="33"/>
  <c r="FD119" i="33"/>
  <c r="FB86" i="33"/>
  <c r="FG62" i="31"/>
  <c r="FF61" i="31"/>
  <c r="FE63" i="31"/>
  <c r="FD58" i="31"/>
  <c r="FE57" i="31" s="1"/>
  <c r="FD55" i="31"/>
  <c r="FD56" i="31"/>
  <c r="GN108" i="31" l="1"/>
  <c r="FZ75" i="31"/>
  <c r="GA64" i="31"/>
  <c r="GZ68" i="31"/>
  <c r="GY119" i="31"/>
  <c r="GO67" i="31"/>
  <c r="GA66" i="31"/>
  <c r="FZ97" i="31"/>
  <c r="GA65" i="31"/>
  <c r="FZ86" i="31"/>
  <c r="FH62" i="33"/>
  <c r="FG61" i="33"/>
  <c r="FE108" i="33"/>
  <c r="FC86" i="33"/>
  <c r="FE119" i="33"/>
  <c r="FC97" i="33"/>
  <c r="FE56" i="33"/>
  <c r="FE55" i="33"/>
  <c r="FE58" i="33"/>
  <c r="FF57" i="33" s="1"/>
  <c r="FE117" i="33"/>
  <c r="FE106" i="33"/>
  <c r="FE95" i="33"/>
  <c r="FE84" i="33"/>
  <c r="FE73" i="33"/>
  <c r="FF67" i="33"/>
  <c r="FE64" i="33"/>
  <c r="FF63" i="33"/>
  <c r="FF68" i="33"/>
  <c r="FD75" i="33"/>
  <c r="FD65" i="33"/>
  <c r="FD66" i="33"/>
  <c r="FH62" i="31"/>
  <c r="FG61" i="31"/>
  <c r="FF63" i="31"/>
  <c r="FE56" i="31"/>
  <c r="FE55" i="31"/>
  <c r="FE58" i="31"/>
  <c r="FF57" i="31" s="1"/>
  <c r="GO108" i="31" l="1"/>
  <c r="GB64" i="31"/>
  <c r="GA75" i="31"/>
  <c r="GB65" i="31"/>
  <c r="GA86" i="31"/>
  <c r="GB66" i="31"/>
  <c r="GA97" i="31"/>
  <c r="GP67" i="31"/>
  <c r="HA68" i="31"/>
  <c r="GZ119" i="31"/>
  <c r="FE75" i="33"/>
  <c r="FE65" i="33"/>
  <c r="FE66" i="33"/>
  <c r="FF108" i="33"/>
  <c r="FI62" i="33"/>
  <c r="FH61" i="33"/>
  <c r="FD97" i="33"/>
  <c r="FF119" i="33"/>
  <c r="FF58" i="33"/>
  <c r="FG57" i="33" s="1"/>
  <c r="FF55" i="33"/>
  <c r="FF56" i="33"/>
  <c r="FD86" i="33"/>
  <c r="FF117" i="33"/>
  <c r="FF106" i="33"/>
  <c r="FF95" i="33"/>
  <c r="FF84" i="33"/>
  <c r="FF73" i="33"/>
  <c r="FF64" i="33"/>
  <c r="FG63" i="33"/>
  <c r="FG68" i="33"/>
  <c r="FG67" i="33"/>
  <c r="FG63" i="31"/>
  <c r="FH61" i="31"/>
  <c r="FI62" i="31"/>
  <c r="FF56" i="31"/>
  <c r="FF55" i="31"/>
  <c r="FF58" i="31"/>
  <c r="FG57" i="31" s="1"/>
  <c r="GP108" i="31" l="1"/>
  <c r="GC64" i="31"/>
  <c r="GB75" i="31"/>
  <c r="GQ67" i="31"/>
  <c r="GC66" i="31"/>
  <c r="GB97" i="31"/>
  <c r="HA119" i="31"/>
  <c r="HB68" i="31"/>
  <c r="GC65" i="31"/>
  <c r="GB86" i="31"/>
  <c r="FG119" i="33"/>
  <c r="FE97" i="33"/>
  <c r="FG108" i="33"/>
  <c r="FF75" i="33"/>
  <c r="FF66" i="33"/>
  <c r="FF65" i="33"/>
  <c r="FJ62" i="33"/>
  <c r="FI61" i="33"/>
  <c r="FE86" i="33"/>
  <c r="FG117" i="33"/>
  <c r="FG106" i="33"/>
  <c r="FG95" i="33"/>
  <c r="FG84" i="33"/>
  <c r="FG73" i="33"/>
  <c r="FG64" i="33"/>
  <c r="FH63" i="33"/>
  <c r="FH68" i="33"/>
  <c r="FH67" i="33"/>
  <c r="FG56" i="33"/>
  <c r="FG55" i="33"/>
  <c r="FG58" i="33"/>
  <c r="FH57" i="33" s="1"/>
  <c r="FG56" i="31"/>
  <c r="FG55" i="31"/>
  <c r="FG58" i="31"/>
  <c r="FH57" i="31" s="1"/>
  <c r="FI61" i="31"/>
  <c r="FJ62" i="31"/>
  <c r="FH63" i="31"/>
  <c r="GQ108" i="31" l="1"/>
  <c r="GC75" i="31"/>
  <c r="GD64" i="31"/>
  <c r="HC68" i="31"/>
  <c r="HB119" i="31"/>
  <c r="GD66" i="31"/>
  <c r="GC97" i="31"/>
  <c r="GR67" i="31"/>
  <c r="GD65" i="31"/>
  <c r="GC86" i="31"/>
  <c r="FK62" i="33"/>
  <c r="FJ61" i="33"/>
  <c r="FG75" i="33"/>
  <c r="FG66" i="33"/>
  <c r="FG65" i="33"/>
  <c r="FH108" i="33"/>
  <c r="FF86" i="33"/>
  <c r="FH119" i="33"/>
  <c r="FF97" i="33"/>
  <c r="FH56" i="33"/>
  <c r="FH55" i="33"/>
  <c r="FH58" i="33"/>
  <c r="FI57" i="33" s="1"/>
  <c r="FH117" i="33"/>
  <c r="FH106" i="33"/>
  <c r="FH95" i="33"/>
  <c r="FH84" i="33"/>
  <c r="FH73" i="33"/>
  <c r="FH64" i="33"/>
  <c r="FI63" i="33"/>
  <c r="FI68" i="33"/>
  <c r="FI67" i="33"/>
  <c r="FI63" i="31"/>
  <c r="FH56" i="31"/>
  <c r="FH55" i="31"/>
  <c r="FH58" i="31"/>
  <c r="FI57" i="31" s="1"/>
  <c r="FK62" i="31"/>
  <c r="FJ61" i="31"/>
  <c r="GR108" i="31" l="1"/>
  <c r="GE64" i="31"/>
  <c r="GD75" i="31"/>
  <c r="GS67" i="31"/>
  <c r="GD97" i="31"/>
  <c r="GE66" i="31"/>
  <c r="GE65" i="31"/>
  <c r="GD86" i="31"/>
  <c r="HD68" i="31"/>
  <c r="HC119" i="31"/>
  <c r="FI56" i="33"/>
  <c r="FI55" i="33"/>
  <c r="FI58" i="33"/>
  <c r="FJ57" i="33" s="1"/>
  <c r="FG86" i="33"/>
  <c r="FG97" i="33"/>
  <c r="FL62" i="33"/>
  <c r="FK61" i="33"/>
  <c r="FI117" i="33"/>
  <c r="FI106" i="33"/>
  <c r="FI95" i="33"/>
  <c r="FI84" i="33"/>
  <c r="FI73" i="33"/>
  <c r="FI64" i="33"/>
  <c r="FJ63" i="33"/>
  <c r="FJ68" i="33"/>
  <c r="FJ67" i="33"/>
  <c r="FH75" i="33"/>
  <c r="FH65" i="33"/>
  <c r="FH66" i="33"/>
  <c r="FI108" i="33"/>
  <c r="FI119" i="33"/>
  <c r="FI56" i="31"/>
  <c r="FI55" i="31"/>
  <c r="FI58" i="31"/>
  <c r="FJ57" i="31" s="1"/>
  <c r="FJ63" i="31"/>
  <c r="FL62" i="31"/>
  <c r="FK61" i="31"/>
  <c r="GS108" i="31" l="1"/>
  <c r="GF64" i="31"/>
  <c r="GE75" i="31"/>
  <c r="GF66" i="31"/>
  <c r="GE97" i="31"/>
  <c r="GT67" i="31"/>
  <c r="GF65" i="31"/>
  <c r="GE86" i="31"/>
  <c r="HD119" i="31"/>
  <c r="HE68" i="31"/>
  <c r="FH86" i="33"/>
  <c r="FH97" i="33"/>
  <c r="FJ108" i="33"/>
  <c r="FJ56" i="33"/>
  <c r="FJ55" i="33"/>
  <c r="FJ58" i="33"/>
  <c r="FK57" i="33" s="1"/>
  <c r="FJ119" i="33"/>
  <c r="FJ117" i="33"/>
  <c r="FJ95" i="33"/>
  <c r="FJ106" i="33"/>
  <c r="FJ84" i="33"/>
  <c r="FJ73" i="33"/>
  <c r="FK68" i="33"/>
  <c r="FK67" i="33"/>
  <c r="FJ64" i="33"/>
  <c r="FK63" i="33"/>
  <c r="FM62" i="33"/>
  <c r="FL61" i="33"/>
  <c r="FI75" i="33"/>
  <c r="FI66" i="33"/>
  <c r="FI65" i="33"/>
  <c r="FM62" i="31"/>
  <c r="FL61" i="31"/>
  <c r="FK63" i="31"/>
  <c r="FJ56" i="31"/>
  <c r="FJ55" i="31"/>
  <c r="FJ58" i="31"/>
  <c r="FK57" i="31" s="1"/>
  <c r="GT108" i="31" l="1"/>
  <c r="GG64" i="31"/>
  <c r="GF75" i="31"/>
  <c r="HF68" i="31"/>
  <c r="HE119" i="31"/>
  <c r="GG65" i="31"/>
  <c r="GF86" i="31"/>
  <c r="GU67" i="31"/>
  <c r="GG66" i="31"/>
  <c r="GF97" i="31"/>
  <c r="FJ75" i="33"/>
  <c r="FJ66" i="33"/>
  <c r="FJ65" i="33"/>
  <c r="FK108" i="33"/>
  <c r="FN62" i="33"/>
  <c r="FM61" i="33"/>
  <c r="FK117" i="33"/>
  <c r="FK106" i="33"/>
  <c r="FK95" i="33"/>
  <c r="FK84" i="33"/>
  <c r="FK73" i="33"/>
  <c r="FL68" i="33"/>
  <c r="FL67" i="33"/>
  <c r="FK64" i="33"/>
  <c r="FL63" i="33"/>
  <c r="FK119" i="33"/>
  <c r="FI86" i="33"/>
  <c r="FI97" i="33"/>
  <c r="FK56" i="33"/>
  <c r="FK55" i="33"/>
  <c r="FK58" i="33"/>
  <c r="FL57" i="33" s="1"/>
  <c r="FL63" i="31"/>
  <c r="FN62" i="31"/>
  <c r="FM61" i="31"/>
  <c r="FK56" i="31"/>
  <c r="FK55" i="31"/>
  <c r="FK58" i="31"/>
  <c r="FL57" i="31" s="1"/>
  <c r="GU108" i="31" l="1"/>
  <c r="GG75" i="31"/>
  <c r="GH64" i="31"/>
  <c r="GV67" i="31"/>
  <c r="GH65" i="31"/>
  <c r="GG86" i="31"/>
  <c r="GH66" i="31"/>
  <c r="GG97" i="31"/>
  <c r="HG68" i="31"/>
  <c r="HF119" i="31"/>
  <c r="FL56" i="33"/>
  <c r="FL55" i="33"/>
  <c r="FL58" i="33"/>
  <c r="FM57" i="33" s="1"/>
  <c r="FL119" i="33"/>
  <c r="FJ86" i="33"/>
  <c r="FL117" i="33"/>
  <c r="FL106" i="33"/>
  <c r="FL95" i="33"/>
  <c r="FM67" i="33"/>
  <c r="FL73" i="33"/>
  <c r="FM68" i="33"/>
  <c r="FL84" i="33"/>
  <c r="FL64" i="33"/>
  <c r="FM63" i="33"/>
  <c r="FJ97" i="33"/>
  <c r="FK75" i="33"/>
  <c r="FK66" i="33"/>
  <c r="FK65" i="33"/>
  <c r="FO62" i="33"/>
  <c r="FN61" i="33"/>
  <c r="FL108" i="33"/>
  <c r="FM63" i="31"/>
  <c r="FN61" i="31"/>
  <c r="FO62" i="31"/>
  <c r="FL58" i="31"/>
  <c r="FM57" i="31" s="1"/>
  <c r="FL56" i="31"/>
  <c r="FL55" i="31"/>
  <c r="GV108" i="31" l="1"/>
  <c r="GI64" i="31"/>
  <c r="GH75" i="31"/>
  <c r="GH86" i="31"/>
  <c r="GI65" i="31"/>
  <c r="GI66" i="31"/>
  <c r="GH97" i="31"/>
  <c r="HH68" i="31"/>
  <c r="HG119" i="31"/>
  <c r="GW67" i="31"/>
  <c r="FM119" i="33"/>
  <c r="FK97" i="33"/>
  <c r="FM108" i="33"/>
  <c r="FL75" i="33"/>
  <c r="FL65" i="33"/>
  <c r="FL66" i="33"/>
  <c r="FK86" i="33"/>
  <c r="FM56" i="33"/>
  <c r="FM55" i="33"/>
  <c r="FM58" i="33"/>
  <c r="FN57" i="33" s="1"/>
  <c r="FP62" i="33"/>
  <c r="FO61" i="33"/>
  <c r="FM117" i="33"/>
  <c r="FM106" i="33"/>
  <c r="FM95" i="33"/>
  <c r="FM84" i="33"/>
  <c r="FM73" i="33"/>
  <c r="FM64" i="33"/>
  <c r="FN63" i="33"/>
  <c r="FN68" i="33"/>
  <c r="FN67" i="33"/>
  <c r="FM56" i="31"/>
  <c r="FM55" i="31"/>
  <c r="FM58" i="31"/>
  <c r="FN57" i="31" s="1"/>
  <c r="FP62" i="31"/>
  <c r="FO61" i="31"/>
  <c r="FN63" i="31"/>
  <c r="GW108" i="31" l="1"/>
  <c r="GJ64" i="31"/>
  <c r="GI75" i="31"/>
  <c r="GJ66" i="31"/>
  <c r="GI97" i="31"/>
  <c r="GJ65" i="31"/>
  <c r="GI86" i="31"/>
  <c r="HI68" i="31"/>
  <c r="HH119" i="31"/>
  <c r="GX67" i="31"/>
  <c r="FP61" i="33"/>
  <c r="FQ62" i="33"/>
  <c r="FN117" i="33"/>
  <c r="FN106" i="33"/>
  <c r="FN95" i="33"/>
  <c r="FN84" i="33"/>
  <c r="FN73" i="33"/>
  <c r="FN64" i="33"/>
  <c r="FO63" i="33"/>
  <c r="FO68" i="33"/>
  <c r="FO67" i="33"/>
  <c r="FN58" i="33"/>
  <c r="FO57" i="33" s="1"/>
  <c r="FN56" i="33"/>
  <c r="FN55" i="33"/>
  <c r="FM75" i="33"/>
  <c r="FM66" i="33"/>
  <c r="FM65" i="33"/>
  <c r="FL97" i="33"/>
  <c r="FN108" i="33"/>
  <c r="FN119" i="33"/>
  <c r="FL86" i="33"/>
  <c r="FN56" i="31"/>
  <c r="FN55" i="31"/>
  <c r="FN58" i="31"/>
  <c r="FO57" i="31" s="1"/>
  <c r="FQ62" i="31"/>
  <c r="FP61" i="31"/>
  <c r="FO63" i="31"/>
  <c r="GX108" i="31" l="1"/>
  <c r="GJ75" i="31"/>
  <c r="GK64" i="31"/>
  <c r="HI119" i="31"/>
  <c r="HJ68" i="31"/>
  <c r="GK65" i="31"/>
  <c r="GJ86" i="31"/>
  <c r="GY67" i="31"/>
  <c r="GK66" i="31"/>
  <c r="GJ97" i="31"/>
  <c r="FM86" i="33"/>
  <c r="FO108" i="33"/>
  <c r="FO119" i="33"/>
  <c r="FO117" i="33"/>
  <c r="FO106" i="33"/>
  <c r="FO95" i="33"/>
  <c r="FO84" i="33"/>
  <c r="FO73" i="33"/>
  <c r="FO64" i="33"/>
  <c r="FP63" i="33"/>
  <c r="FP68" i="33"/>
  <c r="FP67" i="33"/>
  <c r="FM97" i="33"/>
  <c r="FO58" i="33"/>
  <c r="FP57" i="33" s="1"/>
  <c r="FO56" i="33"/>
  <c r="FO55" i="33"/>
  <c r="FN75" i="33"/>
  <c r="FN66" i="33"/>
  <c r="FN65" i="33"/>
  <c r="FR62" i="33"/>
  <c r="FQ61" i="33"/>
  <c r="FR62" i="31"/>
  <c r="FQ61" i="31"/>
  <c r="FP63" i="31"/>
  <c r="FO58" i="31"/>
  <c r="FP57" i="31" s="1"/>
  <c r="FO56" i="31"/>
  <c r="FO55" i="31"/>
  <c r="GY108" i="31" l="1"/>
  <c r="GK75" i="31"/>
  <c r="GL64" i="31"/>
  <c r="GZ67" i="31"/>
  <c r="GL65" i="31"/>
  <c r="GK86" i="31"/>
  <c r="HK68" i="31"/>
  <c r="HJ119" i="31"/>
  <c r="GL66" i="31"/>
  <c r="GK97" i="31"/>
  <c r="FP119" i="33"/>
  <c r="FS62" i="33"/>
  <c r="FR61" i="33"/>
  <c r="FP117" i="33"/>
  <c r="FP106" i="33"/>
  <c r="FP95" i="33"/>
  <c r="FP84" i="33"/>
  <c r="FP73" i="33"/>
  <c r="FP64" i="33"/>
  <c r="FQ63" i="33"/>
  <c r="FQ68" i="33"/>
  <c r="FQ67" i="33"/>
  <c r="FP56" i="33"/>
  <c r="FP55" i="33"/>
  <c r="FP58" i="33"/>
  <c r="FQ57" i="33" s="1"/>
  <c r="FO75" i="33"/>
  <c r="FO66" i="33"/>
  <c r="FO65" i="33"/>
  <c r="FP108" i="33"/>
  <c r="FN86" i="33"/>
  <c r="FN97" i="33"/>
  <c r="FP56" i="31"/>
  <c r="FP55" i="31"/>
  <c r="FP58" i="31"/>
  <c r="FQ57" i="31" s="1"/>
  <c r="FS62" i="31"/>
  <c r="FR61" i="31"/>
  <c r="FQ63" i="31"/>
  <c r="GZ108" i="31" l="1"/>
  <c r="GM64" i="31"/>
  <c r="GL75" i="31"/>
  <c r="GM65" i="31"/>
  <c r="GL86" i="31"/>
  <c r="HL68" i="31"/>
  <c r="HK119" i="31"/>
  <c r="GM66" i="31"/>
  <c r="GL97" i="31"/>
  <c r="HA67" i="31"/>
  <c r="FQ56" i="33"/>
  <c r="FQ55" i="33"/>
  <c r="FQ58" i="33"/>
  <c r="FR57" i="33" s="1"/>
  <c r="FQ117" i="33"/>
  <c r="FQ106" i="33"/>
  <c r="FQ95" i="33"/>
  <c r="FQ84" i="33"/>
  <c r="FQ73" i="33"/>
  <c r="FR68" i="33"/>
  <c r="FQ64" i="33"/>
  <c r="FR63" i="33"/>
  <c r="FR67" i="33"/>
  <c r="FQ119" i="33"/>
  <c r="FP75" i="33"/>
  <c r="FP65" i="33"/>
  <c r="FP66" i="33"/>
  <c r="FT62" i="33"/>
  <c r="FS61" i="33"/>
  <c r="FO86" i="33"/>
  <c r="FO97" i="33"/>
  <c r="FQ108" i="33"/>
  <c r="FR63" i="31"/>
  <c r="FQ56" i="31"/>
  <c r="FQ55" i="31"/>
  <c r="FQ58" i="31"/>
  <c r="FR57" i="31" s="1"/>
  <c r="FT62" i="31"/>
  <c r="FS61" i="31"/>
  <c r="HA108" i="31" l="1"/>
  <c r="GM75" i="31"/>
  <c r="GN64" i="31"/>
  <c r="HM68" i="31"/>
  <c r="HL119" i="31"/>
  <c r="GN66" i="31"/>
  <c r="GM97" i="31"/>
  <c r="HB67" i="31"/>
  <c r="GM86" i="31"/>
  <c r="GN65" i="31"/>
  <c r="FR119" i="33"/>
  <c r="FQ75" i="33"/>
  <c r="FQ65" i="33"/>
  <c r="FQ66" i="33"/>
  <c r="FU62" i="33"/>
  <c r="FT61" i="33"/>
  <c r="FP97" i="33"/>
  <c r="FR108" i="33"/>
  <c r="FP86" i="33"/>
  <c r="FR117" i="33"/>
  <c r="FR95" i="33"/>
  <c r="FR106" i="33"/>
  <c r="FR84" i="33"/>
  <c r="FR73" i="33"/>
  <c r="FS68" i="33"/>
  <c r="FS67" i="33"/>
  <c r="FR64" i="33"/>
  <c r="FS63" i="33"/>
  <c r="FR56" i="33"/>
  <c r="FR55" i="33"/>
  <c r="FR58" i="33"/>
  <c r="FS57" i="33" s="1"/>
  <c r="FR56" i="31"/>
  <c r="FR55" i="31"/>
  <c r="FR58" i="31"/>
  <c r="FS57" i="31" s="1"/>
  <c r="FS63" i="31"/>
  <c r="FU62" i="31"/>
  <c r="FT61" i="31"/>
  <c r="HB108" i="31" l="1"/>
  <c r="GO64" i="31"/>
  <c r="GN75" i="31"/>
  <c r="GN97" i="31"/>
  <c r="GO66" i="31"/>
  <c r="HC67" i="31"/>
  <c r="GN86" i="31"/>
  <c r="GO65" i="31"/>
  <c r="HM119" i="31"/>
  <c r="HN68" i="31"/>
  <c r="FS56" i="33"/>
  <c r="FS55" i="33"/>
  <c r="FS58" i="33"/>
  <c r="FT57" i="33" s="1"/>
  <c r="FV62" i="33"/>
  <c r="FU61" i="33"/>
  <c r="FR75" i="33"/>
  <c r="FR65" i="33"/>
  <c r="FR66" i="33"/>
  <c r="FS108" i="33"/>
  <c r="FQ86" i="33"/>
  <c r="FS117" i="33"/>
  <c r="FS106" i="33"/>
  <c r="FS95" i="33"/>
  <c r="FS84" i="33"/>
  <c r="FS73" i="33"/>
  <c r="FT68" i="33"/>
  <c r="FT67" i="33"/>
  <c r="FS64" i="33"/>
  <c r="FT63" i="33"/>
  <c r="FS119" i="33"/>
  <c r="FQ97" i="33"/>
  <c r="FV62" i="31"/>
  <c r="FU61" i="31"/>
  <c r="FS56" i="31"/>
  <c r="FS55" i="31"/>
  <c r="FS58" i="31"/>
  <c r="FT57" i="31" s="1"/>
  <c r="FT63" i="31"/>
  <c r="HC108" i="31" l="1"/>
  <c r="GP64" i="31"/>
  <c r="GO75" i="31"/>
  <c r="GO86" i="31"/>
  <c r="GP65" i="31"/>
  <c r="HD67" i="31"/>
  <c r="HO68" i="31"/>
  <c r="HN119" i="31"/>
  <c r="GP66" i="31"/>
  <c r="GO97" i="31"/>
  <c r="FR86" i="33"/>
  <c r="FT56" i="33"/>
  <c r="FT55" i="33"/>
  <c r="FT58" i="33"/>
  <c r="FU57" i="33" s="1"/>
  <c r="FT117" i="33"/>
  <c r="FT106" i="33"/>
  <c r="FU67" i="33"/>
  <c r="FT73" i="33"/>
  <c r="FU68" i="33"/>
  <c r="FT84" i="33"/>
  <c r="FT95" i="33"/>
  <c r="FT64" i="33"/>
  <c r="FU63" i="33"/>
  <c r="FS75" i="33"/>
  <c r="FS66" i="33"/>
  <c r="FS65" i="33"/>
  <c r="FT108" i="33"/>
  <c r="FW62" i="33"/>
  <c r="FV61" i="33"/>
  <c r="FT119" i="33"/>
  <c r="FR97" i="33"/>
  <c r="FT58" i="31"/>
  <c r="FU57" i="31" s="1"/>
  <c r="FT55" i="31"/>
  <c r="FT56" i="31"/>
  <c r="FW62" i="31"/>
  <c r="FV61" i="31"/>
  <c r="FU63" i="31"/>
  <c r="HD108" i="31" l="1"/>
  <c r="GQ64" i="31"/>
  <c r="GP75" i="31"/>
  <c r="HE67" i="31"/>
  <c r="GQ65" i="31"/>
  <c r="GP86" i="31"/>
  <c r="HP68" i="31"/>
  <c r="HO119" i="31"/>
  <c r="GQ66" i="31"/>
  <c r="GP97" i="31"/>
  <c r="FS97" i="33"/>
  <c r="FU108" i="33"/>
  <c r="FU119" i="33"/>
  <c r="FS86" i="33"/>
  <c r="FU117" i="33"/>
  <c r="FU106" i="33"/>
  <c r="FU95" i="33"/>
  <c r="FU84" i="33"/>
  <c r="FU73" i="33"/>
  <c r="FU64" i="33"/>
  <c r="FV63" i="33"/>
  <c r="FV67" i="33"/>
  <c r="FV68" i="33"/>
  <c r="FX62" i="33"/>
  <c r="FW61" i="33"/>
  <c r="FT75" i="33"/>
  <c r="FT65" i="33"/>
  <c r="FT66" i="33"/>
  <c r="FU56" i="33"/>
  <c r="FU55" i="33"/>
  <c r="FU58" i="33"/>
  <c r="FV57" i="33" s="1"/>
  <c r="FU56" i="31"/>
  <c r="FU55" i="31"/>
  <c r="FU58" i="31"/>
  <c r="FV57" i="31" s="1"/>
  <c r="FV63" i="31"/>
  <c r="FX62" i="31"/>
  <c r="FW61" i="31"/>
  <c r="HE108" i="31" l="1"/>
  <c r="GR64" i="31"/>
  <c r="GQ75" i="31"/>
  <c r="GQ97" i="31"/>
  <c r="GR66" i="31"/>
  <c r="HQ68" i="31"/>
  <c r="HP119" i="31"/>
  <c r="GQ86" i="31"/>
  <c r="GR65" i="31"/>
  <c r="HF67" i="31"/>
  <c r="FV58" i="33"/>
  <c r="FW57" i="33" s="1"/>
  <c r="FV55" i="33"/>
  <c r="FV56" i="33"/>
  <c r="FV119" i="33"/>
  <c r="FV108" i="33"/>
  <c r="FV117" i="33"/>
  <c r="FV106" i="33"/>
  <c r="FV95" i="33"/>
  <c r="FV84" i="33"/>
  <c r="FV73" i="33"/>
  <c r="FV64" i="33"/>
  <c r="FW63" i="33"/>
  <c r="FW68" i="33"/>
  <c r="FW67" i="33"/>
  <c r="FT86" i="33"/>
  <c r="FU75" i="33"/>
  <c r="FU66" i="33"/>
  <c r="FU65" i="33"/>
  <c r="FX61" i="33"/>
  <c r="FY62" i="33"/>
  <c r="FT97" i="33"/>
  <c r="FX61" i="31"/>
  <c r="FY62" i="31"/>
  <c r="FW63" i="31"/>
  <c r="FV56" i="31"/>
  <c r="FV55" i="31"/>
  <c r="FV58" i="31"/>
  <c r="FW57" i="31" s="1"/>
  <c r="HF108" i="31" l="1"/>
  <c r="GS64" i="31"/>
  <c r="GR75" i="31"/>
  <c r="GR86" i="31"/>
  <c r="GS65" i="31"/>
  <c r="HQ119" i="31"/>
  <c r="HR68" i="31"/>
  <c r="HG67" i="31"/>
  <c r="GS66" i="31"/>
  <c r="GR97" i="31"/>
  <c r="FW108" i="33"/>
  <c r="FW119" i="33"/>
  <c r="FZ62" i="33"/>
  <c r="FY61" i="33"/>
  <c r="FW117" i="33"/>
  <c r="FW106" i="33"/>
  <c r="FW95" i="33"/>
  <c r="FW84" i="33"/>
  <c r="FW73" i="33"/>
  <c r="FW64" i="33"/>
  <c r="FX63" i="33"/>
  <c r="FX68" i="33"/>
  <c r="FX67" i="33"/>
  <c r="FV75" i="33"/>
  <c r="FV66" i="33"/>
  <c r="FV65" i="33"/>
  <c r="FU97" i="33"/>
  <c r="FW58" i="33"/>
  <c r="FX57" i="33" s="1"/>
  <c r="FW56" i="33"/>
  <c r="FW55" i="33"/>
  <c r="FU86" i="33"/>
  <c r="FW58" i="31"/>
  <c r="FX57" i="31" s="1"/>
  <c r="FW56" i="31"/>
  <c r="FW55" i="31"/>
  <c r="FZ62" i="31"/>
  <c r="FY61" i="31"/>
  <c r="FX63" i="31"/>
  <c r="HG108" i="31" l="1"/>
  <c r="GT64" i="31"/>
  <c r="GS75" i="31"/>
  <c r="HH67" i="31"/>
  <c r="HS68" i="31"/>
  <c r="HR119" i="31"/>
  <c r="GT66" i="31"/>
  <c r="GS97" i="31"/>
  <c r="GT65" i="31"/>
  <c r="GS86" i="31"/>
  <c r="FX56" i="33"/>
  <c r="FX55" i="33"/>
  <c r="FX58" i="33"/>
  <c r="FY57" i="33" s="1"/>
  <c r="FV86" i="33"/>
  <c r="FX108" i="33"/>
  <c r="FV97" i="33"/>
  <c r="FX119" i="33"/>
  <c r="FX117" i="33"/>
  <c r="FX106" i="33"/>
  <c r="FX95" i="33"/>
  <c r="FX84" i="33"/>
  <c r="FX73" i="33"/>
  <c r="FX64" i="33"/>
  <c r="FY63" i="33"/>
  <c r="FY68" i="33"/>
  <c r="FY67" i="33"/>
  <c r="FW75" i="33"/>
  <c r="FW66" i="33"/>
  <c r="FW65" i="33"/>
  <c r="GA62" i="33"/>
  <c r="FZ61" i="33"/>
  <c r="FY63" i="31"/>
  <c r="FX56" i="31"/>
  <c r="FX55" i="31"/>
  <c r="FX58" i="31"/>
  <c r="FY57" i="31" s="1"/>
  <c r="GA62" i="31"/>
  <c r="FZ61" i="31"/>
  <c r="HH108" i="31" l="1"/>
  <c r="GT75" i="31"/>
  <c r="GU64" i="31"/>
  <c r="GU66" i="31"/>
  <c r="GT97" i="31"/>
  <c r="HT68" i="31"/>
  <c r="HS119" i="31"/>
  <c r="GU65" i="31"/>
  <c r="GT86" i="31"/>
  <c r="HI67" i="31"/>
  <c r="FY56" i="33"/>
  <c r="FY55" i="33"/>
  <c r="FY58" i="33"/>
  <c r="FZ57" i="33" s="1"/>
  <c r="GB62" i="33"/>
  <c r="GA61" i="33"/>
  <c r="FY117" i="33"/>
  <c r="FY106" i="33"/>
  <c r="FY95" i="33"/>
  <c r="FY84" i="33"/>
  <c r="FY73" i="33"/>
  <c r="FY64" i="33"/>
  <c r="FZ68" i="33"/>
  <c r="FZ67" i="33"/>
  <c r="FZ63" i="33"/>
  <c r="FY108" i="33"/>
  <c r="FY119" i="33"/>
  <c r="FW86" i="33"/>
  <c r="FX75" i="33"/>
  <c r="FX65" i="33"/>
  <c r="FX66" i="33"/>
  <c r="FW97" i="33"/>
  <c r="FY56" i="31"/>
  <c r="FY55" i="31"/>
  <c r="FY58" i="31"/>
  <c r="FZ57" i="31" s="1"/>
  <c r="FZ63" i="31"/>
  <c r="GB62" i="31"/>
  <c r="GA61" i="31"/>
  <c r="HI108" i="31" l="1"/>
  <c r="GU75" i="31"/>
  <c r="GV64" i="31"/>
  <c r="HU68" i="31"/>
  <c r="HT119" i="31"/>
  <c r="GV65" i="31"/>
  <c r="GU86" i="31"/>
  <c r="HJ67" i="31"/>
  <c r="GV66" i="31"/>
  <c r="GU97" i="31"/>
  <c r="FZ117" i="33"/>
  <c r="FZ95" i="33"/>
  <c r="FZ106" i="33"/>
  <c r="FZ84" i="33"/>
  <c r="FZ73" i="33"/>
  <c r="GA68" i="33"/>
  <c r="GA67" i="33"/>
  <c r="FZ64" i="33"/>
  <c r="GA63" i="33"/>
  <c r="FZ108" i="33"/>
  <c r="FZ119" i="33"/>
  <c r="GC62" i="33"/>
  <c r="GB61" i="33"/>
  <c r="FY75" i="33"/>
  <c r="FY65" i="33"/>
  <c r="FY66" i="33"/>
  <c r="FX97" i="33"/>
  <c r="FX86" i="33"/>
  <c r="FZ56" i="33"/>
  <c r="FZ55" i="33"/>
  <c r="FZ58" i="33"/>
  <c r="GA57" i="33" s="1"/>
  <c r="GB61" i="31"/>
  <c r="GC62" i="31"/>
  <c r="GA63" i="31"/>
  <c r="FZ56" i="31"/>
  <c r="FZ55" i="31"/>
  <c r="FZ58" i="31"/>
  <c r="GA57" i="31" s="1"/>
  <c r="HJ108" i="31" l="1"/>
  <c r="GV75" i="31"/>
  <c r="GW64" i="31"/>
  <c r="GV86" i="31"/>
  <c r="GW65" i="31"/>
  <c r="HK67" i="31"/>
  <c r="HV68" i="31"/>
  <c r="HU119" i="31"/>
  <c r="GW66" i="31"/>
  <c r="GV97" i="31"/>
  <c r="GA119" i="33"/>
  <c r="FY86" i="33"/>
  <c r="GA56" i="33"/>
  <c r="GA55" i="33"/>
  <c r="GA58" i="33"/>
  <c r="GB57" i="33" s="1"/>
  <c r="GD62" i="33"/>
  <c r="GC61" i="33"/>
  <c r="GA117" i="33"/>
  <c r="GA106" i="33"/>
  <c r="GA95" i="33"/>
  <c r="GA84" i="33"/>
  <c r="GA73" i="33"/>
  <c r="GB68" i="33"/>
  <c r="GB67" i="33"/>
  <c r="GA64" i="33"/>
  <c r="GB63" i="33"/>
  <c r="GA108" i="33"/>
  <c r="FY97" i="33"/>
  <c r="FZ75" i="33"/>
  <c r="FZ66" i="33"/>
  <c r="FZ65" i="33"/>
  <c r="GA56" i="31"/>
  <c r="GA55" i="31"/>
  <c r="GA58" i="31"/>
  <c r="GB57" i="31" s="1"/>
  <c r="GB63" i="31"/>
  <c r="GD62" i="31"/>
  <c r="GC61" i="31"/>
  <c r="HK108" i="31" l="1"/>
  <c r="GW75" i="31"/>
  <c r="GX64" i="31"/>
  <c r="HV119" i="31"/>
  <c r="HW68" i="31"/>
  <c r="HL67" i="31"/>
  <c r="GW86" i="31"/>
  <c r="GX65" i="31"/>
  <c r="GX66" i="31"/>
  <c r="GW97" i="31"/>
  <c r="GB119" i="33"/>
  <c r="GE62" i="33"/>
  <c r="GD61" i="33"/>
  <c r="FZ97" i="33"/>
  <c r="GB108" i="33"/>
  <c r="GB117" i="33"/>
  <c r="GB106" i="33"/>
  <c r="GB95" i="33"/>
  <c r="GC67" i="33"/>
  <c r="GB73" i="33"/>
  <c r="GB84" i="33"/>
  <c r="GC68" i="33"/>
  <c r="GB64" i="33"/>
  <c r="GC63" i="33"/>
  <c r="GB55" i="33"/>
  <c r="GB56" i="33"/>
  <c r="GB58" i="33"/>
  <c r="GC57" i="33" s="1"/>
  <c r="FZ86" i="33"/>
  <c r="GA75" i="33"/>
  <c r="GA65" i="33"/>
  <c r="GA66" i="33"/>
  <c r="GC63" i="31"/>
  <c r="GD61" i="31"/>
  <c r="GE62" i="31"/>
  <c r="GB58" i="31"/>
  <c r="GC57" i="31" s="1"/>
  <c r="GB56" i="31"/>
  <c r="GB55" i="31"/>
  <c r="HL108" i="31" l="1"/>
  <c r="GY64" i="31"/>
  <c r="GX75" i="31"/>
  <c r="GX97" i="31"/>
  <c r="GY66" i="31"/>
  <c r="GY65" i="31"/>
  <c r="GX86" i="31"/>
  <c r="HM67" i="31"/>
  <c r="HX68" i="31"/>
  <c r="HW119" i="31"/>
  <c r="GC108" i="33"/>
  <c r="GC117" i="33"/>
  <c r="GC106" i="33"/>
  <c r="GC95" i="33"/>
  <c r="GC84" i="33"/>
  <c r="GC73" i="33"/>
  <c r="GC64" i="33"/>
  <c r="GD63" i="33"/>
  <c r="GD68" i="33"/>
  <c r="GD67" i="33"/>
  <c r="GF62" i="33"/>
  <c r="GE61" i="33"/>
  <c r="GC56" i="33"/>
  <c r="GC55" i="33"/>
  <c r="GC58" i="33"/>
  <c r="GD57" i="33" s="1"/>
  <c r="GA97" i="33"/>
  <c r="GC119" i="33"/>
  <c r="GB75" i="33"/>
  <c r="GB65" i="33"/>
  <c r="GB66" i="33"/>
  <c r="GA86" i="33"/>
  <c r="GF62" i="31"/>
  <c r="GE61" i="31"/>
  <c r="GC56" i="31"/>
  <c r="GC55" i="31"/>
  <c r="GC58" i="31"/>
  <c r="GD57" i="31" s="1"/>
  <c r="GD63" i="31"/>
  <c r="HM108" i="31" l="1"/>
  <c r="GZ64" i="31"/>
  <c r="GY75" i="31"/>
  <c r="HY68" i="31"/>
  <c r="HX119" i="31"/>
  <c r="GZ65" i="31"/>
  <c r="GY86" i="31"/>
  <c r="GZ66" i="31"/>
  <c r="GY97" i="31"/>
  <c r="HN67" i="31"/>
  <c r="GD58" i="33"/>
  <c r="GE57" i="33" s="1"/>
  <c r="GD55" i="33"/>
  <c r="GD56" i="33"/>
  <c r="GF61" i="33"/>
  <c r="GG62" i="33"/>
  <c r="GD108" i="33"/>
  <c r="GB97" i="33"/>
  <c r="GD119" i="33"/>
  <c r="GD117" i="33"/>
  <c r="GD106" i="33"/>
  <c r="GD95" i="33"/>
  <c r="GD84" i="33"/>
  <c r="GD73" i="33"/>
  <c r="GD64" i="33"/>
  <c r="GE63" i="33"/>
  <c r="GE68" i="33"/>
  <c r="GE67" i="33"/>
  <c r="GC75" i="33"/>
  <c r="GC66" i="33"/>
  <c r="GC65" i="33"/>
  <c r="GB86" i="33"/>
  <c r="GE63" i="31"/>
  <c r="GF61" i="31"/>
  <c r="GG62" i="31"/>
  <c r="GD56" i="31"/>
  <c r="GD55" i="31"/>
  <c r="GD58" i="31"/>
  <c r="GE57" i="31" s="1"/>
  <c r="HN108" i="31" l="1"/>
  <c r="GZ75" i="31"/>
  <c r="HA64" i="31"/>
  <c r="HA65" i="31"/>
  <c r="GZ86" i="31"/>
  <c r="HA66" i="31"/>
  <c r="GZ97" i="31"/>
  <c r="HO67" i="31"/>
  <c r="HZ68" i="31"/>
  <c r="HY119" i="31"/>
  <c r="GE108" i="33"/>
  <c r="GE58" i="33"/>
  <c r="GF57" i="33" s="1"/>
  <c r="GE56" i="33"/>
  <c r="GE55" i="33"/>
  <c r="GD75" i="33"/>
  <c r="GD66" i="33"/>
  <c r="GD65" i="33"/>
  <c r="GE119" i="33"/>
  <c r="GC86" i="33"/>
  <c r="GE117" i="33"/>
  <c r="GE106" i="33"/>
  <c r="GE95" i="33"/>
  <c r="GE84" i="33"/>
  <c r="GE73" i="33"/>
  <c r="GE64" i="33"/>
  <c r="GF63" i="33"/>
  <c r="GF68" i="33"/>
  <c r="GF67" i="33"/>
  <c r="GC97" i="33"/>
  <c r="GH62" i="33"/>
  <c r="GG61" i="33"/>
  <c r="GF63" i="31"/>
  <c r="GG61" i="31"/>
  <c r="GH62" i="31"/>
  <c r="GE58" i="31"/>
  <c r="GF57" i="31" s="1"/>
  <c r="GE56" i="31"/>
  <c r="GE55" i="31"/>
  <c r="HO108" i="31" l="1"/>
  <c r="HB64" i="31"/>
  <c r="HA75" i="31"/>
  <c r="HB66" i="31"/>
  <c r="HA97" i="31"/>
  <c r="HB65" i="31"/>
  <c r="HA86" i="31"/>
  <c r="HP67" i="31"/>
  <c r="IA68" i="31"/>
  <c r="HZ119" i="31"/>
  <c r="GF119" i="33"/>
  <c r="GF56" i="33"/>
  <c r="GF55" i="33"/>
  <c r="GF58" i="33"/>
  <c r="GG57" i="33" s="1"/>
  <c r="GE75" i="33"/>
  <c r="GE66" i="33"/>
  <c r="GE65" i="33"/>
  <c r="GD86" i="33"/>
  <c r="GF108" i="33"/>
  <c r="GF117" i="33"/>
  <c r="GF106" i="33"/>
  <c r="GF95" i="33"/>
  <c r="GF84" i="33"/>
  <c r="GF73" i="33"/>
  <c r="GF64" i="33"/>
  <c r="GG63" i="33"/>
  <c r="GG68" i="33"/>
  <c r="GG67" i="33"/>
  <c r="GD97" i="33"/>
  <c r="GI62" i="33"/>
  <c r="GH61" i="33"/>
  <c r="GF56" i="31"/>
  <c r="GF55" i="31"/>
  <c r="GF58" i="31"/>
  <c r="GG57" i="31" s="1"/>
  <c r="GI62" i="31"/>
  <c r="GH61" i="31"/>
  <c r="GG63" i="31"/>
  <c r="HP108" i="31" l="1"/>
  <c r="HC64" i="31"/>
  <c r="HB75" i="31"/>
  <c r="IB68" i="31"/>
  <c r="IA119" i="31"/>
  <c r="HC65" i="31"/>
  <c r="HB86" i="31"/>
  <c r="HQ67" i="31"/>
  <c r="HC66" i="31"/>
  <c r="HB97" i="31"/>
  <c r="GE86" i="33"/>
  <c r="GG108" i="33"/>
  <c r="GE97" i="33"/>
  <c r="GJ62" i="33"/>
  <c r="GI61" i="33"/>
  <c r="GG119" i="33"/>
  <c r="GG117" i="33"/>
  <c r="GG106" i="33"/>
  <c r="GG95" i="33"/>
  <c r="GG84" i="33"/>
  <c r="GG73" i="33"/>
  <c r="GH63" i="33"/>
  <c r="GH68" i="33"/>
  <c r="GH67" i="33"/>
  <c r="GG64" i="33"/>
  <c r="GF75" i="33"/>
  <c r="GF65" i="33"/>
  <c r="GF66" i="33"/>
  <c r="GG56" i="33"/>
  <c r="GG55" i="33"/>
  <c r="GG58" i="33"/>
  <c r="GH57" i="33" s="1"/>
  <c r="GG56" i="31"/>
  <c r="GG55" i="31"/>
  <c r="GG58" i="31"/>
  <c r="GH57" i="31" s="1"/>
  <c r="GJ62" i="31"/>
  <c r="GI61" i="31"/>
  <c r="GH63" i="31"/>
  <c r="HQ108" i="31" l="1"/>
  <c r="HC75" i="31"/>
  <c r="HD64" i="31"/>
  <c r="HR67" i="31"/>
  <c r="HD65" i="31"/>
  <c r="HC86" i="31"/>
  <c r="HC97" i="31"/>
  <c r="HD66" i="31"/>
  <c r="IC68" i="31"/>
  <c r="IB119" i="31"/>
  <c r="GH119" i="33"/>
  <c r="GH117" i="33"/>
  <c r="GH106" i="33"/>
  <c r="GH95" i="33"/>
  <c r="GH73" i="33"/>
  <c r="GH84" i="33"/>
  <c r="GI68" i="33"/>
  <c r="GI67" i="33"/>
  <c r="GH64" i="33"/>
  <c r="GI63" i="33"/>
  <c r="GF97" i="33"/>
  <c r="GH108" i="33"/>
  <c r="GF86" i="33"/>
  <c r="GH56" i="33"/>
  <c r="GH55" i="33"/>
  <c r="GH58" i="33"/>
  <c r="GI57" i="33" s="1"/>
  <c r="GG75" i="33"/>
  <c r="GG66" i="33"/>
  <c r="GG65" i="33"/>
  <c r="GK62" i="33"/>
  <c r="GJ61" i="33"/>
  <c r="GK62" i="31"/>
  <c r="GJ61" i="31"/>
  <c r="GI63" i="31"/>
  <c r="GH56" i="31"/>
  <c r="GH55" i="31"/>
  <c r="GH58" i="31"/>
  <c r="GI57" i="31" s="1"/>
  <c r="HR108" i="31" l="1"/>
  <c r="HD75" i="31"/>
  <c r="HE64" i="31"/>
  <c r="HE65" i="31"/>
  <c r="HD86" i="31"/>
  <c r="HE66" i="31"/>
  <c r="HD97" i="31"/>
  <c r="HS67" i="31"/>
  <c r="ID68" i="31"/>
  <c r="IC119" i="31"/>
  <c r="GI56" i="33"/>
  <c r="GI55" i="33"/>
  <c r="GI58" i="33"/>
  <c r="GJ57" i="33" s="1"/>
  <c r="GI119" i="33"/>
  <c r="GG86" i="33"/>
  <c r="GL62" i="33"/>
  <c r="GK61" i="33"/>
  <c r="GI108" i="33"/>
  <c r="GG97" i="33"/>
  <c r="GI117" i="33"/>
  <c r="GI106" i="33"/>
  <c r="GI95" i="33"/>
  <c r="GI73" i="33"/>
  <c r="GI84" i="33"/>
  <c r="GJ68" i="33"/>
  <c r="GJ67" i="33"/>
  <c r="GI64" i="33"/>
  <c r="GJ63" i="33"/>
  <c r="GH75" i="33"/>
  <c r="GH66" i="33"/>
  <c r="GH65" i="33"/>
  <c r="GI56" i="31"/>
  <c r="GI55" i="31"/>
  <c r="GI58" i="31"/>
  <c r="GJ57" i="31" s="1"/>
  <c r="GL62" i="31"/>
  <c r="GK61" i="31"/>
  <c r="GJ63" i="31"/>
  <c r="HS108" i="31" l="1"/>
  <c r="HE75" i="31"/>
  <c r="HF64" i="31"/>
  <c r="HT67" i="31"/>
  <c r="HE97" i="31"/>
  <c r="HF66" i="31"/>
  <c r="IE68" i="31"/>
  <c r="ID119" i="31"/>
  <c r="HF65" i="31"/>
  <c r="HE86" i="31"/>
  <c r="GJ108" i="33"/>
  <c r="GJ119" i="33"/>
  <c r="GM62" i="33"/>
  <c r="GL61" i="33"/>
  <c r="GJ56" i="33"/>
  <c r="GJ55" i="33"/>
  <c r="GJ58" i="33"/>
  <c r="GK57" i="33" s="1"/>
  <c r="GH86" i="33"/>
  <c r="GH97" i="33"/>
  <c r="GJ117" i="33"/>
  <c r="GJ106" i="33"/>
  <c r="GJ84" i="33"/>
  <c r="GJ95" i="33"/>
  <c r="GJ73" i="33"/>
  <c r="GK67" i="33"/>
  <c r="GJ64" i="33"/>
  <c r="GK63" i="33"/>
  <c r="GK68" i="33"/>
  <c r="GI75" i="33"/>
  <c r="GI65" i="33"/>
  <c r="GI66" i="33"/>
  <c r="GJ58" i="31"/>
  <c r="GK57" i="31" s="1"/>
  <c r="GJ56" i="31"/>
  <c r="GJ55" i="31"/>
  <c r="GK63" i="31"/>
  <c r="GM62" i="31"/>
  <c r="GL61" i="31"/>
  <c r="HT108" i="31" l="1"/>
  <c r="HG64" i="31"/>
  <c r="HF75" i="31"/>
  <c r="IF68" i="31"/>
  <c r="IE119" i="31"/>
  <c r="HG66" i="31"/>
  <c r="HF97" i="31"/>
  <c r="HU67" i="31"/>
  <c r="HG65" i="31"/>
  <c r="HF86" i="31"/>
  <c r="GI86" i="33"/>
  <c r="GJ75" i="33"/>
  <c r="GJ66" i="33"/>
  <c r="GJ65" i="33"/>
  <c r="GK108" i="33"/>
  <c r="GI97" i="33"/>
  <c r="GN62" i="33"/>
  <c r="GM61" i="33"/>
  <c r="GK117" i="33"/>
  <c r="GK106" i="33"/>
  <c r="GK95" i="33"/>
  <c r="GK73" i="33"/>
  <c r="GK84" i="33"/>
  <c r="GK64" i="33"/>
  <c r="GL63" i="33"/>
  <c r="GL67" i="33"/>
  <c r="GL68" i="33"/>
  <c r="GK119" i="33"/>
  <c r="GK56" i="33"/>
  <c r="GK55" i="33"/>
  <c r="GK58" i="33"/>
  <c r="GL57" i="33" s="1"/>
  <c r="GK56" i="31"/>
  <c r="GK55" i="31"/>
  <c r="GK58" i="31"/>
  <c r="GL57" i="31" s="1"/>
  <c r="GL63" i="31"/>
  <c r="GN62" i="31"/>
  <c r="GM61" i="31"/>
  <c r="HU108" i="31" l="1"/>
  <c r="HH64" i="31"/>
  <c r="HG75" i="31"/>
  <c r="HH66" i="31"/>
  <c r="HG97" i="31"/>
  <c r="IG68" i="31"/>
  <c r="IF119" i="31"/>
  <c r="HV67" i="31"/>
  <c r="HH65" i="31"/>
  <c r="HG86" i="31"/>
  <c r="GK75" i="33"/>
  <c r="GK66" i="33"/>
  <c r="GK65" i="33"/>
  <c r="GL58" i="33"/>
  <c r="GM57" i="33" s="1"/>
  <c r="GL55" i="33"/>
  <c r="GL56" i="33"/>
  <c r="GJ86" i="33"/>
  <c r="GO62" i="33"/>
  <c r="GN61" i="33"/>
  <c r="GJ97" i="33"/>
  <c r="GL119" i="33"/>
  <c r="GL108" i="33"/>
  <c r="GL117" i="33"/>
  <c r="GL106" i="33"/>
  <c r="GL95" i="33"/>
  <c r="GL84" i="33"/>
  <c r="GL73" i="33"/>
  <c r="GL64" i="33"/>
  <c r="GM63" i="33"/>
  <c r="GM68" i="33"/>
  <c r="GM67" i="33"/>
  <c r="GL56" i="31"/>
  <c r="GL55" i="31"/>
  <c r="GL58" i="31"/>
  <c r="GM57" i="31" s="1"/>
  <c r="GN61" i="31"/>
  <c r="GO62" i="31"/>
  <c r="GM63" i="31"/>
  <c r="HV108" i="31" l="1"/>
  <c r="HH75" i="31"/>
  <c r="HI64" i="31"/>
  <c r="HW67" i="31"/>
  <c r="IH68" i="31"/>
  <c r="IG119" i="31"/>
  <c r="HI65" i="31"/>
  <c r="HH86" i="31"/>
  <c r="HH97" i="31"/>
  <c r="HI66" i="31"/>
  <c r="GM58" i="33"/>
  <c r="GN57" i="33" s="1"/>
  <c r="GM56" i="33"/>
  <c r="GM55" i="33"/>
  <c r="GL75" i="33"/>
  <c r="GL65" i="33"/>
  <c r="GL66" i="33"/>
  <c r="GK86" i="33"/>
  <c r="GP62" i="33"/>
  <c r="GO61" i="33"/>
  <c r="GK97" i="33"/>
  <c r="GM117" i="33"/>
  <c r="GM106" i="33"/>
  <c r="GM95" i="33"/>
  <c r="GM73" i="33"/>
  <c r="GM84" i="33"/>
  <c r="GM64" i="33"/>
  <c r="GN63" i="33"/>
  <c r="GN68" i="33"/>
  <c r="GN67" i="33"/>
  <c r="GM108" i="33"/>
  <c r="GM119" i="33"/>
  <c r="GO61" i="31"/>
  <c r="GP62" i="31"/>
  <c r="GN63" i="31"/>
  <c r="GM56" i="31"/>
  <c r="GM55" i="31"/>
  <c r="GM58" i="31"/>
  <c r="GN57" i="31" s="1"/>
  <c r="HW108" i="31" l="1"/>
  <c r="HJ64" i="31"/>
  <c r="HI75" i="31"/>
  <c r="HI86" i="31"/>
  <c r="HJ65" i="31"/>
  <c r="II68" i="31"/>
  <c r="IH119" i="31"/>
  <c r="HX67" i="31"/>
  <c r="HJ66" i="31"/>
  <c r="HI97" i="31"/>
  <c r="GL97" i="33"/>
  <c r="GL86" i="33"/>
  <c r="GQ62" i="33"/>
  <c r="GP61" i="33"/>
  <c r="GN108" i="33"/>
  <c r="GN119" i="33"/>
  <c r="GN117" i="33"/>
  <c r="GN106" i="33"/>
  <c r="GN95" i="33"/>
  <c r="GN73" i="33"/>
  <c r="GN84" i="33"/>
  <c r="GN64" i="33"/>
  <c r="GO63" i="33"/>
  <c r="GO68" i="33"/>
  <c r="GO67" i="33"/>
  <c r="GM75" i="33"/>
  <c r="GM66" i="33"/>
  <c r="GM65" i="33"/>
  <c r="GN56" i="33"/>
  <c r="GN55" i="33"/>
  <c r="GN58" i="33"/>
  <c r="GO57" i="33" s="1"/>
  <c r="GQ62" i="31"/>
  <c r="GP61" i="31"/>
  <c r="GN56" i="31"/>
  <c r="GN55" i="31"/>
  <c r="GN58" i="31"/>
  <c r="GO57" i="31" s="1"/>
  <c r="GO63" i="31"/>
  <c r="HX108" i="31" l="1"/>
  <c r="HK64" i="31"/>
  <c r="HJ75" i="31"/>
  <c r="HJ97" i="31"/>
  <c r="HK66" i="31"/>
  <c r="HY67" i="31"/>
  <c r="IJ68" i="31"/>
  <c r="II119" i="31"/>
  <c r="HK65" i="31"/>
  <c r="HJ86" i="31"/>
  <c r="GN75" i="33"/>
  <c r="GN65" i="33"/>
  <c r="GN66" i="33"/>
  <c r="GO117" i="33"/>
  <c r="GO106" i="33"/>
  <c r="GO95" i="33"/>
  <c r="GO84" i="33"/>
  <c r="GO73" i="33"/>
  <c r="GP68" i="33"/>
  <c r="GP67" i="33"/>
  <c r="GO64" i="33"/>
  <c r="GP63" i="33"/>
  <c r="GO119" i="33"/>
  <c r="GO56" i="33"/>
  <c r="GO55" i="33"/>
  <c r="GO58" i="33"/>
  <c r="GP57" i="33" s="1"/>
  <c r="GM86" i="33"/>
  <c r="GR62" i="33"/>
  <c r="GQ61" i="33"/>
  <c r="GM97" i="33"/>
  <c r="GO108" i="33"/>
  <c r="GP63" i="31"/>
  <c r="GR62" i="31"/>
  <c r="GQ61" i="31"/>
  <c r="GO56" i="31"/>
  <c r="GO55" i="31"/>
  <c r="GO58" i="31"/>
  <c r="GP57" i="31" s="1"/>
  <c r="HY108" i="31" l="1"/>
  <c r="HK75" i="31"/>
  <c r="HL64" i="31"/>
  <c r="HZ67" i="31"/>
  <c r="IK68" i="31"/>
  <c r="IJ119" i="31"/>
  <c r="HL66" i="31"/>
  <c r="HK97" i="31"/>
  <c r="HL65" i="31"/>
  <c r="HK86" i="31"/>
  <c r="GP119" i="33"/>
  <c r="GS62" i="33"/>
  <c r="GR61" i="33"/>
  <c r="GN97" i="33"/>
  <c r="GN86" i="33"/>
  <c r="GP117" i="33"/>
  <c r="GP106" i="33"/>
  <c r="GP95" i="33"/>
  <c r="GP84" i="33"/>
  <c r="GP73" i="33"/>
  <c r="GQ68" i="33"/>
  <c r="GQ67" i="33"/>
  <c r="GP64" i="33"/>
  <c r="GQ63" i="33"/>
  <c r="GP108" i="33"/>
  <c r="GP56" i="33"/>
  <c r="GP55" i="33"/>
  <c r="GP58" i="33"/>
  <c r="GQ57" i="33" s="1"/>
  <c r="GO75" i="33"/>
  <c r="GO66" i="33"/>
  <c r="GO65" i="33"/>
  <c r="GQ63" i="31"/>
  <c r="GS62" i="31"/>
  <c r="GR61" i="31"/>
  <c r="GP56" i="31"/>
  <c r="GP55" i="31"/>
  <c r="GP58" i="31"/>
  <c r="GQ57" i="31" s="1"/>
  <c r="HZ108" i="31" l="1"/>
  <c r="HM64" i="31"/>
  <c r="HL75" i="31"/>
  <c r="HM66" i="31"/>
  <c r="HL97" i="31"/>
  <c r="IK119" i="31"/>
  <c r="IL68" i="31"/>
  <c r="HM65" i="31"/>
  <c r="HL86" i="31"/>
  <c r="IA67" i="31"/>
  <c r="GQ119" i="33"/>
  <c r="GT62" i="33"/>
  <c r="GS61" i="33"/>
  <c r="GQ108" i="33"/>
  <c r="GQ56" i="33"/>
  <c r="GQ55" i="33"/>
  <c r="GQ58" i="33"/>
  <c r="GR57" i="33" s="1"/>
  <c r="GQ117" i="33"/>
  <c r="GQ106" i="33"/>
  <c r="GQ95" i="33"/>
  <c r="GQ84" i="33"/>
  <c r="GQ73" i="33"/>
  <c r="GR68" i="33"/>
  <c r="GR67" i="33"/>
  <c r="GQ64" i="33"/>
  <c r="GR63" i="33"/>
  <c r="GO97" i="33"/>
  <c r="GO86" i="33"/>
  <c r="GP75" i="33"/>
  <c r="GP66" i="33"/>
  <c r="GP65" i="33"/>
  <c r="GQ56" i="31"/>
  <c r="GQ55" i="31"/>
  <c r="GQ58" i="31"/>
  <c r="GR57" i="31" s="1"/>
  <c r="GR63" i="31"/>
  <c r="GT62" i="31"/>
  <c r="GS61" i="31"/>
  <c r="IA108" i="31" l="1"/>
  <c r="HN64" i="31"/>
  <c r="HM75" i="31"/>
  <c r="IL119" i="31"/>
  <c r="IM68" i="31"/>
  <c r="HN65" i="31"/>
  <c r="HM86" i="31"/>
  <c r="IB67" i="31"/>
  <c r="HN66" i="31"/>
  <c r="HM97" i="31"/>
  <c r="GP97" i="33"/>
  <c r="GR106" i="33"/>
  <c r="GR117" i="33"/>
  <c r="GR95" i="33"/>
  <c r="GR84" i="33"/>
  <c r="GS67" i="33"/>
  <c r="GS68" i="33"/>
  <c r="GR73" i="33"/>
  <c r="GR64" i="33"/>
  <c r="GS63" i="33"/>
  <c r="GQ75" i="33"/>
  <c r="GQ66" i="33"/>
  <c r="GQ65" i="33"/>
  <c r="GR108" i="33"/>
  <c r="GU62" i="33"/>
  <c r="GT61" i="33"/>
  <c r="GP86" i="33"/>
  <c r="GR119" i="33"/>
  <c r="GR55" i="33"/>
  <c r="GR56" i="33"/>
  <c r="GR58" i="33"/>
  <c r="GS57" i="33" s="1"/>
  <c r="GS63" i="31"/>
  <c r="GU62" i="31"/>
  <c r="GT61" i="31"/>
  <c r="GR58" i="31"/>
  <c r="GS57" i="31" s="1"/>
  <c r="GR55" i="31"/>
  <c r="GR56" i="31"/>
  <c r="IB108" i="31" l="1"/>
  <c r="HO64" i="31"/>
  <c r="HN75" i="31"/>
  <c r="IC67" i="31"/>
  <c r="HO65" i="31"/>
  <c r="HN86" i="31"/>
  <c r="IN68" i="31"/>
  <c r="IM119" i="31"/>
  <c r="HO66" i="31"/>
  <c r="HN97" i="31"/>
  <c r="GQ86" i="33"/>
  <c r="GR75" i="33"/>
  <c r="GR66" i="33"/>
  <c r="GR65" i="33"/>
  <c r="GV62" i="33"/>
  <c r="GU61" i="33"/>
  <c r="GQ97" i="33"/>
  <c r="GS119" i="33"/>
  <c r="GS108" i="33"/>
  <c r="GS117" i="33"/>
  <c r="GS106" i="33"/>
  <c r="GS95" i="33"/>
  <c r="GS84" i="33"/>
  <c r="GS73" i="33"/>
  <c r="GS64" i="33"/>
  <c r="GT63" i="33"/>
  <c r="GT67" i="33"/>
  <c r="GT68" i="33"/>
  <c r="GS56" i="33"/>
  <c r="GS55" i="33"/>
  <c r="GS58" i="33"/>
  <c r="GT57" i="33" s="1"/>
  <c r="GV62" i="31"/>
  <c r="GU61" i="31"/>
  <c r="GS56" i="31"/>
  <c r="GS55" i="31"/>
  <c r="GS58" i="31"/>
  <c r="GT57" i="31" s="1"/>
  <c r="GT63" i="31"/>
  <c r="IC108" i="31" l="1"/>
  <c r="HP64" i="31"/>
  <c r="HO75" i="31"/>
  <c r="HO86" i="31"/>
  <c r="HP65" i="31"/>
  <c r="ID67" i="31"/>
  <c r="IN119" i="31"/>
  <c r="IO68" i="31"/>
  <c r="HP66" i="31"/>
  <c r="HO97" i="31"/>
  <c r="GT117" i="33"/>
  <c r="GT106" i="33"/>
  <c r="GT95" i="33"/>
  <c r="GT84" i="33"/>
  <c r="GT73" i="33"/>
  <c r="GT64" i="33"/>
  <c r="GU63" i="33"/>
  <c r="GU68" i="33"/>
  <c r="GU67" i="33"/>
  <c r="GW62" i="33"/>
  <c r="GV61" i="33"/>
  <c r="GR86" i="33"/>
  <c r="GT58" i="33"/>
  <c r="GU57" i="33" s="1"/>
  <c r="GT56" i="33"/>
  <c r="GT55" i="33"/>
  <c r="GR97" i="33"/>
  <c r="GS75" i="33"/>
  <c r="GS66" i="33"/>
  <c r="GS65" i="33"/>
  <c r="GT119" i="33"/>
  <c r="GT108" i="33"/>
  <c r="GT55" i="31"/>
  <c r="GT56" i="31"/>
  <c r="GT58" i="31"/>
  <c r="GU57" i="31" s="1"/>
  <c r="GU63" i="31"/>
  <c r="GW62" i="31"/>
  <c r="GV61" i="31"/>
  <c r="ID108" i="31" l="1"/>
  <c r="HQ64" i="31"/>
  <c r="HP75" i="31"/>
  <c r="IE67" i="31"/>
  <c r="HQ65" i="31"/>
  <c r="HP86" i="31"/>
  <c r="IP68" i="31"/>
  <c r="IO119" i="31"/>
  <c r="HP97" i="31"/>
  <c r="HQ66" i="31"/>
  <c r="GU119" i="33"/>
  <c r="GU117" i="33"/>
  <c r="GU106" i="33"/>
  <c r="GU95" i="33"/>
  <c r="GU84" i="33"/>
  <c r="GU73" i="33"/>
  <c r="GU64" i="33"/>
  <c r="GV63" i="33"/>
  <c r="GV68" i="33"/>
  <c r="GV67" i="33"/>
  <c r="GT75" i="33"/>
  <c r="GT65" i="33"/>
  <c r="GT66" i="33"/>
  <c r="GX62" i="33"/>
  <c r="GW61" i="33"/>
  <c r="GS86" i="33"/>
  <c r="GU58" i="33"/>
  <c r="GV57" i="33" s="1"/>
  <c r="GU56" i="33"/>
  <c r="GU55" i="33"/>
  <c r="GS97" i="33"/>
  <c r="GU108" i="33"/>
  <c r="GU58" i="31"/>
  <c r="GV57" i="31" s="1"/>
  <c r="GU56" i="31"/>
  <c r="GU55" i="31"/>
  <c r="GV63" i="31"/>
  <c r="GX62" i="31"/>
  <c r="GW61" i="31"/>
  <c r="IE108" i="31" l="1"/>
  <c r="HQ75" i="31"/>
  <c r="HR64" i="31"/>
  <c r="IQ68" i="31"/>
  <c r="IP119" i="31"/>
  <c r="HQ86" i="31"/>
  <c r="HR65" i="31"/>
  <c r="HR66" i="31"/>
  <c r="HQ97" i="31"/>
  <c r="IF67" i="31"/>
  <c r="GV119" i="33"/>
  <c r="GV56" i="33"/>
  <c r="GV55" i="33"/>
  <c r="GV58" i="33"/>
  <c r="GW57" i="33" s="1"/>
  <c r="GV117" i="33"/>
  <c r="GV106" i="33"/>
  <c r="GV95" i="33"/>
  <c r="GV84" i="33"/>
  <c r="GV73" i="33"/>
  <c r="GV64" i="33"/>
  <c r="GW63" i="33"/>
  <c r="GW68" i="33"/>
  <c r="GW67" i="33"/>
  <c r="GU75" i="33"/>
  <c r="GU66" i="33"/>
  <c r="GU65" i="33"/>
  <c r="GT97" i="33"/>
  <c r="GT86" i="33"/>
  <c r="GY62" i="33"/>
  <c r="GX61" i="33"/>
  <c r="GV108" i="33"/>
  <c r="GY62" i="31"/>
  <c r="GX61" i="31"/>
  <c r="GV56" i="31"/>
  <c r="GV55" i="31"/>
  <c r="GV58" i="31"/>
  <c r="GW57" i="31" s="1"/>
  <c r="GW63" i="31"/>
  <c r="IF108" i="31" l="1"/>
  <c r="HR75" i="31"/>
  <c r="HS64" i="31"/>
  <c r="HS65" i="31"/>
  <c r="HR86" i="31"/>
  <c r="HS66" i="31"/>
  <c r="HR97" i="31"/>
  <c r="IR68" i="31"/>
  <c r="IQ119" i="31"/>
  <c r="IG67" i="31"/>
  <c r="GW108" i="33"/>
  <c r="GW119" i="33"/>
  <c r="GW56" i="33"/>
  <c r="GW55" i="33"/>
  <c r="GW58" i="33"/>
  <c r="GX57" i="33" s="1"/>
  <c r="GV75" i="33"/>
  <c r="GV65" i="33"/>
  <c r="GV66" i="33"/>
  <c r="GU86" i="33"/>
  <c r="GU97" i="33"/>
  <c r="GZ62" i="33"/>
  <c r="GY61" i="33"/>
  <c r="GW117" i="33"/>
  <c r="GW106" i="33"/>
  <c r="GW95" i="33"/>
  <c r="GW84" i="33"/>
  <c r="GW73" i="33"/>
  <c r="GX68" i="33"/>
  <c r="GW64" i="33"/>
  <c r="GX63" i="33"/>
  <c r="GX67" i="33"/>
  <c r="GZ62" i="31"/>
  <c r="GY61" i="31"/>
  <c r="GX63" i="31"/>
  <c r="GW56" i="31"/>
  <c r="GW55" i="31"/>
  <c r="GW58" i="31"/>
  <c r="GX57" i="31" s="1"/>
  <c r="IG108" i="31" l="1"/>
  <c r="HT64" i="31"/>
  <c r="HS75" i="31"/>
  <c r="IS68" i="31"/>
  <c r="IR119" i="31"/>
  <c r="IH67" i="31"/>
  <c r="HT66" i="31"/>
  <c r="HS97" i="31"/>
  <c r="HT65" i="31"/>
  <c r="HS86" i="31"/>
  <c r="GW75" i="33"/>
  <c r="GW66" i="33"/>
  <c r="GW65" i="33"/>
  <c r="GX56" i="33"/>
  <c r="GX55" i="33"/>
  <c r="GX58" i="33"/>
  <c r="GY57" i="33" s="1"/>
  <c r="HA62" i="33"/>
  <c r="GZ61" i="33"/>
  <c r="GV86" i="33"/>
  <c r="GX119" i="33"/>
  <c r="GV97" i="33"/>
  <c r="GX108" i="33"/>
  <c r="GX117" i="33"/>
  <c r="GX95" i="33"/>
  <c r="GX84" i="33"/>
  <c r="GX73" i="33"/>
  <c r="GX106" i="33"/>
  <c r="GY68" i="33"/>
  <c r="GY67" i="33"/>
  <c r="GX64" i="33"/>
  <c r="GY63" i="33"/>
  <c r="GY63" i="31"/>
  <c r="GX56" i="31"/>
  <c r="GX55" i="31"/>
  <c r="GX58" i="31"/>
  <c r="GY57" i="31" s="1"/>
  <c r="HA62" i="31"/>
  <c r="GZ61" i="31"/>
  <c r="IH108" i="31" l="1"/>
  <c r="HT75" i="31"/>
  <c r="HU64" i="31"/>
  <c r="HU66" i="31"/>
  <c r="HT97" i="31"/>
  <c r="II67" i="31"/>
  <c r="HU65" i="31"/>
  <c r="HT86" i="31"/>
  <c r="IT68" i="31"/>
  <c r="IS119" i="31"/>
  <c r="GY117" i="33"/>
  <c r="GY106" i="33"/>
  <c r="GY95" i="33"/>
  <c r="GY84" i="33"/>
  <c r="GY73" i="33"/>
  <c r="GZ68" i="33"/>
  <c r="GZ67" i="33"/>
  <c r="GY64" i="33"/>
  <c r="GZ63" i="33"/>
  <c r="GY108" i="33"/>
  <c r="GW86" i="33"/>
  <c r="GW97" i="33"/>
  <c r="GX75" i="33"/>
  <c r="GX66" i="33"/>
  <c r="GX65" i="33"/>
  <c r="GY119" i="33"/>
  <c r="HB62" i="33"/>
  <c r="HA61" i="33"/>
  <c r="GY56" i="33"/>
  <c r="GY55" i="33"/>
  <c r="GY58" i="33"/>
  <c r="GZ57" i="33" s="1"/>
  <c r="GZ63" i="31"/>
  <c r="GY56" i="31"/>
  <c r="GY55" i="31"/>
  <c r="GY58" i="31"/>
  <c r="GZ57" i="31" s="1"/>
  <c r="HB62" i="31"/>
  <c r="HA61" i="31"/>
  <c r="II108" i="31" l="1"/>
  <c r="HU75" i="31"/>
  <c r="HV64" i="31"/>
  <c r="IJ67" i="31"/>
  <c r="HU86" i="31"/>
  <c r="HV65" i="31"/>
  <c r="HV66" i="31"/>
  <c r="HU97" i="31"/>
  <c r="IU68" i="31"/>
  <c r="IT119" i="31"/>
  <c r="GY75" i="33"/>
  <c r="GY66" i="33"/>
  <c r="GY65" i="33"/>
  <c r="HC62" i="33"/>
  <c r="HB61" i="33"/>
  <c r="GZ108" i="33"/>
  <c r="GZ119" i="33"/>
  <c r="GX86" i="33"/>
  <c r="GZ56" i="33"/>
  <c r="GZ55" i="33"/>
  <c r="GZ58" i="33"/>
  <c r="HA57" i="33" s="1"/>
  <c r="GX97" i="33"/>
  <c r="GZ106" i="33"/>
  <c r="GZ117" i="33"/>
  <c r="GZ84" i="33"/>
  <c r="GZ95" i="33"/>
  <c r="HA67" i="33"/>
  <c r="HA68" i="33"/>
  <c r="GZ64" i="33"/>
  <c r="HA63" i="33"/>
  <c r="GZ73" i="33"/>
  <c r="HA63" i="31"/>
  <c r="GZ58" i="31"/>
  <c r="HA57" i="31" s="1"/>
  <c r="GZ56" i="31"/>
  <c r="GZ55" i="31"/>
  <c r="HC62" i="31"/>
  <c r="HB61" i="31"/>
  <c r="IJ108" i="31" l="1"/>
  <c r="HW64" i="31"/>
  <c r="HV75" i="31"/>
  <c r="IV68" i="31"/>
  <c r="IU119" i="31"/>
  <c r="HW66" i="31"/>
  <c r="HV97" i="31"/>
  <c r="HW65" i="31"/>
  <c r="HV86" i="31"/>
  <c r="IK67" i="31"/>
  <c r="HA119" i="33"/>
  <c r="GY86" i="33"/>
  <c r="GY97" i="33"/>
  <c r="HA56" i="33"/>
  <c r="HA55" i="33"/>
  <c r="HA58" i="33"/>
  <c r="HB57" i="33" s="1"/>
  <c r="HA108" i="33"/>
  <c r="HA117" i="33"/>
  <c r="HA106" i="33"/>
  <c r="HA95" i="33"/>
  <c r="HA84" i="33"/>
  <c r="HA73" i="33"/>
  <c r="HB67" i="33"/>
  <c r="HA64" i="33"/>
  <c r="HB63" i="33"/>
  <c r="HB68" i="33"/>
  <c r="GZ75" i="33"/>
  <c r="GZ66" i="33"/>
  <c r="GZ65" i="33"/>
  <c r="HD62" i="33"/>
  <c r="HC61" i="33"/>
  <c r="HB63" i="31"/>
  <c r="HD62" i="31"/>
  <c r="HC61" i="31"/>
  <c r="HA56" i="31"/>
  <c r="HA55" i="31"/>
  <c r="HA58" i="31"/>
  <c r="HB57" i="31" s="1"/>
  <c r="IK108" i="31" l="1"/>
  <c r="HX64" i="31"/>
  <c r="HW75" i="31"/>
  <c r="HX65" i="31"/>
  <c r="HW86" i="31"/>
  <c r="IL67" i="31"/>
  <c r="HX66" i="31"/>
  <c r="HW97" i="31"/>
  <c r="IW68" i="31"/>
  <c r="IV119" i="31"/>
  <c r="HB58" i="33"/>
  <c r="HC57" i="33" s="1"/>
  <c r="HB56" i="33"/>
  <c r="HB55" i="33"/>
  <c r="HB117" i="33"/>
  <c r="HB106" i="33"/>
  <c r="HB95" i="33"/>
  <c r="HB84" i="33"/>
  <c r="HB73" i="33"/>
  <c r="HB64" i="33"/>
  <c r="HC63" i="33"/>
  <c r="HC68" i="33"/>
  <c r="HC67" i="33"/>
  <c r="GZ86" i="33"/>
  <c r="HA75" i="33"/>
  <c r="HA66" i="33"/>
  <c r="HA65" i="33"/>
  <c r="HB108" i="33"/>
  <c r="HB119" i="33"/>
  <c r="GZ97" i="33"/>
  <c r="HD61" i="33"/>
  <c r="HE62" i="33"/>
  <c r="HD61" i="31"/>
  <c r="HE62" i="31"/>
  <c r="HB56" i="31"/>
  <c r="HB55" i="31"/>
  <c r="HB58" i="31"/>
  <c r="HC57" i="31" s="1"/>
  <c r="HC63" i="31"/>
  <c r="IL108" i="31" l="1"/>
  <c r="HY64" i="31"/>
  <c r="HX75" i="31"/>
  <c r="HY66" i="31"/>
  <c r="HX97" i="31"/>
  <c r="IM67" i="31"/>
  <c r="IX68" i="31"/>
  <c r="IW119" i="31"/>
  <c r="HY65" i="31"/>
  <c r="HX86" i="31"/>
  <c r="HF62" i="33"/>
  <c r="HE61" i="33"/>
  <c r="HA86" i="33"/>
  <c r="HA97" i="33"/>
  <c r="HC108" i="33"/>
  <c r="HC119" i="33"/>
  <c r="HB75" i="33"/>
  <c r="HB65" i="33"/>
  <c r="HB66" i="33"/>
  <c r="HC117" i="33"/>
  <c r="HC106" i="33"/>
  <c r="HC95" i="33"/>
  <c r="HC84" i="33"/>
  <c r="HC73" i="33"/>
  <c r="HC64" i="33"/>
  <c r="HD63" i="33"/>
  <c r="HD68" i="33"/>
  <c r="HD67" i="33"/>
  <c r="HC56" i="33"/>
  <c r="HC55" i="33"/>
  <c r="HC58" i="33"/>
  <c r="HD57" i="33" s="1"/>
  <c r="HD63" i="31"/>
  <c r="HC58" i="31"/>
  <c r="HD57" i="31" s="1"/>
  <c r="HC56" i="31"/>
  <c r="HC55" i="31"/>
  <c r="HE61" i="31"/>
  <c r="HF62" i="31"/>
  <c r="IM108" i="31" l="1"/>
  <c r="HZ64" i="31"/>
  <c r="HY75" i="31"/>
  <c r="IY68" i="31"/>
  <c r="IX119" i="31"/>
  <c r="IN67" i="31"/>
  <c r="HY86" i="31"/>
  <c r="HZ65" i="31"/>
  <c r="HZ66" i="31"/>
  <c r="HY97" i="31"/>
  <c r="HC75" i="33"/>
  <c r="HC66" i="33"/>
  <c r="HC65" i="33"/>
  <c r="HB97" i="33"/>
  <c r="HG62" i="33"/>
  <c r="HF61" i="33"/>
  <c r="HB86" i="33"/>
  <c r="HD108" i="33"/>
  <c r="HD56" i="33"/>
  <c r="HD55" i="33"/>
  <c r="HD58" i="33"/>
  <c r="HE57" i="33" s="1"/>
  <c r="HD119" i="33"/>
  <c r="HD117" i="33"/>
  <c r="HD106" i="33"/>
  <c r="HD95" i="33"/>
  <c r="HD84" i="33"/>
  <c r="HD73" i="33"/>
  <c r="HD64" i="33"/>
  <c r="HE63" i="33"/>
  <c r="HE68" i="33"/>
  <c r="HE67" i="33"/>
  <c r="HE63" i="31"/>
  <c r="HG62" i="31"/>
  <c r="HF61" i="31"/>
  <c r="HD56" i="31"/>
  <c r="HD55" i="31"/>
  <c r="HD58" i="31"/>
  <c r="HE57" i="31" s="1"/>
  <c r="IN108" i="31" l="1"/>
  <c r="HZ75" i="31"/>
  <c r="IA64" i="31"/>
  <c r="HZ86" i="31"/>
  <c r="IA65" i="31"/>
  <c r="IO67" i="31"/>
  <c r="IA66" i="31"/>
  <c r="HZ97" i="31"/>
  <c r="IY119" i="31"/>
  <c r="IZ68" i="31"/>
  <c r="HE119" i="33"/>
  <c r="HD75" i="33"/>
  <c r="HD65" i="33"/>
  <c r="HD66" i="33"/>
  <c r="HE108" i="33"/>
  <c r="HE117" i="33"/>
  <c r="HE106" i="33"/>
  <c r="HE95" i="33"/>
  <c r="HE84" i="33"/>
  <c r="HE73" i="33"/>
  <c r="HF63" i="33"/>
  <c r="HF68" i="33"/>
  <c r="HF67" i="33"/>
  <c r="HE64" i="33"/>
  <c r="HC86" i="33"/>
  <c r="HC97" i="33"/>
  <c r="HE56" i="33"/>
  <c r="HE55" i="33"/>
  <c r="HE58" i="33"/>
  <c r="HF57" i="33" s="1"/>
  <c r="HH62" i="33"/>
  <c r="HG61" i="33"/>
  <c r="HF63" i="31"/>
  <c r="HH62" i="31"/>
  <c r="HG61" i="31"/>
  <c r="HE56" i="31"/>
  <c r="HE55" i="31"/>
  <c r="HE58" i="31"/>
  <c r="HF57" i="31" s="1"/>
  <c r="IO108" i="31" l="1"/>
  <c r="IA75" i="31"/>
  <c r="IB64" i="31"/>
  <c r="IP67" i="31"/>
  <c r="IZ119" i="31"/>
  <c r="JA68" i="31"/>
  <c r="IB65" i="31"/>
  <c r="IA86" i="31"/>
  <c r="IB66" i="31"/>
  <c r="IA97" i="31"/>
  <c r="HF108" i="33"/>
  <c r="HF119" i="33"/>
  <c r="HF117" i="33"/>
  <c r="HF95" i="33"/>
  <c r="HF84" i="33"/>
  <c r="HF106" i="33"/>
  <c r="HF73" i="33"/>
  <c r="HG68" i="33"/>
  <c r="HG67" i="33"/>
  <c r="HF64" i="33"/>
  <c r="HG63" i="33"/>
  <c r="HD97" i="33"/>
  <c r="HI62" i="33"/>
  <c r="HH61" i="33"/>
  <c r="HE75" i="33"/>
  <c r="HE66" i="33"/>
  <c r="HE65" i="33"/>
  <c r="HD86" i="33"/>
  <c r="HF56" i="33"/>
  <c r="HF55" i="33"/>
  <c r="HF58" i="33"/>
  <c r="HG57" i="33" s="1"/>
  <c r="HH61" i="31"/>
  <c r="HI62" i="31"/>
  <c r="HG63" i="31"/>
  <c r="HF56" i="31"/>
  <c r="HF55" i="31"/>
  <c r="HF58" i="31"/>
  <c r="HG57" i="31" s="1"/>
  <c r="IP108" i="31" l="1"/>
  <c r="IC64" i="31"/>
  <c r="IB75" i="31"/>
  <c r="IB86" i="31"/>
  <c r="IC65" i="31"/>
  <c r="IQ67" i="31"/>
  <c r="JB68" i="31"/>
  <c r="JA119" i="31"/>
  <c r="IC66" i="31"/>
  <c r="IB97" i="31"/>
  <c r="HF75" i="33"/>
  <c r="HF65" i="33"/>
  <c r="HF66" i="33"/>
  <c r="HG117" i="33"/>
  <c r="HG106" i="33"/>
  <c r="HG95" i="33"/>
  <c r="HG84" i="33"/>
  <c r="HG73" i="33"/>
  <c r="HH68" i="33"/>
  <c r="HH67" i="33"/>
  <c r="HG64" i="33"/>
  <c r="HH63" i="33"/>
  <c r="HE86" i="33"/>
  <c r="HG108" i="33"/>
  <c r="HG56" i="33"/>
  <c r="HG55" i="33"/>
  <c r="HG58" i="33"/>
  <c r="HH57" i="33" s="1"/>
  <c r="HE97" i="33"/>
  <c r="HJ62" i="33"/>
  <c r="HI61" i="33"/>
  <c r="HG119" i="33"/>
  <c r="HG56" i="31"/>
  <c r="HG55" i="31"/>
  <c r="HG58" i="31"/>
  <c r="HH57" i="31" s="1"/>
  <c r="HJ62" i="31"/>
  <c r="HI61" i="31"/>
  <c r="HH63" i="31"/>
  <c r="IQ108" i="31" l="1"/>
  <c r="IC75" i="31"/>
  <c r="ID64" i="31"/>
  <c r="JC68" i="31"/>
  <c r="JB119" i="31"/>
  <c r="ID65" i="31"/>
  <c r="IC86" i="31"/>
  <c r="IR67" i="31"/>
  <c r="ID66" i="31"/>
  <c r="IC97" i="31"/>
  <c r="HF97" i="33"/>
  <c r="HF86" i="33"/>
  <c r="HH119" i="33"/>
  <c r="HH117" i="33"/>
  <c r="HH106" i="33"/>
  <c r="HH95" i="33"/>
  <c r="HH84" i="33"/>
  <c r="HI67" i="33"/>
  <c r="HH64" i="33"/>
  <c r="HI63" i="33"/>
  <c r="HH73" i="33"/>
  <c r="HI68" i="33"/>
  <c r="HH56" i="33"/>
  <c r="HH55" i="33"/>
  <c r="HH58" i="33"/>
  <c r="HI57" i="33" s="1"/>
  <c r="HK62" i="33"/>
  <c r="HJ61" i="33"/>
  <c r="HG75" i="33"/>
  <c r="HG66" i="33"/>
  <c r="HG65" i="33"/>
  <c r="HH108" i="33"/>
  <c r="HI63" i="31"/>
  <c r="HK62" i="31"/>
  <c r="HJ61" i="31"/>
  <c r="HH58" i="31"/>
  <c r="HI57" i="31" s="1"/>
  <c r="HH55" i="31"/>
  <c r="HH56" i="31"/>
  <c r="IR108" i="31" l="1"/>
  <c r="ID75" i="31"/>
  <c r="IE64" i="31"/>
  <c r="IS67" i="31"/>
  <c r="IE66" i="31"/>
  <c r="ID97" i="31"/>
  <c r="IE65" i="31"/>
  <c r="ID86" i="31"/>
  <c r="JD68" i="31"/>
  <c r="JC119" i="31"/>
  <c r="HH75" i="33"/>
  <c r="HH66" i="33"/>
  <c r="HH65" i="33"/>
  <c r="HG86" i="33"/>
  <c r="HI119" i="33"/>
  <c r="HI56" i="33"/>
  <c r="HI55" i="33"/>
  <c r="HI58" i="33"/>
  <c r="HJ57" i="33" s="1"/>
  <c r="HL62" i="33"/>
  <c r="HK61" i="33"/>
  <c r="HG97" i="33"/>
  <c r="HI108" i="33"/>
  <c r="HI117" i="33"/>
  <c r="HI106" i="33"/>
  <c r="HI95" i="33"/>
  <c r="HI84" i="33"/>
  <c r="HI73" i="33"/>
  <c r="HI64" i="33"/>
  <c r="HJ63" i="33"/>
  <c r="HJ67" i="33"/>
  <c r="HJ68" i="33"/>
  <c r="HI56" i="31"/>
  <c r="HI55" i="31"/>
  <c r="HI58" i="31"/>
  <c r="HJ57" i="31" s="1"/>
  <c r="HL62" i="31"/>
  <c r="HK61" i="31"/>
  <c r="HJ63" i="31"/>
  <c r="IS108" i="31" l="1"/>
  <c r="IF64" i="31"/>
  <c r="IE75" i="31"/>
  <c r="IF65" i="31"/>
  <c r="IE86" i="31"/>
  <c r="IE97" i="31"/>
  <c r="IF66" i="31"/>
  <c r="IT67" i="31"/>
  <c r="JE68" i="31"/>
  <c r="JD119" i="31"/>
  <c r="HJ58" i="33"/>
  <c r="HK57" i="33" s="1"/>
  <c r="HJ55" i="33"/>
  <c r="HJ56" i="33"/>
  <c r="HJ117" i="33"/>
  <c r="HJ106" i="33"/>
  <c r="HJ95" i="33"/>
  <c r="HJ84" i="33"/>
  <c r="HJ73" i="33"/>
  <c r="HJ64" i="33"/>
  <c r="HK63" i="33"/>
  <c r="HK68" i="33"/>
  <c r="HK67" i="33"/>
  <c r="HH97" i="33"/>
  <c r="HI75" i="33"/>
  <c r="HI65" i="33"/>
  <c r="HI66" i="33"/>
  <c r="HJ119" i="33"/>
  <c r="HJ108" i="33"/>
  <c r="HM62" i="33"/>
  <c r="HL61" i="33"/>
  <c r="HH86" i="33"/>
  <c r="HJ55" i="31"/>
  <c r="HJ56" i="31"/>
  <c r="HJ58" i="31"/>
  <c r="HK57" i="31" s="1"/>
  <c r="HK63" i="31"/>
  <c r="HL61" i="31"/>
  <c r="HM62" i="31"/>
  <c r="IT108" i="31" l="1"/>
  <c r="IG64" i="31"/>
  <c r="IF75" i="31"/>
  <c r="IF97" i="31"/>
  <c r="IG66" i="31"/>
  <c r="IU67" i="31"/>
  <c r="JF68" i="31"/>
  <c r="JE119" i="31"/>
  <c r="IF86" i="31"/>
  <c r="IG65" i="31"/>
  <c r="HJ75" i="33"/>
  <c r="HJ66" i="33"/>
  <c r="HJ65" i="33"/>
  <c r="HN62" i="33"/>
  <c r="HM61" i="33"/>
  <c r="HI97" i="33"/>
  <c r="HI86" i="33"/>
  <c r="HK119" i="33"/>
  <c r="HK58" i="33"/>
  <c r="HL57" i="33" s="1"/>
  <c r="HK56" i="33"/>
  <c r="HK55" i="33"/>
  <c r="HK108" i="33"/>
  <c r="HK117" i="33"/>
  <c r="HK106" i="33"/>
  <c r="HK95" i="33"/>
  <c r="HK84" i="33"/>
  <c r="HK73" i="33"/>
  <c r="HK64" i="33"/>
  <c r="HL63" i="33"/>
  <c r="HL68" i="33"/>
  <c r="HL67" i="33"/>
  <c r="HL63" i="31"/>
  <c r="HN62" i="31"/>
  <c r="HM61" i="31"/>
  <c r="HK56" i="31"/>
  <c r="HK55" i="31"/>
  <c r="HK58" i="31"/>
  <c r="HL57" i="31" s="1"/>
  <c r="IU108" i="31" l="1"/>
  <c r="IH64" i="31"/>
  <c r="IG75" i="31"/>
  <c r="IV67" i="31"/>
  <c r="JG68" i="31"/>
  <c r="JF119" i="31"/>
  <c r="IH65" i="31"/>
  <c r="IG86" i="31"/>
  <c r="IH66" i="31"/>
  <c r="IG97" i="31"/>
  <c r="HJ97" i="33"/>
  <c r="HL117" i="33"/>
  <c r="HL106" i="33"/>
  <c r="HL95" i="33"/>
  <c r="HL84" i="33"/>
  <c r="HL73" i="33"/>
  <c r="HL64" i="33"/>
  <c r="HM63" i="33"/>
  <c r="HM68" i="33"/>
  <c r="HM67" i="33"/>
  <c r="HK75" i="33"/>
  <c r="HK66" i="33"/>
  <c r="HK65" i="33"/>
  <c r="HL108" i="33"/>
  <c r="HL56" i="33"/>
  <c r="HL55" i="33"/>
  <c r="HL58" i="33"/>
  <c r="HM57" i="33" s="1"/>
  <c r="HL119" i="33"/>
  <c r="HO62" i="33"/>
  <c r="HN61" i="33"/>
  <c r="HJ86" i="33"/>
  <c r="HM63" i="31"/>
  <c r="HL56" i="31"/>
  <c r="HL55" i="31"/>
  <c r="HL58" i="31"/>
  <c r="HM57" i="31" s="1"/>
  <c r="HO62" i="31"/>
  <c r="HN61" i="31"/>
  <c r="IV108" i="31" l="1"/>
  <c r="IH75" i="31"/>
  <c r="II64" i="31"/>
  <c r="JH68" i="31"/>
  <c r="JG119" i="31"/>
  <c r="II65" i="31"/>
  <c r="IH86" i="31"/>
  <c r="IW67" i="31"/>
  <c r="IH97" i="31"/>
  <c r="II66" i="31"/>
  <c r="HM117" i="33"/>
  <c r="HM106" i="33"/>
  <c r="HM95" i="33"/>
  <c r="HM84" i="33"/>
  <c r="HM73" i="33"/>
  <c r="HM64" i="33"/>
  <c r="HN63" i="33"/>
  <c r="HN68" i="33"/>
  <c r="HN67" i="33"/>
  <c r="HL75" i="33"/>
  <c r="HL65" i="33"/>
  <c r="HL66" i="33"/>
  <c r="HM119" i="33"/>
  <c r="HK86" i="33"/>
  <c r="HK97" i="33"/>
  <c r="HM56" i="33"/>
  <c r="HM55" i="33"/>
  <c r="HM58" i="33"/>
  <c r="HN57" i="33" s="1"/>
  <c r="HP62" i="33"/>
  <c r="HO61" i="33"/>
  <c r="HM108" i="33"/>
  <c r="HN63" i="31"/>
  <c r="HP62" i="31"/>
  <c r="HO61" i="31"/>
  <c r="HM56" i="31"/>
  <c r="HM55" i="31"/>
  <c r="HM58" i="31"/>
  <c r="HN57" i="31" s="1"/>
  <c r="IW108" i="31" l="1"/>
  <c r="II75" i="31"/>
  <c r="IJ64" i="31"/>
  <c r="IX67" i="31"/>
  <c r="IJ65" i="31"/>
  <c r="II86" i="31"/>
  <c r="IJ66" i="31"/>
  <c r="II97" i="31"/>
  <c r="JI68" i="31"/>
  <c r="JH119" i="31"/>
  <c r="HL97" i="33"/>
  <c r="HN108" i="33"/>
  <c r="HL86" i="33"/>
  <c r="HN119" i="33"/>
  <c r="HN56" i="33"/>
  <c r="HN55" i="33"/>
  <c r="HN58" i="33"/>
  <c r="HO57" i="33" s="1"/>
  <c r="HN117" i="33"/>
  <c r="HN95" i="33"/>
  <c r="HN84" i="33"/>
  <c r="HN106" i="33"/>
  <c r="HN73" i="33"/>
  <c r="HO68" i="33"/>
  <c r="HO67" i="33"/>
  <c r="HN64" i="33"/>
  <c r="HO63" i="33"/>
  <c r="HM75" i="33"/>
  <c r="HM66" i="33"/>
  <c r="HM65" i="33"/>
  <c r="HQ62" i="33"/>
  <c r="HP61" i="33"/>
  <c r="HN56" i="31"/>
  <c r="HN55" i="31"/>
  <c r="HN58" i="31"/>
  <c r="HO57" i="31" s="1"/>
  <c r="HO63" i="31"/>
  <c r="HQ62" i="31"/>
  <c r="HP61" i="31"/>
  <c r="IX108" i="31" l="1"/>
  <c r="IK64" i="31"/>
  <c r="IJ75" i="31"/>
  <c r="IJ97" i="31"/>
  <c r="IK66" i="31"/>
  <c r="IK65" i="31"/>
  <c r="IJ86" i="31"/>
  <c r="JI119" i="31"/>
  <c r="JJ68" i="31"/>
  <c r="IY67" i="31"/>
  <c r="HM86" i="33"/>
  <c r="HO108" i="33"/>
  <c r="HO119" i="33"/>
  <c r="HN75" i="33"/>
  <c r="HN66" i="33"/>
  <c r="HN65" i="33"/>
  <c r="HM97" i="33"/>
  <c r="HO56" i="33"/>
  <c r="HO55" i="33"/>
  <c r="HO58" i="33"/>
  <c r="HP57" i="33" s="1"/>
  <c r="HR62" i="33"/>
  <c r="HQ61" i="33"/>
  <c r="HO117" i="33"/>
  <c r="HO106" i="33"/>
  <c r="HO95" i="33"/>
  <c r="HO84" i="33"/>
  <c r="HO73" i="33"/>
  <c r="HP68" i="33"/>
  <c r="HP67" i="33"/>
  <c r="HO64" i="33"/>
  <c r="HP63" i="33"/>
  <c r="HP63" i="31"/>
  <c r="HR62" i="31"/>
  <c r="HQ61" i="31"/>
  <c r="HO56" i="31"/>
  <c r="HO55" i="31"/>
  <c r="HO58" i="31"/>
  <c r="HP57" i="31" s="1"/>
  <c r="IY108" i="31" l="1"/>
  <c r="IL64" i="31"/>
  <c r="IK75" i="31"/>
  <c r="JK68" i="31"/>
  <c r="JJ119" i="31"/>
  <c r="IL65" i="31"/>
  <c r="IK86" i="31"/>
  <c r="IL66" i="31"/>
  <c r="IK97" i="31"/>
  <c r="IZ67" i="31"/>
  <c r="HP56" i="33"/>
  <c r="HP55" i="33"/>
  <c r="HP58" i="33"/>
  <c r="HQ57" i="33" s="1"/>
  <c r="HN86" i="33"/>
  <c r="HN97" i="33"/>
  <c r="HS62" i="33"/>
  <c r="HR61" i="33"/>
  <c r="HO75" i="33"/>
  <c r="HO66" i="33"/>
  <c r="HO65" i="33"/>
  <c r="HP119" i="33"/>
  <c r="HP108" i="33"/>
  <c r="HP117" i="33"/>
  <c r="HP106" i="33"/>
  <c r="HP95" i="33"/>
  <c r="HP84" i="33"/>
  <c r="HQ67" i="33"/>
  <c r="HQ68" i="33"/>
  <c r="HP73" i="33"/>
  <c r="HP64" i="33"/>
  <c r="HQ63" i="33"/>
  <c r="HS62" i="31"/>
  <c r="HR61" i="31"/>
  <c r="HQ63" i="31"/>
  <c r="HP58" i="31"/>
  <c r="HQ57" i="31" s="1"/>
  <c r="HP56" i="31"/>
  <c r="HP55" i="31"/>
  <c r="IZ108" i="31" l="1"/>
  <c r="IL75" i="31"/>
  <c r="IM64" i="31"/>
  <c r="IM66" i="31"/>
  <c r="IL97" i="31"/>
  <c r="IL86" i="31"/>
  <c r="IM65" i="31"/>
  <c r="JK119" i="31"/>
  <c r="JL68" i="31"/>
  <c r="JA67" i="31"/>
  <c r="HQ117" i="33"/>
  <c r="HQ106" i="33"/>
  <c r="HQ95" i="33"/>
  <c r="HQ84" i="33"/>
  <c r="HQ73" i="33"/>
  <c r="HQ64" i="33"/>
  <c r="HR63" i="33"/>
  <c r="HR68" i="33"/>
  <c r="HR67" i="33"/>
  <c r="HP75" i="33"/>
  <c r="HP65" i="33"/>
  <c r="HP66" i="33"/>
  <c r="HO86" i="33"/>
  <c r="HT62" i="33"/>
  <c r="HS61" i="33"/>
  <c r="HQ119" i="33"/>
  <c r="HO97" i="33"/>
  <c r="HQ108" i="33"/>
  <c r="HQ56" i="33"/>
  <c r="HQ55" i="33"/>
  <c r="HQ58" i="33"/>
  <c r="HR57" i="33" s="1"/>
  <c r="HT62" i="31"/>
  <c r="HS61" i="31"/>
  <c r="HQ56" i="31"/>
  <c r="HQ55" i="31"/>
  <c r="HQ58" i="31"/>
  <c r="HR57" i="31" s="1"/>
  <c r="HR63" i="31"/>
  <c r="JA108" i="31" l="1"/>
  <c r="IM75" i="31"/>
  <c r="IN64" i="31"/>
  <c r="JM68" i="31"/>
  <c r="JL119" i="31"/>
  <c r="IN65" i="31"/>
  <c r="IM86" i="31"/>
  <c r="JB67" i="31"/>
  <c r="IN66" i="31"/>
  <c r="IM97" i="31"/>
  <c r="HQ75" i="33"/>
  <c r="HQ65" i="33"/>
  <c r="HQ66" i="33"/>
  <c r="HU62" i="33"/>
  <c r="HT61" i="33"/>
  <c r="HR58" i="33"/>
  <c r="HS57" i="33" s="1"/>
  <c r="HR55" i="33"/>
  <c r="HR56" i="33"/>
  <c r="HP86" i="33"/>
  <c r="HR108" i="33"/>
  <c r="HR119" i="33"/>
  <c r="HP97" i="33"/>
  <c r="HR117" i="33"/>
  <c r="HR106" i="33"/>
  <c r="HR95" i="33"/>
  <c r="HR84" i="33"/>
  <c r="HR73" i="33"/>
  <c r="HR64" i="33"/>
  <c r="HS63" i="33"/>
  <c r="HS68" i="33"/>
  <c r="HS67" i="33"/>
  <c r="HS63" i="31"/>
  <c r="HT61" i="31"/>
  <c r="HU62" i="31"/>
  <c r="HR56" i="31"/>
  <c r="HR55" i="31"/>
  <c r="HR58" i="31"/>
  <c r="HS57" i="31" s="1"/>
  <c r="JB108" i="31" l="1"/>
  <c r="IN75" i="31"/>
  <c r="IO64" i="31"/>
  <c r="JC67" i="31"/>
  <c r="IO65" i="31"/>
  <c r="IN86" i="31"/>
  <c r="IO66" i="31"/>
  <c r="IN97" i="31"/>
  <c r="JN68" i="31"/>
  <c r="JM119" i="31"/>
  <c r="HS58" i="33"/>
  <c r="HT57" i="33" s="1"/>
  <c r="HS56" i="33"/>
  <c r="HS55" i="33"/>
  <c r="HS108" i="33"/>
  <c r="HR75" i="33"/>
  <c r="HR66" i="33"/>
  <c r="HR65" i="33"/>
  <c r="HQ97" i="33"/>
  <c r="HS119" i="33"/>
  <c r="HS117" i="33"/>
  <c r="HS106" i="33"/>
  <c r="HS95" i="33"/>
  <c r="HS84" i="33"/>
  <c r="HS73" i="33"/>
  <c r="HS64" i="33"/>
  <c r="HT63" i="33"/>
  <c r="HT68" i="33"/>
  <c r="HT67" i="33"/>
  <c r="HQ86" i="33"/>
  <c r="HV62" i="33"/>
  <c r="HU61" i="33"/>
  <c r="HT63" i="31"/>
  <c r="HU61" i="31"/>
  <c r="HV62" i="31"/>
  <c r="HS58" i="31"/>
  <c r="HT57" i="31" s="1"/>
  <c r="HS56" i="31"/>
  <c r="HS55" i="31"/>
  <c r="JC108" i="31" l="1"/>
  <c r="IP64" i="31"/>
  <c r="IO75" i="31"/>
  <c r="IP66" i="31"/>
  <c r="IO97" i="31"/>
  <c r="IO86" i="31"/>
  <c r="IP65" i="31"/>
  <c r="JN119" i="31"/>
  <c r="JO68" i="31"/>
  <c r="JD67" i="31"/>
  <c r="HT119" i="33"/>
  <c r="HW62" i="33"/>
  <c r="HV61" i="33"/>
  <c r="HT117" i="33"/>
  <c r="HT106" i="33"/>
  <c r="HT95" i="33"/>
  <c r="HT84" i="33"/>
  <c r="HT73" i="33"/>
  <c r="HT64" i="33"/>
  <c r="HU63" i="33"/>
  <c r="HU68" i="33"/>
  <c r="HU67" i="33"/>
  <c r="HR86" i="33"/>
  <c r="HS75" i="33"/>
  <c r="HS66" i="33"/>
  <c r="HS65" i="33"/>
  <c r="HR97" i="33"/>
  <c r="HT56" i="33"/>
  <c r="HT55" i="33"/>
  <c r="HT58" i="33"/>
  <c r="HU57" i="33" s="1"/>
  <c r="HT108" i="33"/>
  <c r="HT56" i="31"/>
  <c r="HT55" i="31"/>
  <c r="HT58" i="31"/>
  <c r="HU57" i="31" s="1"/>
  <c r="HW62" i="31"/>
  <c r="HV61" i="31"/>
  <c r="HU63" i="31"/>
  <c r="JD108" i="31" l="1"/>
  <c r="IP75" i="31"/>
  <c r="IQ64" i="31"/>
  <c r="IP86" i="31"/>
  <c r="IQ65" i="31"/>
  <c r="JP68" i="31"/>
  <c r="JO119" i="31"/>
  <c r="JE67" i="31"/>
  <c r="IP97" i="31"/>
  <c r="IQ66" i="31"/>
  <c r="HS97" i="33"/>
  <c r="HU108" i="33"/>
  <c r="HU119" i="33"/>
  <c r="HU117" i="33"/>
  <c r="HU106" i="33"/>
  <c r="HU95" i="33"/>
  <c r="HU84" i="33"/>
  <c r="HU73" i="33"/>
  <c r="HV68" i="33"/>
  <c r="HU64" i="33"/>
  <c r="HV67" i="33"/>
  <c r="HV63" i="33"/>
  <c r="HX62" i="33"/>
  <c r="HW61" i="33"/>
  <c r="HT75" i="33"/>
  <c r="HT65" i="33"/>
  <c r="HT66" i="33"/>
  <c r="HS86" i="33"/>
  <c r="HU56" i="33"/>
  <c r="HU55" i="33"/>
  <c r="HU58" i="33"/>
  <c r="HV57" i="33" s="1"/>
  <c r="HV63" i="31"/>
  <c r="HX62" i="31"/>
  <c r="HW61" i="31"/>
  <c r="HU56" i="31"/>
  <c r="HU55" i="31"/>
  <c r="HU58" i="31"/>
  <c r="HV57" i="31" s="1"/>
  <c r="JE108" i="31" l="1"/>
  <c r="IQ75" i="31"/>
  <c r="IR64" i="31"/>
  <c r="JQ68" i="31"/>
  <c r="JP119" i="31"/>
  <c r="JF67" i="31"/>
  <c r="IR66" i="31"/>
  <c r="IQ97" i="31"/>
  <c r="IQ86" i="31"/>
  <c r="IR65" i="31"/>
  <c r="HV108" i="33"/>
  <c r="HT86" i="33"/>
  <c r="HV119" i="33"/>
  <c r="HV117" i="33"/>
  <c r="HV95" i="33"/>
  <c r="HV84" i="33"/>
  <c r="HV106" i="33"/>
  <c r="HV73" i="33"/>
  <c r="HW68" i="33"/>
  <c r="HW67" i="33"/>
  <c r="HV64" i="33"/>
  <c r="HW63" i="33"/>
  <c r="HT97" i="33"/>
  <c r="HU75" i="33"/>
  <c r="HU66" i="33"/>
  <c r="HU65" i="33"/>
  <c r="HY62" i="33"/>
  <c r="HX61" i="33"/>
  <c r="HV56" i="33"/>
  <c r="HV55" i="33"/>
  <c r="HV58" i="33"/>
  <c r="HW57" i="33" s="1"/>
  <c r="HV56" i="31"/>
  <c r="HV55" i="31"/>
  <c r="HV58" i="31"/>
  <c r="HW57" i="31" s="1"/>
  <c r="HY62" i="31"/>
  <c r="HX61" i="31"/>
  <c r="HW63" i="31"/>
  <c r="JF108" i="31" l="1"/>
  <c r="IR75" i="31"/>
  <c r="IS64" i="31"/>
  <c r="JQ119" i="31"/>
  <c r="JR68" i="31"/>
  <c r="JG67" i="31"/>
  <c r="IS65" i="31"/>
  <c r="IR86" i="31"/>
  <c r="IS66" i="31"/>
  <c r="IR97" i="31"/>
  <c r="HZ62" i="33"/>
  <c r="HY61" i="33"/>
  <c r="HU86" i="33"/>
  <c r="HW108" i="33"/>
  <c r="HU97" i="33"/>
  <c r="HW119" i="33"/>
  <c r="HV75" i="33"/>
  <c r="HV66" i="33"/>
  <c r="HV65" i="33"/>
  <c r="HW56" i="33"/>
  <c r="HW55" i="33"/>
  <c r="HW58" i="33"/>
  <c r="HX57" i="33" s="1"/>
  <c r="HW117" i="33"/>
  <c r="HW106" i="33"/>
  <c r="HW95" i="33"/>
  <c r="HW84" i="33"/>
  <c r="HW73" i="33"/>
  <c r="HX68" i="33"/>
  <c r="HX67" i="33"/>
  <c r="HW64" i="33"/>
  <c r="HX63" i="33"/>
  <c r="HZ62" i="31"/>
  <c r="HY61" i="31"/>
  <c r="HX63" i="31"/>
  <c r="HW56" i="31"/>
  <c r="HW55" i="31"/>
  <c r="HW58" i="31"/>
  <c r="HX57" i="31" s="1"/>
  <c r="JG108" i="31" l="1"/>
  <c r="IT64" i="31"/>
  <c r="IS75" i="31"/>
  <c r="IT65" i="31"/>
  <c r="IS86" i="31"/>
  <c r="JH67" i="31"/>
  <c r="JS68" i="31"/>
  <c r="JR119" i="31"/>
  <c r="IS97" i="31"/>
  <c r="IT66" i="31"/>
  <c r="HX56" i="33"/>
  <c r="HX55" i="33"/>
  <c r="HX58" i="33"/>
  <c r="HY57" i="33" s="1"/>
  <c r="HX119" i="33"/>
  <c r="HV86" i="33"/>
  <c r="HV97" i="33"/>
  <c r="HX108" i="33"/>
  <c r="HX117" i="33"/>
  <c r="HX106" i="33"/>
  <c r="HX95" i="33"/>
  <c r="HX84" i="33"/>
  <c r="HY67" i="33"/>
  <c r="HX73" i="33"/>
  <c r="HY68" i="33"/>
  <c r="HX64" i="33"/>
  <c r="HY63" i="33"/>
  <c r="HW75" i="33"/>
  <c r="HW66" i="33"/>
  <c r="HW65" i="33"/>
  <c r="IA62" i="33"/>
  <c r="HZ61" i="33"/>
  <c r="HX58" i="31"/>
  <c r="HY57" i="31" s="1"/>
  <c r="HX56" i="31"/>
  <c r="HX55" i="31"/>
  <c r="HZ61" i="31"/>
  <c r="IA62" i="31"/>
  <c r="HY63" i="31"/>
  <c r="JH108" i="31" l="1"/>
  <c r="IU64" i="31"/>
  <c r="IT75" i="31"/>
  <c r="JI67" i="31"/>
  <c r="JT68" i="31"/>
  <c r="JS119" i="31"/>
  <c r="IT97" i="31"/>
  <c r="IU66" i="31"/>
  <c r="IU65" i="31"/>
  <c r="IT86" i="31"/>
  <c r="HX75" i="33"/>
  <c r="HX65" i="33"/>
  <c r="HX66" i="33"/>
  <c r="HY117" i="33"/>
  <c r="HY106" i="33"/>
  <c r="HY95" i="33"/>
  <c r="HY84" i="33"/>
  <c r="HY73" i="33"/>
  <c r="HY64" i="33"/>
  <c r="HZ63" i="33"/>
  <c r="HZ67" i="33"/>
  <c r="HZ68" i="33"/>
  <c r="HY119" i="33"/>
  <c r="HW86" i="33"/>
  <c r="HY56" i="33"/>
  <c r="HY55" i="33"/>
  <c r="HY58" i="33"/>
  <c r="HZ57" i="33" s="1"/>
  <c r="HW97" i="33"/>
  <c r="HY108" i="33"/>
  <c r="IB62" i="33"/>
  <c r="IA61" i="33"/>
  <c r="HZ63" i="31"/>
  <c r="IB62" i="31"/>
  <c r="IA61" i="31"/>
  <c r="HY56" i="31"/>
  <c r="HY55" i="31"/>
  <c r="HY58" i="31"/>
  <c r="HZ57" i="31" s="1"/>
  <c r="JI108" i="31" l="1"/>
  <c r="IU75" i="31"/>
  <c r="IV64" i="31"/>
  <c r="IU97" i="31"/>
  <c r="IV66" i="31"/>
  <c r="JJ67" i="31"/>
  <c r="JU68" i="31"/>
  <c r="JT119" i="31"/>
  <c r="IU86" i="31"/>
  <c r="IV65" i="31"/>
  <c r="HX86" i="33"/>
  <c r="IC62" i="33"/>
  <c r="IB61" i="33"/>
  <c r="HZ119" i="33"/>
  <c r="HZ58" i="33"/>
  <c r="IA57" i="33" s="1"/>
  <c r="HZ56" i="33"/>
  <c r="HZ55" i="33"/>
  <c r="HZ108" i="33"/>
  <c r="HX97" i="33"/>
  <c r="HZ117" i="33"/>
  <c r="HZ106" i="33"/>
  <c r="HZ95" i="33"/>
  <c r="HZ84" i="33"/>
  <c r="HZ73" i="33"/>
  <c r="HZ64" i="33"/>
  <c r="IA63" i="33"/>
  <c r="IA68" i="33"/>
  <c r="IA67" i="33"/>
  <c r="HY75" i="33"/>
  <c r="HY66" i="33"/>
  <c r="HY65" i="33"/>
  <c r="IC62" i="31"/>
  <c r="IB61" i="31"/>
  <c r="IA63" i="31"/>
  <c r="HZ56" i="31"/>
  <c r="HZ55" i="31"/>
  <c r="HZ58" i="31"/>
  <c r="IA57" i="31" s="1"/>
  <c r="JV68" i="31" l="1"/>
  <c r="JJ108" i="31"/>
  <c r="IV75" i="31"/>
  <c r="IW64" i="31"/>
  <c r="JK67" i="31"/>
  <c r="IV86" i="31"/>
  <c r="IW65" i="31"/>
  <c r="IW66" i="31"/>
  <c r="IV97" i="31"/>
  <c r="JV119" i="31"/>
  <c r="JU119" i="31"/>
  <c r="HZ75" i="33"/>
  <c r="HZ66" i="33"/>
  <c r="HZ65" i="33"/>
  <c r="HY86" i="33"/>
  <c r="IA108" i="33"/>
  <c r="IA58" i="33"/>
  <c r="IB57" i="33" s="1"/>
  <c r="IA56" i="33"/>
  <c r="IA55" i="33"/>
  <c r="HY97" i="33"/>
  <c r="IA119" i="33"/>
  <c r="ID62" i="33"/>
  <c r="IC61" i="33"/>
  <c r="IA117" i="33"/>
  <c r="IA106" i="33"/>
  <c r="IA95" i="33"/>
  <c r="IA84" i="33"/>
  <c r="IA73" i="33"/>
  <c r="IA64" i="33"/>
  <c r="IB63" i="33"/>
  <c r="IB68" i="33"/>
  <c r="IB67" i="33"/>
  <c r="ID62" i="31"/>
  <c r="IC61" i="31"/>
  <c r="IB63" i="31"/>
  <c r="IA58" i="31"/>
  <c r="IB57" i="31" s="1"/>
  <c r="IA56" i="31"/>
  <c r="IA55" i="31"/>
  <c r="JK108" i="31" l="1"/>
  <c r="IW75" i="31"/>
  <c r="IX64" i="31"/>
  <c r="IX65" i="31"/>
  <c r="IW86" i="31"/>
  <c r="JL67" i="31"/>
  <c r="IW97" i="31"/>
  <c r="IX66" i="31"/>
  <c r="IB119" i="33"/>
  <c r="IB117" i="33"/>
  <c r="IB106" i="33"/>
  <c r="IB95" i="33"/>
  <c r="IB84" i="33"/>
  <c r="IB73" i="33"/>
  <c r="IB64" i="33"/>
  <c r="IC63" i="33"/>
  <c r="IC68" i="33"/>
  <c r="IC67" i="33"/>
  <c r="HZ86" i="33"/>
  <c r="IB108" i="33"/>
  <c r="HZ97" i="33"/>
  <c r="IA75" i="33"/>
  <c r="IA66" i="33"/>
  <c r="IA65" i="33"/>
  <c r="IB56" i="33"/>
  <c r="IB55" i="33"/>
  <c r="IB58" i="33"/>
  <c r="IC57" i="33" s="1"/>
  <c r="IE62" i="33"/>
  <c r="ID61" i="33"/>
  <c r="IE62" i="31"/>
  <c r="ID61" i="31"/>
  <c r="IC63" i="31"/>
  <c r="IB56" i="31"/>
  <c r="IB55" i="31"/>
  <c r="IB58" i="31"/>
  <c r="IC57" i="31" s="1"/>
  <c r="JL108" i="31" l="1"/>
  <c r="IY64" i="31"/>
  <c r="IX75" i="31"/>
  <c r="JM67" i="31"/>
  <c r="IY66" i="31"/>
  <c r="IX97" i="31"/>
  <c r="IX86" i="31"/>
  <c r="IY65" i="31"/>
  <c r="IC108" i="33"/>
  <c r="IA86" i="33"/>
  <c r="IC119" i="33"/>
  <c r="IF62" i="33"/>
  <c r="IE61" i="33"/>
  <c r="IA97" i="33"/>
  <c r="IC117" i="33"/>
  <c r="IC106" i="33"/>
  <c r="IC95" i="33"/>
  <c r="IC84" i="33"/>
  <c r="IC73" i="33"/>
  <c r="IC64" i="33"/>
  <c r="ID68" i="33"/>
  <c r="ID63" i="33"/>
  <c r="ID67" i="33"/>
  <c r="IB75" i="33"/>
  <c r="IB65" i="33"/>
  <c r="IB66" i="33"/>
  <c r="IC56" i="33"/>
  <c r="IC55" i="33"/>
  <c r="IC58" i="33"/>
  <c r="ID57" i="33" s="1"/>
  <c r="ID63" i="31"/>
  <c r="IF62" i="31"/>
  <c r="IE61" i="31"/>
  <c r="IC56" i="31"/>
  <c r="IC55" i="31"/>
  <c r="IC58" i="31"/>
  <c r="ID57" i="31" s="1"/>
  <c r="JM108" i="31" l="1"/>
  <c r="IY75" i="31"/>
  <c r="IZ64" i="31"/>
  <c r="IY97" i="31"/>
  <c r="IZ66" i="31"/>
  <c r="JN67" i="31"/>
  <c r="IZ65" i="31"/>
  <c r="IY86" i="31"/>
  <c r="IB86" i="33"/>
  <c r="IG62" i="33"/>
  <c r="IF61" i="33"/>
  <c r="ID108" i="33"/>
  <c r="ID117" i="33"/>
  <c r="ID95" i="33"/>
  <c r="ID84" i="33"/>
  <c r="ID106" i="33"/>
  <c r="ID73" i="33"/>
  <c r="IE68" i="33"/>
  <c r="IE67" i="33"/>
  <c r="ID64" i="33"/>
  <c r="IE63" i="33"/>
  <c r="ID119" i="33"/>
  <c r="IB97" i="33"/>
  <c r="IC75" i="33"/>
  <c r="IC65" i="33"/>
  <c r="IC66" i="33"/>
  <c r="ID56" i="33"/>
  <c r="ID55" i="33"/>
  <c r="ID58" i="33"/>
  <c r="IE57" i="33" s="1"/>
  <c r="IG62" i="31"/>
  <c r="IF61" i="31"/>
  <c r="IE63" i="31"/>
  <c r="ID56" i="31"/>
  <c r="ID55" i="31"/>
  <c r="ID58" i="31"/>
  <c r="IE57" i="31" s="1"/>
  <c r="JN108" i="31" l="1"/>
  <c r="JA64" i="31"/>
  <c r="IZ75" i="31"/>
  <c r="JA65" i="31"/>
  <c r="IZ86" i="31"/>
  <c r="JO67" i="31"/>
  <c r="JA66" i="31"/>
  <c r="IZ97" i="31"/>
  <c r="IE56" i="33"/>
  <c r="IE55" i="33"/>
  <c r="IE58" i="33"/>
  <c r="IF57" i="33" s="1"/>
  <c r="IC86" i="33"/>
  <c r="IE117" i="33"/>
  <c r="IE106" i="33"/>
  <c r="IE95" i="33"/>
  <c r="IE84" i="33"/>
  <c r="IE73" i="33"/>
  <c r="IF68" i="33"/>
  <c r="IF67" i="33"/>
  <c r="IE64" i="33"/>
  <c r="IF63" i="33"/>
  <c r="ID75" i="33"/>
  <c r="ID66" i="33"/>
  <c r="ID65" i="33"/>
  <c r="IH62" i="33"/>
  <c r="IG61" i="33"/>
  <c r="IE108" i="33"/>
  <c r="IC97" i="33"/>
  <c r="IE119" i="33"/>
  <c r="IF63" i="31"/>
  <c r="IE56" i="31"/>
  <c r="IE55" i="31"/>
  <c r="IE58" i="31"/>
  <c r="IF57" i="31" s="1"/>
  <c r="IH62" i="31"/>
  <c r="IG61" i="31"/>
  <c r="JO108" i="31" l="1"/>
  <c r="JB64" i="31"/>
  <c r="JA75" i="31"/>
  <c r="JP67" i="31"/>
  <c r="JB66" i="31"/>
  <c r="JA97" i="31"/>
  <c r="JB65" i="31"/>
  <c r="JA86" i="31"/>
  <c r="ID86" i="33"/>
  <c r="IF119" i="33"/>
  <c r="IF117" i="33"/>
  <c r="IF106" i="33"/>
  <c r="IF84" i="33"/>
  <c r="IG67" i="33"/>
  <c r="IF73" i="33"/>
  <c r="IF64" i="33"/>
  <c r="IG63" i="33"/>
  <c r="IG68" i="33"/>
  <c r="IF95" i="33"/>
  <c r="ID97" i="33"/>
  <c r="IF108" i="33"/>
  <c r="IE75" i="33"/>
  <c r="IE66" i="33"/>
  <c r="IE65" i="33"/>
  <c r="IF56" i="33"/>
  <c r="IF55" i="33"/>
  <c r="IF58" i="33"/>
  <c r="IG57" i="33" s="1"/>
  <c r="II62" i="33"/>
  <c r="IH61" i="33"/>
  <c r="IF58" i="31"/>
  <c r="IG57" i="31" s="1"/>
  <c r="IF55" i="31"/>
  <c r="IF56" i="31"/>
  <c r="IG63" i="31"/>
  <c r="II62" i="31"/>
  <c r="IH61" i="31"/>
  <c r="JP108" i="31" l="1"/>
  <c r="JC64" i="31"/>
  <c r="JB75" i="31"/>
  <c r="JB97" i="31"/>
  <c r="JC66" i="31"/>
  <c r="JQ67" i="31"/>
  <c r="JB86" i="31"/>
  <c r="JC65" i="31"/>
  <c r="IE97" i="33"/>
  <c r="IG117" i="33"/>
  <c r="IG106" i="33"/>
  <c r="IG95" i="33"/>
  <c r="IG84" i="33"/>
  <c r="IG73" i="33"/>
  <c r="IH67" i="33"/>
  <c r="IG64" i="33"/>
  <c r="IH63" i="33"/>
  <c r="IH68" i="33"/>
  <c r="IF75" i="33"/>
  <c r="IF65" i="33"/>
  <c r="IF66" i="33"/>
  <c r="IG108" i="33"/>
  <c r="IE86" i="33"/>
  <c r="IG56" i="33"/>
  <c r="IG55" i="33"/>
  <c r="IG58" i="33"/>
  <c r="IH57" i="33" s="1"/>
  <c r="IG119" i="33"/>
  <c r="IJ62" i="33"/>
  <c r="II61" i="33"/>
  <c r="IH63" i="31"/>
  <c r="IJ62" i="31"/>
  <c r="II61" i="31"/>
  <c r="IG56" i="31"/>
  <c r="IG55" i="31"/>
  <c r="IG58" i="31"/>
  <c r="IH57" i="31" s="1"/>
  <c r="JQ108" i="31" l="1"/>
  <c r="JC75" i="31"/>
  <c r="JD64" i="31"/>
  <c r="JD65" i="31"/>
  <c r="JC86" i="31"/>
  <c r="JR67" i="31"/>
  <c r="JD66" i="31"/>
  <c r="JC97" i="31"/>
  <c r="IK62" i="33"/>
  <c r="IJ61" i="33"/>
  <c r="IF97" i="33"/>
  <c r="IH119" i="33"/>
  <c r="IF86" i="33"/>
  <c r="IH117" i="33"/>
  <c r="IH106" i="33"/>
  <c r="IH95" i="33"/>
  <c r="IH84" i="33"/>
  <c r="IH73" i="33"/>
  <c r="IH64" i="33"/>
  <c r="II63" i="33"/>
  <c r="II68" i="33"/>
  <c r="II67" i="33"/>
  <c r="IG75" i="33"/>
  <c r="IG66" i="33"/>
  <c r="IG65" i="33"/>
  <c r="IH58" i="33"/>
  <c r="II57" i="33" s="1"/>
  <c r="IH56" i="33"/>
  <c r="IH55" i="33"/>
  <c r="IH108" i="33"/>
  <c r="II63" i="31"/>
  <c r="IH56" i="31"/>
  <c r="IH55" i="31"/>
  <c r="IH58" i="31"/>
  <c r="II57" i="31" s="1"/>
  <c r="IJ61" i="31"/>
  <c r="IK62" i="31"/>
  <c r="JR108" i="31" l="1"/>
  <c r="JD75" i="31"/>
  <c r="JE64" i="31"/>
  <c r="JE65" i="31"/>
  <c r="JD86" i="31"/>
  <c r="JE66" i="31"/>
  <c r="JD97" i="31"/>
  <c r="JS67" i="31"/>
  <c r="IG86" i="33"/>
  <c r="II108" i="33"/>
  <c r="II119" i="33"/>
  <c r="II117" i="33"/>
  <c r="II106" i="33"/>
  <c r="II95" i="33"/>
  <c r="II84" i="33"/>
  <c r="II73" i="33"/>
  <c r="II64" i="33"/>
  <c r="IJ63" i="33"/>
  <c r="IJ68" i="33"/>
  <c r="IJ67" i="33"/>
  <c r="IL62" i="33"/>
  <c r="IK61" i="33"/>
  <c r="IH75" i="33"/>
  <c r="IH66" i="33"/>
  <c r="IH65" i="33"/>
  <c r="IG97" i="33"/>
  <c r="II58" i="33"/>
  <c r="IJ57" i="33" s="1"/>
  <c r="II56" i="33"/>
  <c r="II55" i="33"/>
  <c r="IL62" i="31"/>
  <c r="IK61" i="31"/>
  <c r="IJ63" i="31"/>
  <c r="II56" i="31"/>
  <c r="II55" i="31"/>
  <c r="II58" i="31"/>
  <c r="IJ57" i="31" s="1"/>
  <c r="JS108" i="31" l="1"/>
  <c r="JF64" i="31"/>
  <c r="JE75" i="31"/>
  <c r="JF66" i="31"/>
  <c r="JE97" i="31"/>
  <c r="JT67" i="31"/>
  <c r="JE86" i="31"/>
  <c r="JF65" i="31"/>
  <c r="IJ56" i="33"/>
  <c r="IJ55" i="33"/>
  <c r="IJ58" i="33"/>
  <c r="IK57" i="33" s="1"/>
  <c r="IM62" i="33"/>
  <c r="IL61" i="33"/>
  <c r="IJ108" i="33"/>
  <c r="IJ119" i="33"/>
  <c r="IH86" i="33"/>
  <c r="IJ117" i="33"/>
  <c r="IJ106" i="33"/>
  <c r="IJ95" i="33"/>
  <c r="IJ84" i="33"/>
  <c r="IJ73" i="33"/>
  <c r="IJ64" i="33"/>
  <c r="IK63" i="33"/>
  <c r="IK68" i="33"/>
  <c r="IK67" i="33"/>
  <c r="IH97" i="33"/>
  <c r="II75" i="33"/>
  <c r="II66" i="33"/>
  <c r="II65" i="33"/>
  <c r="IK63" i="31"/>
  <c r="IJ56" i="31"/>
  <c r="IJ55" i="31"/>
  <c r="IJ58" i="31"/>
  <c r="IK57" i="31" s="1"/>
  <c r="IM62" i="31"/>
  <c r="IL61" i="31"/>
  <c r="JT108" i="31" l="1"/>
  <c r="JF75" i="31"/>
  <c r="JG64" i="31"/>
  <c r="JG65" i="31"/>
  <c r="JF86" i="31"/>
  <c r="JU67" i="31"/>
  <c r="JG66" i="31"/>
  <c r="JF97" i="31"/>
  <c r="II97" i="33"/>
  <c r="II86" i="33"/>
  <c r="IN62" i="33"/>
  <c r="IM61" i="33"/>
  <c r="IK108" i="33"/>
  <c r="IK119" i="33"/>
  <c r="IK117" i="33"/>
  <c r="IK106" i="33"/>
  <c r="IK95" i="33"/>
  <c r="IK84" i="33"/>
  <c r="IK73" i="33"/>
  <c r="IL63" i="33"/>
  <c r="IL68" i="33"/>
  <c r="IK64" i="33"/>
  <c r="IL67" i="33"/>
  <c r="IK56" i="33"/>
  <c r="IK55" i="33"/>
  <c r="IK58" i="33"/>
  <c r="IL57" i="33" s="1"/>
  <c r="IJ75" i="33"/>
  <c r="IJ65" i="33"/>
  <c r="IJ66" i="33"/>
  <c r="IK56" i="31"/>
  <c r="IK55" i="31"/>
  <c r="IK58" i="31"/>
  <c r="IL57" i="31" s="1"/>
  <c r="IN62" i="31"/>
  <c r="IM61" i="31"/>
  <c r="IL63" i="31"/>
  <c r="JU108" i="31" l="1"/>
  <c r="JG75" i="31"/>
  <c r="JH64" i="31"/>
  <c r="JV67" i="31"/>
  <c r="JH65" i="31"/>
  <c r="JG86" i="31"/>
  <c r="JH66" i="31"/>
  <c r="JG97" i="31"/>
  <c r="IL119" i="33"/>
  <c r="IL117" i="33"/>
  <c r="IL95" i="33"/>
  <c r="IL84" i="33"/>
  <c r="IL106" i="33"/>
  <c r="IL73" i="33"/>
  <c r="IM68" i="33"/>
  <c r="IM67" i="33"/>
  <c r="IL64" i="33"/>
  <c r="IM63" i="33"/>
  <c r="IJ97" i="33"/>
  <c r="IL56" i="33"/>
  <c r="IL55" i="33"/>
  <c r="IL58" i="33"/>
  <c r="IM57" i="33" s="1"/>
  <c r="IJ86" i="33"/>
  <c r="IL108" i="33"/>
  <c r="IK75" i="33"/>
  <c r="IK65" i="33"/>
  <c r="IK66" i="33"/>
  <c r="IO62" i="33"/>
  <c r="IN61" i="33"/>
  <c r="IO62" i="31"/>
  <c r="IN61" i="31"/>
  <c r="IL56" i="31"/>
  <c r="IL55" i="31"/>
  <c r="IL58" i="31"/>
  <c r="IM57" i="31" s="1"/>
  <c r="IM63" i="31"/>
  <c r="JV108" i="31" l="1"/>
  <c r="JH75" i="31"/>
  <c r="JI64" i="31"/>
  <c r="JI66" i="31"/>
  <c r="JH97" i="31"/>
  <c r="JH86" i="31"/>
  <c r="JI65" i="31"/>
  <c r="IP62" i="33"/>
  <c r="IO61" i="33"/>
  <c r="IK97" i="33"/>
  <c r="IM117" i="33"/>
  <c r="IM106" i="33"/>
  <c r="IM95" i="33"/>
  <c r="IM84" i="33"/>
  <c r="IM73" i="33"/>
  <c r="IN68" i="33"/>
  <c r="IN67" i="33"/>
  <c r="IM64" i="33"/>
  <c r="IN63" i="33"/>
  <c r="IL75" i="33"/>
  <c r="IL66" i="33"/>
  <c r="IL65" i="33"/>
  <c r="IM108" i="33"/>
  <c r="IK86" i="33"/>
  <c r="IM119" i="33"/>
  <c r="IM56" i="33"/>
  <c r="IM55" i="33"/>
  <c r="IM58" i="33"/>
  <c r="IN57" i="33" s="1"/>
  <c r="IN63" i="31"/>
  <c r="IP62" i="31"/>
  <c r="IO61" i="31"/>
  <c r="IM56" i="31"/>
  <c r="IM55" i="31"/>
  <c r="IM58" i="31"/>
  <c r="IN57" i="31" s="1"/>
  <c r="JJ64" i="31" l="1"/>
  <c r="JI75" i="31"/>
  <c r="JJ65" i="31"/>
  <c r="JI86" i="31"/>
  <c r="JJ66" i="31"/>
  <c r="JI97" i="31"/>
  <c r="IN55" i="33"/>
  <c r="IN56" i="33"/>
  <c r="IN58" i="33"/>
  <c r="IO57" i="33" s="1"/>
  <c r="IN117" i="33"/>
  <c r="IN106" i="33"/>
  <c r="IN95" i="33"/>
  <c r="IO67" i="33"/>
  <c r="IO68" i="33"/>
  <c r="IN73" i="33"/>
  <c r="IN64" i="33"/>
  <c r="IO63" i="33"/>
  <c r="IN84" i="33"/>
  <c r="IM75" i="33"/>
  <c r="IM65" i="33"/>
  <c r="IM66" i="33"/>
  <c r="IQ62" i="33"/>
  <c r="IP61" i="33"/>
  <c r="IL86" i="33"/>
  <c r="IN108" i="33"/>
  <c r="IL97" i="33"/>
  <c r="IN119" i="33"/>
  <c r="IP61" i="31"/>
  <c r="IQ62" i="31"/>
  <c r="IN58" i="31"/>
  <c r="IO57" i="31" s="1"/>
  <c r="IN56" i="31"/>
  <c r="IN55" i="31"/>
  <c r="IO63" i="31"/>
  <c r="JK64" i="31" l="1"/>
  <c r="JJ75" i="31"/>
  <c r="JK66" i="31"/>
  <c r="JJ97" i="31"/>
  <c r="JK65" i="31"/>
  <c r="JJ86" i="31"/>
  <c r="IR62" i="33"/>
  <c r="IQ61" i="33"/>
  <c r="IO119" i="33"/>
  <c r="IM97" i="33"/>
  <c r="IO108" i="33"/>
  <c r="IM86" i="33"/>
  <c r="IO56" i="33"/>
  <c r="IO55" i="33"/>
  <c r="IO58" i="33"/>
  <c r="IP57" i="33" s="1"/>
  <c r="IO117" i="33"/>
  <c r="IO106" i="33"/>
  <c r="IO95" i="33"/>
  <c r="IO84" i="33"/>
  <c r="IO73" i="33"/>
  <c r="IO64" i="33"/>
  <c r="IP63" i="33"/>
  <c r="IP67" i="33"/>
  <c r="IP68" i="33"/>
  <c r="IN75" i="33"/>
  <c r="IN65" i="33"/>
  <c r="IN66" i="33"/>
  <c r="IP63" i="31"/>
  <c r="IR62" i="31"/>
  <c r="IQ61" i="31"/>
  <c r="IO56" i="31"/>
  <c r="IO55" i="31"/>
  <c r="IO58" i="31"/>
  <c r="IP57" i="31" s="1"/>
  <c r="JK75" i="31" l="1"/>
  <c r="JL64" i="31"/>
  <c r="JL65" i="31"/>
  <c r="JK86" i="31"/>
  <c r="JK97" i="31"/>
  <c r="JL66" i="31"/>
  <c r="IN97" i="33"/>
  <c r="IP117" i="33"/>
  <c r="IP106" i="33"/>
  <c r="IP95" i="33"/>
  <c r="IP84" i="33"/>
  <c r="IP73" i="33"/>
  <c r="IP64" i="33"/>
  <c r="IQ63" i="33"/>
  <c r="IQ68" i="33"/>
  <c r="IQ67" i="33"/>
  <c r="IN86" i="33"/>
  <c r="IP108" i="33"/>
  <c r="IO75" i="33"/>
  <c r="IO66" i="33"/>
  <c r="IO65" i="33"/>
  <c r="IP58" i="33"/>
  <c r="IQ57" i="33" s="1"/>
  <c r="IP55" i="33"/>
  <c r="IP56" i="33"/>
  <c r="IR61" i="33"/>
  <c r="IS62" i="33"/>
  <c r="IP119" i="33"/>
  <c r="IP55" i="31"/>
  <c r="IP56" i="31"/>
  <c r="IP58" i="31"/>
  <c r="IQ57" i="31" s="1"/>
  <c r="IR61" i="31"/>
  <c r="IS62" i="31"/>
  <c r="IQ63" i="31"/>
  <c r="JL75" i="31" l="1"/>
  <c r="JM64" i="31"/>
  <c r="JM66" i="31"/>
  <c r="JL97" i="31"/>
  <c r="JM65" i="31"/>
  <c r="JL86" i="31"/>
  <c r="IO86" i="33"/>
  <c r="IO97" i="33"/>
  <c r="IQ108" i="33"/>
  <c r="IQ119" i="33"/>
  <c r="IQ117" i="33"/>
  <c r="IQ106" i="33"/>
  <c r="IQ95" i="33"/>
  <c r="IQ84" i="33"/>
  <c r="IQ73" i="33"/>
  <c r="IQ64" i="33"/>
  <c r="IR63" i="33"/>
  <c r="IR68" i="33"/>
  <c r="IR67" i="33"/>
  <c r="IP75" i="33"/>
  <c r="IP66" i="33"/>
  <c r="IP65" i="33"/>
  <c r="IQ58" i="33"/>
  <c r="IR57" i="33" s="1"/>
  <c r="IQ56" i="33"/>
  <c r="IQ55" i="33"/>
  <c r="IT62" i="33"/>
  <c r="IS61" i="33"/>
  <c r="IS61" i="31"/>
  <c r="IT62" i="31"/>
  <c r="IQ58" i="31"/>
  <c r="IR57" i="31" s="1"/>
  <c r="IQ56" i="31"/>
  <c r="IQ55" i="31"/>
  <c r="IR63" i="31"/>
  <c r="JN64" i="31" l="1"/>
  <c r="JM75" i="31"/>
  <c r="JN65" i="31"/>
  <c r="JM86" i="31"/>
  <c r="JM97" i="31"/>
  <c r="JN66" i="31"/>
  <c r="IP97" i="33"/>
  <c r="IR108" i="33"/>
  <c r="IR119" i="33"/>
  <c r="IR117" i="33"/>
  <c r="IR106" i="33"/>
  <c r="IR95" i="33"/>
  <c r="IR84" i="33"/>
  <c r="IR73" i="33"/>
  <c r="IR64" i="33"/>
  <c r="IS63" i="33"/>
  <c r="IS68" i="33"/>
  <c r="IS67" i="33"/>
  <c r="IP86" i="33"/>
  <c r="IU62" i="33"/>
  <c r="IT61" i="33"/>
  <c r="IQ75" i="33"/>
  <c r="IQ66" i="33"/>
  <c r="IQ65" i="33"/>
  <c r="IR56" i="33"/>
  <c r="IR55" i="33"/>
  <c r="IR58" i="33"/>
  <c r="IS57" i="33" s="1"/>
  <c r="IR56" i="31"/>
  <c r="IR55" i="31"/>
  <c r="IR58" i="31"/>
  <c r="IS57" i="31" s="1"/>
  <c r="IS63" i="31"/>
  <c r="IU62" i="31"/>
  <c r="IT61" i="31"/>
  <c r="JN75" i="31" l="1"/>
  <c r="JO64" i="31"/>
  <c r="JN97" i="31"/>
  <c r="JO66" i="31"/>
  <c r="JO65" i="31"/>
  <c r="JN86" i="31"/>
  <c r="IQ86" i="33"/>
  <c r="IQ97" i="33"/>
  <c r="IS108" i="33"/>
  <c r="IS117" i="33"/>
  <c r="IS106" i="33"/>
  <c r="IS95" i="33"/>
  <c r="IS84" i="33"/>
  <c r="IS73" i="33"/>
  <c r="IS64" i="33"/>
  <c r="IT68" i="33"/>
  <c r="IT67" i="33"/>
  <c r="IT63" i="33"/>
  <c r="IS119" i="33"/>
  <c r="IR75" i="33"/>
  <c r="IR65" i="33"/>
  <c r="IR66" i="33"/>
  <c r="IS56" i="33"/>
  <c r="IS55" i="33"/>
  <c r="IS58" i="33"/>
  <c r="IT57" i="33" s="1"/>
  <c r="IV62" i="33"/>
  <c r="IU61" i="33"/>
  <c r="IT63" i="31"/>
  <c r="IV62" i="31"/>
  <c r="IU61" i="31"/>
  <c r="IS56" i="31"/>
  <c r="IS55" i="31"/>
  <c r="IS58" i="31"/>
  <c r="IT57" i="31" s="1"/>
  <c r="JO75" i="31" l="1"/>
  <c r="JP64" i="31"/>
  <c r="JP65" i="31"/>
  <c r="JO86" i="31"/>
  <c r="JP66" i="31"/>
  <c r="JO97" i="31"/>
  <c r="IR97" i="33"/>
  <c r="IS75" i="33"/>
  <c r="IS66" i="33"/>
  <c r="IS65" i="33"/>
  <c r="IW62" i="33"/>
  <c r="IV61" i="33"/>
  <c r="IR86" i="33"/>
  <c r="IT117" i="33"/>
  <c r="IT106" i="33"/>
  <c r="IT95" i="33"/>
  <c r="IT84" i="33"/>
  <c r="IT73" i="33"/>
  <c r="IU68" i="33"/>
  <c r="IU67" i="33"/>
  <c r="IT64" i="33"/>
  <c r="IU63" i="33"/>
  <c r="IT56" i="33"/>
  <c r="IT55" i="33"/>
  <c r="IT58" i="33"/>
  <c r="IU57" i="33" s="1"/>
  <c r="IT108" i="33"/>
  <c r="IT119" i="33"/>
  <c r="IT56" i="31"/>
  <c r="IT55" i="31"/>
  <c r="IT58" i="31"/>
  <c r="IU57" i="31" s="1"/>
  <c r="IU63" i="31"/>
  <c r="IV61" i="31"/>
  <c r="IW62" i="31"/>
  <c r="JP75" i="31" l="1"/>
  <c r="JQ64" i="31"/>
  <c r="JP97" i="31"/>
  <c r="JQ66" i="31"/>
  <c r="JQ65" i="31"/>
  <c r="JP86" i="31"/>
  <c r="IU117" i="33"/>
  <c r="IU106" i="33"/>
  <c r="IU95" i="33"/>
  <c r="IU84" i="33"/>
  <c r="IU73" i="33"/>
  <c r="IV68" i="33"/>
  <c r="IV67" i="33"/>
  <c r="IU64" i="33"/>
  <c r="IV63" i="33"/>
  <c r="IT75" i="33"/>
  <c r="IT66" i="33"/>
  <c r="IT65" i="33"/>
  <c r="IU108" i="33"/>
  <c r="IU119" i="33"/>
  <c r="IU56" i="33"/>
  <c r="IU55" i="33"/>
  <c r="IU58" i="33"/>
  <c r="IV57" i="33" s="1"/>
  <c r="IX62" i="33"/>
  <c r="IW61" i="33"/>
  <c r="IS97" i="33"/>
  <c r="IS86" i="33"/>
  <c r="IX62" i="31"/>
  <c r="IW61" i="31"/>
  <c r="IV63" i="31"/>
  <c r="IU56" i="31"/>
  <c r="IU55" i="31"/>
  <c r="IU58" i="31"/>
  <c r="IV57" i="31" s="1"/>
  <c r="JR64" i="31" l="1"/>
  <c r="JQ75" i="31"/>
  <c r="JQ97" i="31"/>
  <c r="JR66" i="31"/>
  <c r="JR65" i="31"/>
  <c r="JQ86" i="31"/>
  <c r="IV119" i="33"/>
  <c r="IV108" i="33"/>
  <c r="IT86" i="33"/>
  <c r="IV117" i="33"/>
  <c r="IV106" i="33"/>
  <c r="IV95" i="33"/>
  <c r="IV84" i="33"/>
  <c r="IV73" i="33"/>
  <c r="IW67" i="33"/>
  <c r="IW68" i="33"/>
  <c r="IV64" i="33"/>
  <c r="IW63" i="33"/>
  <c r="IV56" i="33"/>
  <c r="IV55" i="33"/>
  <c r="IV58" i="33"/>
  <c r="IW57" i="33" s="1"/>
  <c r="IY62" i="33"/>
  <c r="IX61" i="33"/>
  <c r="IT97" i="33"/>
  <c r="IU75" i="33"/>
  <c r="IU65" i="33"/>
  <c r="IU66" i="33"/>
  <c r="IV58" i="31"/>
  <c r="IW57" i="31" s="1"/>
  <c r="IV55" i="31"/>
  <c r="IV56" i="31"/>
  <c r="IW63" i="31"/>
  <c r="IY62" i="31"/>
  <c r="IX61" i="31"/>
  <c r="JR75" i="31" l="1"/>
  <c r="JS64" i="31"/>
  <c r="JS65" i="31"/>
  <c r="JR86" i="31"/>
  <c r="JS66" i="31"/>
  <c r="JR97" i="31"/>
  <c r="IZ62" i="33"/>
  <c r="IY61" i="33"/>
  <c r="IW108" i="33"/>
  <c r="IW119" i="33"/>
  <c r="IW56" i="33"/>
  <c r="IW55" i="33"/>
  <c r="IW58" i="33"/>
  <c r="IX57" i="33" s="1"/>
  <c r="IU97" i="33"/>
  <c r="IW117" i="33"/>
  <c r="IW106" i="33"/>
  <c r="IW95" i="33"/>
  <c r="IW84" i="33"/>
  <c r="IW73" i="33"/>
  <c r="IW64" i="33"/>
  <c r="IX63" i="33"/>
  <c r="IX67" i="33"/>
  <c r="IX68" i="33"/>
  <c r="IU86" i="33"/>
  <c r="IV75" i="33"/>
  <c r="IV66" i="33"/>
  <c r="IV65" i="33"/>
  <c r="IX63" i="31"/>
  <c r="IZ62" i="31"/>
  <c r="IY61" i="31"/>
  <c r="IW56" i="31"/>
  <c r="IW55" i="31"/>
  <c r="IW58" i="31"/>
  <c r="IX57" i="31" s="1"/>
  <c r="JS75" i="31" l="1"/>
  <c r="JT64" i="31"/>
  <c r="JT66" i="31"/>
  <c r="JS97" i="31"/>
  <c r="JT65" i="31"/>
  <c r="JS86" i="31"/>
  <c r="IW75" i="33"/>
  <c r="IW66" i="33"/>
  <c r="IW65" i="33"/>
  <c r="IV86" i="33"/>
  <c r="IX58" i="33"/>
  <c r="IY57" i="33" s="1"/>
  <c r="IX56" i="33"/>
  <c r="IX55" i="33"/>
  <c r="IX119" i="33"/>
  <c r="IZ61" i="33"/>
  <c r="JA62" i="33"/>
  <c r="IX117" i="33"/>
  <c r="IX106" i="33"/>
  <c r="IX95" i="33"/>
  <c r="IX84" i="33"/>
  <c r="IX73" i="33"/>
  <c r="IX64" i="33"/>
  <c r="IY63" i="33"/>
  <c r="IY68" i="33"/>
  <c r="IY67" i="33"/>
  <c r="IV97" i="33"/>
  <c r="IX108" i="33"/>
  <c r="IX56" i="31"/>
  <c r="IX55" i="31"/>
  <c r="IX58" i="31"/>
  <c r="IY57" i="31" s="1"/>
  <c r="IZ61" i="31"/>
  <c r="JA62" i="31"/>
  <c r="IY63" i="31"/>
  <c r="JU64" i="31" l="1"/>
  <c r="JT75" i="31"/>
  <c r="JU65" i="31"/>
  <c r="JT86" i="31"/>
  <c r="JU66" i="31"/>
  <c r="JT97" i="31"/>
  <c r="IY108" i="33"/>
  <c r="IY119" i="33"/>
  <c r="JB62" i="33"/>
  <c r="JA61" i="33"/>
  <c r="IX75" i="33"/>
  <c r="IX65" i="33"/>
  <c r="IX66" i="33"/>
  <c r="IW86" i="33"/>
  <c r="IY58" i="33"/>
  <c r="IZ57" i="33" s="1"/>
  <c r="IY56" i="33"/>
  <c r="IY55" i="33"/>
  <c r="IW97" i="33"/>
  <c r="IY117" i="33"/>
  <c r="IY106" i="33"/>
  <c r="IY95" i="33"/>
  <c r="IY84" i="33"/>
  <c r="IY73" i="33"/>
  <c r="IY64" i="33"/>
  <c r="IZ63" i="33"/>
  <c r="IZ68" i="33"/>
  <c r="IZ67" i="33"/>
  <c r="IZ63" i="31"/>
  <c r="JA61" i="31"/>
  <c r="JB62" i="31"/>
  <c r="IY58" i="31"/>
  <c r="IZ57" i="31" s="1"/>
  <c r="IY56" i="31"/>
  <c r="IY55" i="31"/>
  <c r="JV64" i="31" l="1"/>
  <c r="JU75" i="31"/>
  <c r="JV66" i="31"/>
  <c r="JU97" i="31"/>
  <c r="JV65" i="31"/>
  <c r="JU86" i="31"/>
  <c r="IZ56" i="33"/>
  <c r="IZ55" i="33"/>
  <c r="IZ58" i="33"/>
  <c r="JA57" i="33" s="1"/>
  <c r="IY75" i="33"/>
  <c r="IY66" i="33"/>
  <c r="IY65" i="33"/>
  <c r="IX97" i="33"/>
  <c r="IZ108" i="33"/>
  <c r="IZ119" i="33"/>
  <c r="IZ117" i="33"/>
  <c r="IZ106" i="33"/>
  <c r="IZ95" i="33"/>
  <c r="IZ84" i="33"/>
  <c r="IZ73" i="33"/>
  <c r="IZ64" i="33"/>
  <c r="JA63" i="33"/>
  <c r="JA68" i="33"/>
  <c r="JA67" i="33"/>
  <c r="IX86" i="33"/>
  <c r="JC62" i="33"/>
  <c r="JB61" i="33"/>
  <c r="JA63" i="31"/>
  <c r="IZ56" i="31"/>
  <c r="IZ55" i="31"/>
  <c r="IZ58" i="31"/>
  <c r="JA57" i="31" s="1"/>
  <c r="JC62" i="31"/>
  <c r="JB61" i="31"/>
  <c r="JV86" i="31" l="1"/>
  <c r="JV97" i="31"/>
  <c r="JV75" i="31"/>
  <c r="JD62" i="33"/>
  <c r="JC61" i="33"/>
  <c r="JA56" i="33"/>
  <c r="JA55" i="33"/>
  <c r="JA58" i="33"/>
  <c r="JB57" i="33" s="1"/>
  <c r="IY86" i="33"/>
  <c r="IZ75" i="33"/>
  <c r="IZ65" i="33"/>
  <c r="IZ66" i="33"/>
  <c r="JA108" i="33"/>
  <c r="IY97" i="33"/>
  <c r="JA117" i="33"/>
  <c r="JA106" i="33"/>
  <c r="JA95" i="33"/>
  <c r="JA84" i="33"/>
  <c r="JA73" i="33"/>
  <c r="JB68" i="33"/>
  <c r="JB63" i="33"/>
  <c r="JB67" i="33"/>
  <c r="JA64" i="33"/>
  <c r="JA119" i="33"/>
  <c r="JB63" i="31"/>
  <c r="JD62" i="31"/>
  <c r="JC61" i="31"/>
  <c r="JA56" i="31"/>
  <c r="JA55" i="31"/>
  <c r="JA58" i="31"/>
  <c r="JB57" i="31" s="1"/>
  <c r="JB108" i="33" l="1"/>
  <c r="IZ86" i="33"/>
  <c r="JA75" i="33"/>
  <c r="JA66" i="33"/>
  <c r="JA65" i="33"/>
  <c r="JB117" i="33"/>
  <c r="JB106" i="33"/>
  <c r="JB95" i="33"/>
  <c r="JB84" i="33"/>
  <c r="JB73" i="33"/>
  <c r="JC68" i="33"/>
  <c r="JC67" i="33"/>
  <c r="JB64" i="33"/>
  <c r="JC63" i="33"/>
  <c r="JB56" i="33"/>
  <c r="JB55" i="33"/>
  <c r="JB58" i="33"/>
  <c r="JC57" i="33" s="1"/>
  <c r="IZ97" i="33"/>
  <c r="JE62" i="33"/>
  <c r="JD61" i="33"/>
  <c r="JB119" i="33"/>
  <c r="JB56" i="31"/>
  <c r="JB55" i="31"/>
  <c r="JB58" i="31"/>
  <c r="JC57" i="31" s="1"/>
  <c r="JE62" i="31"/>
  <c r="JD61" i="31"/>
  <c r="JC63" i="31"/>
  <c r="JC56" i="33" l="1"/>
  <c r="JC55" i="33"/>
  <c r="JC58" i="33"/>
  <c r="JD57" i="33" s="1"/>
  <c r="JC117" i="33"/>
  <c r="JC106" i="33"/>
  <c r="JC95" i="33"/>
  <c r="JC84" i="33"/>
  <c r="JC73" i="33"/>
  <c r="JD68" i="33"/>
  <c r="JD67" i="33"/>
  <c r="JC64" i="33"/>
  <c r="JD63" i="33"/>
  <c r="JF62" i="33"/>
  <c r="JE61" i="33"/>
  <c r="JA86" i="33"/>
  <c r="JC108" i="33"/>
  <c r="JA97" i="33"/>
  <c r="JC119" i="33"/>
  <c r="JB75" i="33"/>
  <c r="JB65" i="33"/>
  <c r="JB66" i="33"/>
  <c r="JF62" i="31"/>
  <c r="JE61" i="31"/>
  <c r="JC56" i="31"/>
  <c r="JC55" i="31"/>
  <c r="JC58" i="31"/>
  <c r="JD57" i="31" s="1"/>
  <c r="JD63" i="31"/>
  <c r="JG62" i="33" l="1"/>
  <c r="JF61" i="33"/>
  <c r="JD106" i="33"/>
  <c r="JD117" i="33"/>
  <c r="JD84" i="33"/>
  <c r="JD95" i="33"/>
  <c r="JE67" i="33"/>
  <c r="JD73" i="33"/>
  <c r="JE68" i="33"/>
  <c r="JD64" i="33"/>
  <c r="JE63" i="33"/>
  <c r="JB97" i="33"/>
  <c r="JC75" i="33"/>
  <c r="JC66" i="33"/>
  <c r="JC65" i="33"/>
  <c r="JD56" i="33"/>
  <c r="JD55" i="33"/>
  <c r="JD58" i="33"/>
  <c r="JE57" i="33" s="1"/>
  <c r="JB86" i="33"/>
  <c r="JD119" i="33"/>
  <c r="JD108" i="33"/>
  <c r="JF61" i="31"/>
  <c r="JG62" i="31"/>
  <c r="JE63" i="31"/>
  <c r="JD58" i="31"/>
  <c r="JE57" i="31" s="1"/>
  <c r="JD55" i="31"/>
  <c r="JD56" i="31"/>
  <c r="JC86" i="33" l="1"/>
  <c r="JC97" i="33"/>
  <c r="JE117" i="33"/>
  <c r="JE106" i="33"/>
  <c r="JE95" i="33"/>
  <c r="JE84" i="33"/>
  <c r="JE73" i="33"/>
  <c r="JF67" i="33"/>
  <c r="JE64" i="33"/>
  <c r="JF63" i="33"/>
  <c r="JF68" i="33"/>
  <c r="JH62" i="33"/>
  <c r="JG61" i="33"/>
  <c r="JD75" i="33"/>
  <c r="JD66" i="33"/>
  <c r="JD65" i="33"/>
  <c r="JE119" i="33"/>
  <c r="JE56" i="33"/>
  <c r="JE55" i="33"/>
  <c r="JE58" i="33"/>
  <c r="JF57" i="33" s="1"/>
  <c r="JE108" i="33"/>
  <c r="JE56" i="31"/>
  <c r="JE55" i="31"/>
  <c r="JE58" i="31"/>
  <c r="JF57" i="31" s="1"/>
  <c r="JF63" i="31"/>
  <c r="JH62" i="31"/>
  <c r="JG61" i="31"/>
  <c r="JF58" i="33" l="1"/>
  <c r="JG57" i="33" s="1"/>
  <c r="JF55" i="33"/>
  <c r="JF56" i="33"/>
  <c r="JF108" i="33"/>
  <c r="JE75" i="33"/>
  <c r="JE66" i="33"/>
  <c r="JE65" i="33"/>
  <c r="JI62" i="33"/>
  <c r="JH61" i="33"/>
  <c r="JD86" i="33"/>
  <c r="JF119" i="33"/>
  <c r="JD97" i="33"/>
  <c r="JF117" i="33"/>
  <c r="JF106" i="33"/>
  <c r="JF95" i="33"/>
  <c r="JF84" i="33"/>
  <c r="JF73" i="33"/>
  <c r="JF64" i="33"/>
  <c r="JG63" i="33"/>
  <c r="JG68" i="33"/>
  <c r="JG67" i="33"/>
  <c r="JG63" i="31"/>
  <c r="JF55" i="31"/>
  <c r="JF56" i="31"/>
  <c r="JF58" i="31"/>
  <c r="JG57" i="31" s="1"/>
  <c r="JI62" i="31"/>
  <c r="JH61" i="31"/>
  <c r="JF75" i="33" l="1"/>
  <c r="JF65" i="33"/>
  <c r="JF66" i="33"/>
  <c r="JG108" i="33"/>
  <c r="JE86" i="33"/>
  <c r="JE97" i="33"/>
  <c r="JG117" i="33"/>
  <c r="JG106" i="33"/>
  <c r="JG95" i="33"/>
  <c r="JG84" i="33"/>
  <c r="JG73" i="33"/>
  <c r="JG64" i="33"/>
  <c r="JH63" i="33"/>
  <c r="JH68" i="33"/>
  <c r="JH67" i="33"/>
  <c r="JG119" i="33"/>
  <c r="JJ62" i="33"/>
  <c r="JI61" i="33"/>
  <c r="JG58" i="33"/>
  <c r="JH57" i="33" s="1"/>
  <c r="JG56" i="33"/>
  <c r="JG55" i="33"/>
  <c r="JJ62" i="31"/>
  <c r="JI61" i="31"/>
  <c r="JH63" i="31"/>
  <c r="JG56" i="31"/>
  <c r="JG55" i="31"/>
  <c r="JG58" i="31"/>
  <c r="JH57" i="31" s="1"/>
  <c r="JH117" i="33" l="1"/>
  <c r="JH106" i="33"/>
  <c r="JH95" i="33"/>
  <c r="JH84" i="33"/>
  <c r="JH73" i="33"/>
  <c r="JH64" i="33"/>
  <c r="JI63" i="33"/>
  <c r="JI68" i="33"/>
  <c r="JI67" i="33"/>
  <c r="JG75" i="33"/>
  <c r="JG66" i="33"/>
  <c r="JG65" i="33"/>
  <c r="JF97" i="33"/>
  <c r="JK62" i="33"/>
  <c r="JJ61" i="33"/>
  <c r="JF86" i="33"/>
  <c r="JH56" i="33"/>
  <c r="JH55" i="33"/>
  <c r="JH58" i="33"/>
  <c r="JI57" i="33" s="1"/>
  <c r="JH108" i="33"/>
  <c r="JH119" i="33"/>
  <c r="JK62" i="31"/>
  <c r="JJ61" i="31"/>
  <c r="JH56" i="31"/>
  <c r="JH55" i="31"/>
  <c r="JH58" i="31"/>
  <c r="JI57" i="31" s="1"/>
  <c r="JI63" i="31"/>
  <c r="JL62" i="33" l="1"/>
  <c r="JK61" i="33"/>
  <c r="JG86" i="33"/>
  <c r="JI117" i="33"/>
  <c r="JI106" i="33"/>
  <c r="JI95" i="33"/>
  <c r="JI84" i="33"/>
  <c r="JI73" i="33"/>
  <c r="JJ63" i="33"/>
  <c r="JJ68" i="33"/>
  <c r="JI64" i="33"/>
  <c r="JJ67" i="33"/>
  <c r="JG97" i="33"/>
  <c r="JH75" i="33"/>
  <c r="JH65" i="33"/>
  <c r="JH66" i="33"/>
  <c r="JI56" i="33"/>
  <c r="JI55" i="33"/>
  <c r="JI58" i="33"/>
  <c r="JJ57" i="33" s="1"/>
  <c r="JI119" i="33"/>
  <c r="JI108" i="33"/>
  <c r="JI56" i="31"/>
  <c r="JI55" i="31"/>
  <c r="JI58" i="31"/>
  <c r="JJ57" i="31" s="1"/>
  <c r="JJ63" i="31"/>
  <c r="JL62" i="31"/>
  <c r="JK61" i="31"/>
  <c r="JH97" i="33" l="1"/>
  <c r="JH86" i="33"/>
  <c r="JJ108" i="33"/>
  <c r="JI75" i="33"/>
  <c r="JI66" i="33"/>
  <c r="JI65" i="33"/>
  <c r="JJ119" i="33"/>
  <c r="JJ117" i="33"/>
  <c r="JJ95" i="33"/>
  <c r="JJ84" i="33"/>
  <c r="JJ73" i="33"/>
  <c r="JJ106" i="33"/>
  <c r="JK68" i="33"/>
  <c r="JK67" i="33"/>
  <c r="JJ64" i="33"/>
  <c r="JK63" i="33"/>
  <c r="JJ56" i="33"/>
  <c r="JJ55" i="33"/>
  <c r="JJ58" i="33"/>
  <c r="JK57" i="33" s="1"/>
  <c r="JM62" i="33"/>
  <c r="JL61" i="33"/>
  <c r="JM62" i="31"/>
  <c r="JL61" i="31"/>
  <c r="JJ56" i="31"/>
  <c r="JJ55" i="31"/>
  <c r="JJ58" i="31"/>
  <c r="JK57" i="31" s="1"/>
  <c r="JK63" i="31"/>
  <c r="JK56" i="33" l="1"/>
  <c r="JK55" i="33"/>
  <c r="JK58" i="33"/>
  <c r="JL57" i="33" s="1"/>
  <c r="JJ75" i="33"/>
  <c r="JJ66" i="33"/>
  <c r="JJ65" i="33"/>
  <c r="JK119" i="33"/>
  <c r="JK117" i="33"/>
  <c r="JK106" i="33"/>
  <c r="JK95" i="33"/>
  <c r="JK84" i="33"/>
  <c r="JK73" i="33"/>
  <c r="JL68" i="33"/>
  <c r="JL67" i="33"/>
  <c r="JK64" i="33"/>
  <c r="JL63" i="33"/>
  <c r="JI86" i="33"/>
  <c r="JK108" i="33"/>
  <c r="JN62" i="33"/>
  <c r="JM61" i="33"/>
  <c r="JI97" i="33"/>
  <c r="JN62" i="31"/>
  <c r="JM61" i="31"/>
  <c r="JL63" i="31"/>
  <c r="JK56" i="31"/>
  <c r="JK55" i="31"/>
  <c r="JK58" i="31"/>
  <c r="JL57" i="31" s="1"/>
  <c r="JJ97" i="33" l="1"/>
  <c r="JL108" i="33"/>
  <c r="JJ86" i="33"/>
  <c r="JL119" i="33"/>
  <c r="JO62" i="33"/>
  <c r="JN61" i="33"/>
  <c r="JL55" i="33"/>
  <c r="JL56" i="33"/>
  <c r="JL58" i="33"/>
  <c r="JM57" i="33" s="1"/>
  <c r="JL106" i="33"/>
  <c r="JL117" i="33"/>
  <c r="JL84" i="33"/>
  <c r="JL95" i="33"/>
  <c r="JM67" i="33"/>
  <c r="JL64" i="33"/>
  <c r="JM63" i="33"/>
  <c r="JM68" i="33"/>
  <c r="JL73" i="33"/>
  <c r="JK75" i="33"/>
  <c r="JK66" i="33"/>
  <c r="JK65" i="33"/>
  <c r="JO62" i="31"/>
  <c r="JN61" i="31"/>
  <c r="JL58" i="31"/>
  <c r="JM57" i="31" s="1"/>
  <c r="JL56" i="31"/>
  <c r="JL55" i="31"/>
  <c r="JM63" i="31"/>
  <c r="JM119" i="33" l="1"/>
  <c r="JP62" i="33"/>
  <c r="JO61" i="33"/>
  <c r="JK86" i="33"/>
  <c r="JM117" i="33"/>
  <c r="JM106" i="33"/>
  <c r="JM95" i="33"/>
  <c r="JM84" i="33"/>
  <c r="JM73" i="33"/>
  <c r="JM64" i="33"/>
  <c r="JN63" i="33"/>
  <c r="JN68" i="33"/>
  <c r="JN67" i="33"/>
  <c r="JL75" i="33"/>
  <c r="JL66" i="33"/>
  <c r="JL65" i="33"/>
  <c r="JM56" i="33"/>
  <c r="JM55" i="33"/>
  <c r="JM58" i="33"/>
  <c r="JN57" i="33" s="1"/>
  <c r="JK97" i="33"/>
  <c r="JM108" i="33"/>
  <c r="JM56" i="31"/>
  <c r="JM55" i="31"/>
  <c r="JM58" i="31"/>
  <c r="JN57" i="31" s="1"/>
  <c r="JP62" i="31"/>
  <c r="JO61" i="31"/>
  <c r="JN63" i="31"/>
  <c r="JM75" i="33" l="1"/>
  <c r="JM66" i="33"/>
  <c r="JM65" i="33"/>
  <c r="JN117" i="33"/>
  <c r="JN106" i="33"/>
  <c r="JN95" i="33"/>
  <c r="JN84" i="33"/>
  <c r="JN73" i="33"/>
  <c r="JN64" i="33"/>
  <c r="JO63" i="33"/>
  <c r="JO68" i="33"/>
  <c r="JO67" i="33"/>
  <c r="JL97" i="33"/>
  <c r="JL86" i="33"/>
  <c r="JQ62" i="33"/>
  <c r="JP61" i="33"/>
  <c r="JN108" i="33"/>
  <c r="JN58" i="33"/>
  <c r="JO57" i="33" s="1"/>
  <c r="JN55" i="33"/>
  <c r="JN56" i="33"/>
  <c r="JN119" i="33"/>
  <c r="JP61" i="31"/>
  <c r="JQ62" i="31"/>
  <c r="JN56" i="31"/>
  <c r="JN55" i="31"/>
  <c r="JN58" i="31"/>
  <c r="JO57" i="31" s="1"/>
  <c r="JO63" i="31"/>
  <c r="JO108" i="33" l="1"/>
  <c r="JO119" i="33"/>
  <c r="JO117" i="33"/>
  <c r="JO106" i="33"/>
  <c r="JO95" i="33"/>
  <c r="JO84" i="33"/>
  <c r="JO73" i="33"/>
  <c r="JO64" i="33"/>
  <c r="JP63" i="33"/>
  <c r="JP68" i="33"/>
  <c r="JP67" i="33"/>
  <c r="JM86" i="33"/>
  <c r="JN75" i="33"/>
  <c r="JN66" i="33"/>
  <c r="JN65" i="33"/>
  <c r="JM97" i="33"/>
  <c r="JO58" i="33"/>
  <c r="JP57" i="33" s="1"/>
  <c r="JO56" i="33"/>
  <c r="JO55" i="33"/>
  <c r="JR62" i="33"/>
  <c r="JQ61" i="33"/>
  <c r="JQ61" i="31"/>
  <c r="JR62" i="31"/>
  <c r="JO58" i="31"/>
  <c r="JP57" i="31" s="1"/>
  <c r="JO56" i="31"/>
  <c r="JO55" i="31"/>
  <c r="JP63" i="31"/>
  <c r="JP56" i="33" l="1"/>
  <c r="JP55" i="33"/>
  <c r="JP58" i="33"/>
  <c r="JQ57" i="33" s="1"/>
  <c r="JP108" i="33"/>
  <c r="JP117" i="33"/>
  <c r="JP106" i="33"/>
  <c r="JP95" i="33"/>
  <c r="JP84" i="33"/>
  <c r="JP73" i="33"/>
  <c r="JP64" i="33"/>
  <c r="JQ63" i="33"/>
  <c r="JQ68" i="33"/>
  <c r="JQ67" i="33"/>
  <c r="JP119" i="33"/>
  <c r="JS62" i="33"/>
  <c r="JR61" i="33"/>
  <c r="JN86" i="33"/>
  <c r="JO75" i="33"/>
  <c r="JO66" i="33"/>
  <c r="JO65" i="33"/>
  <c r="JN97" i="33"/>
  <c r="JP56" i="31"/>
  <c r="JP55" i="31"/>
  <c r="JP58" i="31"/>
  <c r="JQ57" i="31" s="1"/>
  <c r="JS62" i="31"/>
  <c r="JR61" i="31"/>
  <c r="JQ63" i="31"/>
  <c r="JO86" i="33" l="1"/>
  <c r="JQ108" i="33"/>
  <c r="JQ119" i="33"/>
  <c r="JQ117" i="33"/>
  <c r="JQ106" i="33"/>
  <c r="JQ95" i="33"/>
  <c r="JQ84" i="33"/>
  <c r="JQ73" i="33"/>
  <c r="JQ64" i="33"/>
  <c r="JR68" i="33"/>
  <c r="JR67" i="33"/>
  <c r="JR63" i="33"/>
  <c r="JP75" i="33"/>
  <c r="JP65" i="33"/>
  <c r="JP66" i="33"/>
  <c r="JQ56" i="33"/>
  <c r="JQ55" i="33"/>
  <c r="JQ58" i="33"/>
  <c r="JR57" i="33" s="1"/>
  <c r="JT62" i="33"/>
  <c r="JS61" i="33"/>
  <c r="JO97" i="33"/>
  <c r="JR63" i="31"/>
  <c r="JQ56" i="31"/>
  <c r="JQ55" i="31"/>
  <c r="JQ58" i="31"/>
  <c r="JR57" i="31" s="1"/>
  <c r="JT62" i="31"/>
  <c r="JS61" i="31"/>
  <c r="JR108" i="33" l="1"/>
  <c r="JR117" i="33"/>
  <c r="JR95" i="33"/>
  <c r="JR84" i="33"/>
  <c r="JR106" i="33"/>
  <c r="JR73" i="33"/>
  <c r="JS68" i="33"/>
  <c r="JS67" i="33"/>
  <c r="JR64" i="33"/>
  <c r="JS63" i="33"/>
  <c r="JR119" i="33"/>
  <c r="JQ75" i="33"/>
  <c r="JQ66" i="33"/>
  <c r="JQ65" i="33"/>
  <c r="JU62" i="33"/>
  <c r="JT61" i="33"/>
  <c r="JR56" i="33"/>
  <c r="JR55" i="33"/>
  <c r="JR58" i="33"/>
  <c r="JS57" i="33" s="1"/>
  <c r="JP97" i="33"/>
  <c r="JP86" i="33"/>
  <c r="JU62" i="31"/>
  <c r="JT61" i="31"/>
  <c r="JR56" i="31"/>
  <c r="JR55" i="31"/>
  <c r="JR58" i="31"/>
  <c r="JS57" i="31" s="1"/>
  <c r="JS63" i="31"/>
  <c r="JS56" i="33" l="1"/>
  <c r="JS55" i="33"/>
  <c r="JS58" i="33"/>
  <c r="JT57" i="33" s="1"/>
  <c r="JS108" i="33"/>
  <c r="JR75" i="33"/>
  <c r="JR65" i="33"/>
  <c r="JR66" i="33"/>
  <c r="JS119" i="33"/>
  <c r="JV62" i="33"/>
  <c r="JU61" i="33"/>
  <c r="JQ86" i="33"/>
  <c r="JQ97" i="33"/>
  <c r="JS117" i="33"/>
  <c r="JS106" i="33"/>
  <c r="JS95" i="33"/>
  <c r="JS84" i="33"/>
  <c r="JS73" i="33"/>
  <c r="JT68" i="33"/>
  <c r="JT67" i="33"/>
  <c r="JS64" i="33"/>
  <c r="JT63" i="33"/>
  <c r="JV62" i="31"/>
  <c r="JU61" i="31"/>
  <c r="JT63" i="31"/>
  <c r="JS56" i="31"/>
  <c r="JS55" i="31"/>
  <c r="JS58" i="31"/>
  <c r="JT57" i="31" s="1"/>
  <c r="JT108" i="33" l="1"/>
  <c r="JT119" i="33"/>
  <c r="JR97" i="33"/>
  <c r="JV61" i="33"/>
  <c r="JR86" i="33"/>
  <c r="JT56" i="33"/>
  <c r="JT55" i="33"/>
  <c r="JT58" i="33"/>
  <c r="JU57" i="33" s="1"/>
  <c r="JS75" i="33"/>
  <c r="JS66" i="33"/>
  <c r="JS65" i="33"/>
  <c r="JT117" i="33"/>
  <c r="JT106" i="33"/>
  <c r="JT84" i="33"/>
  <c r="JT95" i="33"/>
  <c r="JU67" i="33"/>
  <c r="JU68" i="33"/>
  <c r="JT64" i="33"/>
  <c r="JU63" i="33"/>
  <c r="JT73" i="33"/>
  <c r="JV61" i="31"/>
  <c r="JT58" i="31"/>
  <c r="JU57" i="31" s="1"/>
  <c r="JT55" i="31"/>
  <c r="JT56" i="31"/>
  <c r="JU63" i="31"/>
  <c r="JS86" i="33" l="1"/>
  <c r="JS97" i="33"/>
  <c r="JU117" i="33"/>
  <c r="JU106" i="33"/>
  <c r="JU95" i="33"/>
  <c r="JU84" i="33"/>
  <c r="JU73" i="33"/>
  <c r="JU64" i="33"/>
  <c r="JV63" i="33"/>
  <c r="JV67" i="33"/>
  <c r="JV68" i="33"/>
  <c r="JT75" i="33"/>
  <c r="JT66" i="33"/>
  <c r="JT65" i="33"/>
  <c r="JU56" i="33"/>
  <c r="JU55" i="33"/>
  <c r="JU58" i="33"/>
  <c r="JV57" i="33" s="1"/>
  <c r="JU119" i="33"/>
  <c r="JU108" i="33"/>
  <c r="JV63" i="31"/>
  <c r="JU56" i="31"/>
  <c r="JU55" i="31"/>
  <c r="JU58" i="31"/>
  <c r="JV57" i="31" s="1"/>
  <c r="JT86" i="33" l="1"/>
  <c r="JV119" i="33"/>
  <c r="JT97" i="33"/>
  <c r="JV108" i="33"/>
  <c r="JV117" i="33"/>
  <c r="JV106" i="33"/>
  <c r="JV95" i="33"/>
  <c r="JV84" i="33"/>
  <c r="JV73" i="33"/>
  <c r="JV64" i="33"/>
  <c r="JU75" i="33"/>
  <c r="JU65" i="33"/>
  <c r="JU66" i="33"/>
  <c r="JV58" i="33"/>
  <c r="JV56" i="33"/>
  <c r="JV55" i="33"/>
  <c r="JV56" i="31"/>
  <c r="JV55" i="31"/>
  <c r="JV58" i="31"/>
  <c r="JU97" i="33" l="1"/>
  <c r="JV75" i="33"/>
  <c r="JV65" i="33"/>
  <c r="JV66" i="33"/>
  <c r="JU86" i="33"/>
  <c r="JV97" i="33" l="1"/>
  <c r="JV86" i="33"/>
  <c r="M17" i="29" l="1"/>
  <c r="M16" i="29"/>
  <c r="G71" i="28"/>
  <c r="G56" i="28"/>
  <c r="G86" i="28" a="1"/>
  <c r="G86" i="28" s="1"/>
  <c r="G37" i="28" l="1"/>
  <c r="L15" i="15" l="1"/>
  <c r="O8" i="12"/>
  <c r="N8" i="12"/>
  <c r="M8" i="12"/>
  <c r="L8" i="12"/>
  <c r="K8" i="12"/>
  <c r="I8" i="12"/>
  <c r="H8" i="12"/>
  <c r="G8" i="12"/>
  <c r="F8" i="12"/>
  <c r="G4" i="12"/>
  <c r="N14" i="11"/>
  <c r="G13" i="12"/>
  <c r="H13" i="12" s="1"/>
  <c r="I13" i="12" s="1"/>
  <c r="J13" i="12" s="1"/>
  <c r="K13" i="12" s="1"/>
  <c r="L13" i="12" s="1"/>
  <c r="M13" i="12" s="1"/>
  <c r="N13" i="12" s="1"/>
  <c r="O13" i="12" s="1"/>
  <c r="F16" i="12"/>
  <c r="G16" i="12"/>
  <c r="H16" i="12"/>
  <c r="I16" i="12"/>
  <c r="K16" i="12"/>
  <c r="L16" i="12"/>
  <c r="M16" i="12"/>
  <c r="N16" i="12"/>
  <c r="O16" i="12"/>
  <c r="F19" i="12"/>
  <c r="N13" i="11"/>
  <c r="X49" i="15"/>
  <c r="G35" i="5"/>
  <c r="N35" i="5"/>
  <c r="G34" i="5"/>
  <c r="N34" i="5"/>
  <c r="G18" i="5"/>
  <c r="N18" i="5"/>
  <c r="G17" i="5"/>
  <c r="N17" i="5"/>
  <c r="G19" i="5"/>
  <c r="I15" i="8" s="1"/>
  <c r="N19" i="5"/>
  <c r="G21" i="5"/>
  <c r="N21" i="5"/>
  <c r="G15" i="5"/>
  <c r="I30" i="8" s="1"/>
  <c r="N15" i="5"/>
  <c r="G13" i="5"/>
  <c r="I35" i="8" s="1"/>
  <c r="N13" i="5"/>
  <c r="G30" i="5"/>
  <c r="N30" i="5"/>
  <c r="G27" i="5"/>
  <c r="N27" i="5"/>
  <c r="G26" i="5"/>
  <c r="N26" i="5"/>
  <c r="G20" i="5"/>
  <c r="I16" i="8" s="1"/>
  <c r="N20" i="5"/>
  <c r="G14" i="5"/>
  <c r="I36" i="8" s="1"/>
  <c r="N14" i="5"/>
  <c r="G33" i="5"/>
  <c r="N33" i="5"/>
  <c r="G29" i="5"/>
  <c r="N29" i="5"/>
  <c r="G32" i="5"/>
  <c r="N32" i="5"/>
  <c r="G31" i="5"/>
  <c r="N31" i="5"/>
  <c r="G28" i="5"/>
  <c r="I39" i="8" s="1"/>
  <c r="N28" i="5"/>
  <c r="G25" i="5"/>
  <c r="N25" i="5"/>
  <c r="G24" i="5"/>
  <c r="N24" i="5"/>
  <c r="G23" i="5"/>
  <c r="N23" i="5"/>
  <c r="G22" i="5"/>
  <c r="N22" i="5"/>
  <c r="G16" i="5"/>
  <c r="N16" i="5"/>
  <c r="G12" i="5"/>
  <c r="N12" i="5"/>
  <c r="G11" i="5"/>
  <c r="N11" i="5"/>
  <c r="I14" i="8" l="1"/>
  <c r="O14" i="8"/>
  <c r="G19" i="12"/>
  <c r="H19" i="12" s="1"/>
  <c r="I19" i="12" s="1"/>
  <c r="J19" i="12" s="1"/>
  <c r="K19" i="12" s="1"/>
  <c r="H4" i="12"/>
  <c r="I4" i="12" s="1"/>
  <c r="J4" i="12" s="1"/>
  <c r="K4" i="12" s="1"/>
  <c r="L4" i="12" s="1"/>
  <c r="M4" i="12" s="1"/>
  <c r="N4" i="12" s="1"/>
  <c r="O4" i="12" s="1"/>
  <c r="M9" i="12"/>
  <c r="L9" i="12"/>
  <c r="G9" i="12"/>
  <c r="O9" i="12"/>
  <c r="H9" i="12"/>
  <c r="I9" i="12"/>
  <c r="J9" i="12"/>
  <c r="N9" i="12"/>
  <c r="K9" i="12"/>
  <c r="N10" i="11"/>
  <c r="O33" i="26"/>
  <c r="N33" i="26"/>
  <c r="M33" i="26"/>
  <c r="L33" i="26"/>
  <c r="K33" i="26"/>
  <c r="J33" i="26"/>
  <c r="I33" i="26"/>
  <c r="H33" i="26"/>
  <c r="G33" i="26"/>
  <c r="F78" i="25"/>
  <c r="F31" i="24"/>
  <c r="I17" i="24"/>
  <c r="G17" i="24"/>
  <c r="F17" i="24"/>
  <c r="I38" i="28"/>
  <c r="I16" i="17"/>
  <c r="J63" i="15"/>
  <c r="J11" i="27"/>
  <c r="L9" i="14" s="1"/>
  <c r="AB91" i="9"/>
  <c r="AA91" i="9"/>
  <c r="Z91" i="9"/>
  <c r="Y91" i="9"/>
  <c r="X91" i="9"/>
  <c r="W91" i="9"/>
  <c r="AB86" i="9"/>
  <c r="AA86" i="9"/>
  <c r="Z86" i="9"/>
  <c r="Y86" i="9"/>
  <c r="X86" i="9"/>
  <c r="AB79" i="9"/>
  <c r="AA79" i="9"/>
  <c r="Z79" i="9"/>
  <c r="Y79" i="9"/>
  <c r="X79" i="9"/>
  <c r="W79" i="9"/>
  <c r="AB67" i="9"/>
  <c r="AA67" i="9"/>
  <c r="Z67" i="9"/>
  <c r="Y67" i="9"/>
  <c r="X67" i="9"/>
  <c r="W67" i="9"/>
  <c r="AB62" i="9"/>
  <c r="AA62" i="9"/>
  <c r="Z62" i="9"/>
  <c r="Y62" i="9"/>
  <c r="X62" i="9"/>
  <c r="W62" i="9"/>
  <c r="AB54" i="9"/>
  <c r="AA54" i="9"/>
  <c r="Z54" i="9"/>
  <c r="Y54" i="9"/>
  <c r="X54" i="9"/>
  <c r="W54" i="9"/>
  <c r="AB46" i="9"/>
  <c r="X46" i="9"/>
  <c r="Y46" i="9"/>
  <c r="Z46" i="9"/>
  <c r="AA46" i="9"/>
  <c r="W46" i="9"/>
  <c r="AB40" i="9"/>
  <c r="AA40" i="9"/>
  <c r="Z40" i="9"/>
  <c r="Y40" i="9"/>
  <c r="X40" i="9"/>
  <c r="W40" i="9"/>
  <c r="AB21" i="9"/>
  <c r="AA21" i="9"/>
  <c r="Z21" i="9"/>
  <c r="Y21" i="9"/>
  <c r="X21" i="9"/>
  <c r="W21" i="9"/>
  <c r="AC90" i="9"/>
  <c r="AC89" i="9"/>
  <c r="AC88" i="9"/>
  <c r="AC85" i="9"/>
  <c r="AC84" i="9"/>
  <c r="AC83" i="9"/>
  <c r="AC82" i="9"/>
  <c r="AC81" i="9"/>
  <c r="AC78" i="9"/>
  <c r="AC77" i="9"/>
  <c r="AC76" i="9"/>
  <c r="AC75" i="9"/>
  <c r="AC74" i="9"/>
  <c r="AC73" i="9"/>
  <c r="AC72" i="9"/>
  <c r="AC71" i="9"/>
  <c r="AC70" i="9"/>
  <c r="AC69" i="9"/>
  <c r="AC66" i="9"/>
  <c r="AC65" i="9"/>
  <c r="AC64" i="9"/>
  <c r="AC61" i="9"/>
  <c r="AC60" i="9"/>
  <c r="AC59" i="9"/>
  <c r="AC58" i="9"/>
  <c r="AC57" i="9"/>
  <c r="AC56" i="9"/>
  <c r="AC53" i="9"/>
  <c r="AC52" i="9"/>
  <c r="AC51" i="9"/>
  <c r="AC50" i="9"/>
  <c r="AC49" i="9"/>
  <c r="AC48" i="9"/>
  <c r="AC45" i="9"/>
  <c r="AC44" i="9"/>
  <c r="AC43" i="9"/>
  <c r="AC42" i="9"/>
  <c r="AC39" i="9"/>
  <c r="AC38" i="9"/>
  <c r="AC37" i="9"/>
  <c r="AC36" i="9"/>
  <c r="AC35" i="9"/>
  <c r="AC34" i="9"/>
  <c r="AC33" i="9"/>
  <c r="AC32" i="9"/>
  <c r="AC31" i="9"/>
  <c r="AC30" i="9"/>
  <c r="AC29" i="9"/>
  <c r="AC28" i="9"/>
  <c r="AC27" i="9"/>
  <c r="AC26" i="9"/>
  <c r="AC25" i="9"/>
  <c r="AC24" i="9"/>
  <c r="AC23" i="9"/>
  <c r="AC20" i="9"/>
  <c r="AC19" i="9"/>
  <c r="AC18" i="9"/>
  <c r="AC17" i="9"/>
  <c r="AC16" i="9"/>
  <c r="AC15" i="9"/>
  <c r="AC14" i="9"/>
  <c r="AC13" i="9"/>
  <c r="L91" i="9"/>
  <c r="M91" i="9"/>
  <c r="N91" i="9"/>
  <c r="O91" i="9"/>
  <c r="K91" i="9"/>
  <c r="J91" i="9"/>
  <c r="L86" i="9"/>
  <c r="M86" i="9"/>
  <c r="N86" i="9"/>
  <c r="O86" i="9"/>
  <c r="K86" i="9"/>
  <c r="J86" i="9"/>
  <c r="L79" i="9"/>
  <c r="M79" i="9"/>
  <c r="N79" i="9"/>
  <c r="O79" i="9"/>
  <c r="K79" i="9"/>
  <c r="J79" i="9"/>
  <c r="L67" i="9"/>
  <c r="M67" i="9"/>
  <c r="N67" i="9"/>
  <c r="O67" i="9"/>
  <c r="K67" i="9"/>
  <c r="J67" i="9"/>
  <c r="N62" i="9"/>
  <c r="L62" i="9"/>
  <c r="M62" i="9"/>
  <c r="O62" i="9"/>
  <c r="K62" i="9"/>
  <c r="J62" i="9"/>
  <c r="J54" i="9"/>
  <c r="J46" i="9"/>
  <c r="J40" i="9"/>
  <c r="J21" i="9"/>
  <c r="L54" i="9"/>
  <c r="M54" i="9"/>
  <c r="N54" i="9"/>
  <c r="O54" i="9"/>
  <c r="K54" i="9"/>
  <c r="L46" i="9"/>
  <c r="M46" i="9"/>
  <c r="N46" i="9"/>
  <c r="O46" i="9"/>
  <c r="K46" i="9"/>
  <c r="L40" i="9"/>
  <c r="M40" i="9"/>
  <c r="N40" i="9"/>
  <c r="O40" i="9"/>
  <c r="K40" i="9"/>
  <c r="Q79" i="15"/>
  <c r="R79" i="15" s="1"/>
  <c r="Q78" i="15"/>
  <c r="R78" i="15" s="1"/>
  <c r="Q77" i="15"/>
  <c r="R77" i="15" s="1"/>
  <c r="Q76" i="15"/>
  <c r="R76" i="15" s="1"/>
  <c r="Q75" i="15"/>
  <c r="O21" i="9"/>
  <c r="N21" i="9"/>
  <c r="M21" i="9"/>
  <c r="L21" i="9"/>
  <c r="K21" i="9"/>
  <c r="O90" i="8"/>
  <c r="O89" i="8"/>
  <c r="O88" i="8"/>
  <c r="O85" i="8"/>
  <c r="O84" i="8"/>
  <c r="O83" i="8"/>
  <c r="O82" i="8"/>
  <c r="O81" i="8"/>
  <c r="O78" i="8"/>
  <c r="O77" i="8"/>
  <c r="O76" i="8"/>
  <c r="O75" i="8"/>
  <c r="O74" i="8"/>
  <c r="O73" i="8"/>
  <c r="O72" i="8"/>
  <c r="O71" i="8"/>
  <c r="O70" i="8"/>
  <c r="O69" i="8"/>
  <c r="I82" i="8"/>
  <c r="O66" i="8"/>
  <c r="O65" i="8"/>
  <c r="O64" i="8"/>
  <c r="O61" i="8"/>
  <c r="O60" i="8"/>
  <c r="O59" i="8"/>
  <c r="O58" i="8"/>
  <c r="O57" i="8"/>
  <c r="O56" i="8"/>
  <c r="O53" i="8"/>
  <c r="O52" i="8"/>
  <c r="O51" i="8"/>
  <c r="O50" i="8"/>
  <c r="O49" i="8"/>
  <c r="O48" i="8"/>
  <c r="O45" i="8"/>
  <c r="O44" i="8"/>
  <c r="O43" i="8"/>
  <c r="O42" i="8"/>
  <c r="O39" i="8"/>
  <c r="O38" i="8"/>
  <c r="O37" i="8"/>
  <c r="O36" i="8"/>
  <c r="O35" i="8"/>
  <c r="O34" i="8"/>
  <c r="O33" i="8"/>
  <c r="O32" i="8"/>
  <c r="O31" i="8"/>
  <c r="O30" i="8"/>
  <c r="O29" i="8"/>
  <c r="O28" i="8"/>
  <c r="O27" i="8"/>
  <c r="O26" i="8"/>
  <c r="O25" i="8"/>
  <c r="O24" i="8"/>
  <c r="O23" i="8"/>
  <c r="G10" i="5"/>
  <c r="I90" i="8"/>
  <c r="I89" i="8"/>
  <c r="I85" i="8"/>
  <c r="I84" i="8"/>
  <c r="I83" i="8"/>
  <c r="I81" i="8"/>
  <c r="I78" i="8"/>
  <c r="I77" i="8"/>
  <c r="I76" i="8"/>
  <c r="I75" i="8"/>
  <c r="I74" i="8"/>
  <c r="I73" i="8"/>
  <c r="I72" i="8"/>
  <c r="I71" i="8"/>
  <c r="I70" i="8"/>
  <c r="I66" i="8"/>
  <c r="I65" i="8"/>
  <c r="I64" i="8"/>
  <c r="I61" i="8"/>
  <c r="I60" i="8"/>
  <c r="I59" i="8"/>
  <c r="I58" i="8"/>
  <c r="I57" i="8"/>
  <c r="I56" i="8"/>
  <c r="I53" i="8"/>
  <c r="I52" i="8"/>
  <c r="I51" i="8"/>
  <c r="I50" i="8"/>
  <c r="I49" i="8"/>
  <c r="I48" i="8"/>
  <c r="I45" i="8"/>
  <c r="I44" i="8"/>
  <c r="I43" i="8"/>
  <c r="I42" i="8"/>
  <c r="I23" i="8"/>
  <c r="M84" i="28"/>
  <c r="M54" i="28"/>
  <c r="M17" i="28"/>
  <c r="M99" i="28"/>
  <c r="M102" i="28"/>
  <c r="M87" i="28"/>
  <c r="M72" i="28"/>
  <c r="M30" i="28"/>
  <c r="M36" i="28"/>
  <c r="M11" i="29" s="1"/>
  <c r="M37" i="28"/>
  <c r="M38" i="28"/>
  <c r="M57" i="28"/>
  <c r="M69" i="28"/>
  <c r="M27" i="28"/>
  <c r="M14" i="28"/>
  <c r="K28" i="24"/>
  <c r="L28" i="24"/>
  <c r="M28" i="24"/>
  <c r="N28" i="24"/>
  <c r="O28" i="24"/>
  <c r="J28" i="24"/>
  <c r="G12" i="29"/>
  <c r="J27" i="24" s="1"/>
  <c r="O20" i="8" l="1"/>
  <c r="I20" i="8"/>
  <c r="P79" i="9"/>
  <c r="P67" i="9"/>
  <c r="K93" i="9"/>
  <c r="AC86" i="9"/>
  <c r="J93" i="9"/>
  <c r="AC67" i="9"/>
  <c r="P54" i="9"/>
  <c r="AC91" i="9"/>
  <c r="P91" i="9"/>
  <c r="AC46" i="9"/>
  <c r="AC79" i="9"/>
  <c r="F9" i="12"/>
  <c r="P86" i="9"/>
  <c r="R75" i="15"/>
  <c r="R80" i="15" s="1"/>
  <c r="Q80" i="15"/>
  <c r="L93" i="9"/>
  <c r="J31" i="24"/>
  <c r="AC62" i="9"/>
  <c r="Z93" i="9"/>
  <c r="Y93" i="9"/>
  <c r="N93" i="9"/>
  <c r="P62" i="9"/>
  <c r="O93" i="9"/>
  <c r="M93" i="9"/>
  <c r="P40" i="9"/>
  <c r="P21" i="9"/>
  <c r="O91" i="8"/>
  <c r="O86" i="8"/>
  <c r="I86" i="8"/>
  <c r="O79" i="8"/>
  <c r="I79" i="8"/>
  <c r="O54" i="8"/>
  <c r="W93" i="9"/>
  <c r="X93" i="9"/>
  <c r="AB93" i="9"/>
  <c r="AA93" i="9"/>
  <c r="AC54" i="9"/>
  <c r="AC40" i="9"/>
  <c r="AC21" i="9"/>
  <c r="I46" i="8"/>
  <c r="I54" i="8"/>
  <c r="I67" i="8"/>
  <c r="I62" i="8"/>
  <c r="O46" i="8"/>
  <c r="O67" i="8"/>
  <c r="I42" i="9"/>
  <c r="O40" i="8"/>
  <c r="I40" i="8"/>
  <c r="O62" i="8"/>
  <c r="M39" i="28"/>
  <c r="M42" i="28"/>
  <c r="F42" i="24"/>
  <c r="I98" i="8"/>
  <c r="L17" i="28"/>
  <c r="N10" i="5"/>
  <c r="K14" i="28"/>
  <c r="O25" i="27"/>
  <c r="H35" i="26"/>
  <c r="I35" i="26"/>
  <c r="J35" i="26"/>
  <c r="K35" i="26"/>
  <c r="L35" i="26"/>
  <c r="M35" i="26"/>
  <c r="N35" i="26"/>
  <c r="O35" i="26"/>
  <c r="G35" i="26"/>
  <c r="H34" i="26"/>
  <c r="I34" i="26"/>
  <c r="J34" i="26"/>
  <c r="K34" i="26"/>
  <c r="L34" i="26"/>
  <c r="M34" i="26"/>
  <c r="N34" i="26"/>
  <c r="O34" i="26"/>
  <c r="G34" i="26"/>
  <c r="H32" i="26"/>
  <c r="I32" i="26"/>
  <c r="G32" i="26"/>
  <c r="H31" i="26"/>
  <c r="I31" i="26"/>
  <c r="J31" i="26"/>
  <c r="K31" i="26"/>
  <c r="L31" i="26"/>
  <c r="M31" i="26"/>
  <c r="N31" i="26"/>
  <c r="O31" i="26"/>
  <c r="G31" i="26"/>
  <c r="H21" i="26"/>
  <c r="I21" i="26"/>
  <c r="J21" i="26"/>
  <c r="K21" i="26"/>
  <c r="L21" i="26"/>
  <c r="M21" i="26"/>
  <c r="N21" i="26"/>
  <c r="O21" i="26"/>
  <c r="G21" i="26"/>
  <c r="H20" i="26"/>
  <c r="I20" i="26"/>
  <c r="J20" i="26"/>
  <c r="K20" i="26"/>
  <c r="L20" i="26"/>
  <c r="M20" i="26"/>
  <c r="N20" i="26"/>
  <c r="O20" i="26"/>
  <c r="G20" i="26"/>
  <c r="H30" i="26"/>
  <c r="I30" i="26"/>
  <c r="J30" i="26"/>
  <c r="K30" i="26"/>
  <c r="L30" i="26"/>
  <c r="M30" i="26"/>
  <c r="N30" i="26"/>
  <c r="O30" i="26"/>
  <c r="G30" i="26"/>
  <c r="H27" i="26"/>
  <c r="I27" i="26"/>
  <c r="J27" i="26"/>
  <c r="K27" i="26"/>
  <c r="L27" i="26"/>
  <c r="M27" i="26"/>
  <c r="N27" i="26"/>
  <c r="O27" i="26"/>
  <c r="G27" i="26"/>
  <c r="H26" i="26"/>
  <c r="I26" i="26"/>
  <c r="J26" i="26"/>
  <c r="K26" i="26"/>
  <c r="L26" i="26"/>
  <c r="M26" i="26"/>
  <c r="N26" i="26"/>
  <c r="O26" i="26"/>
  <c r="G26" i="26"/>
  <c r="O25" i="26"/>
  <c r="H25" i="26"/>
  <c r="I25" i="26"/>
  <c r="J25" i="26"/>
  <c r="K25" i="26"/>
  <c r="L25" i="26"/>
  <c r="M25" i="26"/>
  <c r="N25" i="26"/>
  <c r="G25" i="26"/>
  <c r="H19" i="26"/>
  <c r="I19" i="26"/>
  <c r="J19" i="26"/>
  <c r="K19" i="26"/>
  <c r="L19" i="26"/>
  <c r="M19" i="26"/>
  <c r="N19" i="26"/>
  <c r="O19" i="26"/>
  <c r="G19" i="26"/>
  <c r="H18" i="26"/>
  <c r="I18" i="26"/>
  <c r="J18" i="26"/>
  <c r="K18" i="26"/>
  <c r="L18" i="26"/>
  <c r="M18" i="26"/>
  <c r="N18" i="26"/>
  <c r="O18" i="26"/>
  <c r="G18" i="26"/>
  <c r="H17" i="26"/>
  <c r="I17" i="26"/>
  <c r="J17" i="26"/>
  <c r="K17" i="26"/>
  <c r="L17" i="26"/>
  <c r="M17" i="26"/>
  <c r="N17" i="26"/>
  <c r="O17" i="26"/>
  <c r="G17" i="26"/>
  <c r="J17" i="14"/>
  <c r="H14" i="26"/>
  <c r="I14" i="26"/>
  <c r="J14" i="26"/>
  <c r="K14" i="26"/>
  <c r="L14" i="26"/>
  <c r="M14" i="26"/>
  <c r="N14" i="26"/>
  <c r="O14" i="26"/>
  <c r="G14" i="26"/>
  <c r="H13" i="26"/>
  <c r="I13" i="26"/>
  <c r="G13" i="26"/>
  <c r="I17" i="14"/>
  <c r="K17" i="14"/>
  <c r="L17" i="14"/>
  <c r="M17" i="14"/>
  <c r="N17" i="14"/>
  <c r="O17" i="14"/>
  <c r="P17" i="14"/>
  <c r="Q17" i="14"/>
  <c r="H17" i="14"/>
  <c r="I16" i="14"/>
  <c r="J16" i="14"/>
  <c r="K16" i="14"/>
  <c r="L16" i="14"/>
  <c r="M16" i="14"/>
  <c r="N16" i="14"/>
  <c r="O16" i="14"/>
  <c r="P16" i="14"/>
  <c r="Q16" i="14"/>
  <c r="H16" i="14"/>
  <c r="J14" i="14"/>
  <c r="K14" i="14"/>
  <c r="I14" i="14"/>
  <c r="H14" i="14"/>
  <c r="G10" i="26"/>
  <c r="H8" i="14"/>
  <c r="I8" i="14" s="1"/>
  <c r="J8" i="14" s="1"/>
  <c r="K8" i="14" s="1"/>
  <c r="L8" i="14" s="1"/>
  <c r="M8" i="14" s="1"/>
  <c r="N8" i="14" s="1"/>
  <c r="O8" i="14" s="1"/>
  <c r="P8" i="14" s="1"/>
  <c r="Q8" i="14" s="1"/>
  <c r="G9" i="29"/>
  <c r="H9" i="29" s="1"/>
  <c r="I9" i="29" s="1"/>
  <c r="J9" i="29" s="1"/>
  <c r="K9" i="29" s="1"/>
  <c r="L9" i="29" s="1"/>
  <c r="M9" i="29" s="1"/>
  <c r="G101" i="28" a="1"/>
  <c r="G101" i="28" s="1"/>
  <c r="J56" i="25" s="1"/>
  <c r="F94" i="28" a="1"/>
  <c r="F94" i="28" s="1"/>
  <c r="G102" i="28"/>
  <c r="J47" i="25" s="1"/>
  <c r="H102" i="28"/>
  <c r="K47" i="25" s="1"/>
  <c r="I102" i="28"/>
  <c r="L47" i="25" s="1"/>
  <c r="J102" i="28"/>
  <c r="M47" i="25" s="1"/>
  <c r="K102" i="28"/>
  <c r="N47" i="25" s="1"/>
  <c r="L102" i="28"/>
  <c r="O47" i="25" s="1"/>
  <c r="G99" i="28"/>
  <c r="H99" i="28"/>
  <c r="I99" i="28"/>
  <c r="J99" i="28"/>
  <c r="K99" i="28"/>
  <c r="L99" i="28"/>
  <c r="G94" i="28"/>
  <c r="H94" i="28" s="1"/>
  <c r="I94" i="28" s="1"/>
  <c r="J94" i="28" s="1"/>
  <c r="K94" i="28" s="1"/>
  <c r="L94" i="28" s="1"/>
  <c r="M94" i="28" s="1"/>
  <c r="G16" i="13"/>
  <c r="H16" i="13" s="1"/>
  <c r="I16" i="13" s="1"/>
  <c r="J16" i="13" s="1"/>
  <c r="K16" i="13" s="1"/>
  <c r="L16" i="13" s="1"/>
  <c r="M16" i="13" s="1"/>
  <c r="N16" i="13" s="1"/>
  <c r="O16" i="13" s="1"/>
  <c r="P16" i="13" s="1"/>
  <c r="J57" i="25"/>
  <c r="F79" i="28" a="1"/>
  <c r="F79" i="28" s="1"/>
  <c r="G87" i="28"/>
  <c r="J46" i="25" s="1"/>
  <c r="H87" i="28"/>
  <c r="K46" i="25" s="1"/>
  <c r="I87" i="28"/>
  <c r="L46" i="25" s="1"/>
  <c r="J87" i="28"/>
  <c r="M46" i="25" s="1"/>
  <c r="K87" i="28"/>
  <c r="N46" i="25" s="1"/>
  <c r="L87" i="28"/>
  <c r="O46" i="25" s="1"/>
  <c r="G84" i="28"/>
  <c r="H84" i="28"/>
  <c r="I84" i="28"/>
  <c r="J84" i="28"/>
  <c r="K84" i="28"/>
  <c r="L84" i="28"/>
  <c r="G79" i="28"/>
  <c r="H79" i="28" s="1"/>
  <c r="I79" i="28" s="1"/>
  <c r="J79" i="28" s="1"/>
  <c r="K79" i="28" s="1"/>
  <c r="L79" i="28" s="1"/>
  <c r="M79" i="28" s="1"/>
  <c r="F9" i="28"/>
  <c r="F22" i="28"/>
  <c r="F49" i="28" a="1"/>
  <c r="F49" i="28" s="1"/>
  <c r="F64" i="28" a="1"/>
  <c r="F64" i="28" s="1"/>
  <c r="J55" i="25"/>
  <c r="G72" i="28"/>
  <c r="J45" i="25" s="1"/>
  <c r="H72" i="28"/>
  <c r="K45" i="25" s="1"/>
  <c r="I72" i="28"/>
  <c r="L45" i="25" s="1"/>
  <c r="J72" i="28"/>
  <c r="M45" i="25" s="1"/>
  <c r="K72" i="28"/>
  <c r="N45" i="25" s="1"/>
  <c r="L72" i="28"/>
  <c r="O45" i="25" s="1"/>
  <c r="G69" i="28"/>
  <c r="H69" i="28"/>
  <c r="I69" i="28"/>
  <c r="J69" i="28"/>
  <c r="K69" i="28"/>
  <c r="L69" i="28"/>
  <c r="G64" i="28"/>
  <c r="H64" i="28" s="1"/>
  <c r="I64" i="28" s="1"/>
  <c r="J64" i="28" s="1"/>
  <c r="K64" i="28" s="1"/>
  <c r="L64" i="28" s="1"/>
  <c r="M64" i="28" s="1"/>
  <c r="G30" i="12"/>
  <c r="H30" i="12"/>
  <c r="I30" i="12"/>
  <c r="J30" i="12"/>
  <c r="K30" i="12"/>
  <c r="L30" i="12"/>
  <c r="M30" i="12"/>
  <c r="N30" i="12"/>
  <c r="O30" i="12"/>
  <c r="F30" i="12"/>
  <c r="G22" i="12"/>
  <c r="H22" i="12"/>
  <c r="I22" i="12"/>
  <c r="J22" i="12"/>
  <c r="K22" i="12"/>
  <c r="L22" i="12"/>
  <c r="M22" i="12"/>
  <c r="N22" i="12"/>
  <c r="O22" i="12"/>
  <c r="F22" i="12"/>
  <c r="G57" i="28"/>
  <c r="J44" i="25" s="1"/>
  <c r="H57" i="28"/>
  <c r="K44" i="25" s="1"/>
  <c r="I57" i="28"/>
  <c r="L44" i="25" s="1"/>
  <c r="J57" i="28"/>
  <c r="M44" i="25" s="1"/>
  <c r="K57" i="28"/>
  <c r="N44" i="25" s="1"/>
  <c r="L57" i="28"/>
  <c r="O44" i="25" s="1"/>
  <c r="G54" i="28"/>
  <c r="H54" i="28"/>
  <c r="I54" i="28"/>
  <c r="J54" i="28"/>
  <c r="K54" i="28"/>
  <c r="L54" i="28"/>
  <c r="G49" i="28"/>
  <c r="H49" i="28" s="1"/>
  <c r="I49" i="28" s="1"/>
  <c r="J49" i="28" s="1"/>
  <c r="K49" i="28" s="1"/>
  <c r="L49" i="28" s="1"/>
  <c r="M49" i="28" s="1"/>
  <c r="G41" i="28"/>
  <c r="G16" i="29" s="1"/>
  <c r="J52" i="25" s="1"/>
  <c r="H38" i="28"/>
  <c r="J38" i="28"/>
  <c r="K38" i="28"/>
  <c r="L38" i="28"/>
  <c r="G38" i="28"/>
  <c r="G13" i="29" s="1"/>
  <c r="J38" i="24" s="1"/>
  <c r="H37" i="28"/>
  <c r="I37" i="28"/>
  <c r="J37" i="28"/>
  <c r="K37" i="28"/>
  <c r="L37" i="28"/>
  <c r="H36" i="28"/>
  <c r="H11" i="29" s="1"/>
  <c r="I36" i="28"/>
  <c r="I11" i="29" s="1"/>
  <c r="J36" i="28"/>
  <c r="J11" i="29" s="1"/>
  <c r="K36" i="28"/>
  <c r="K11" i="29" s="1"/>
  <c r="L36" i="28"/>
  <c r="L11" i="29" s="1"/>
  <c r="G36" i="28"/>
  <c r="G11" i="29" s="1"/>
  <c r="H29" i="28"/>
  <c r="I29" i="28" s="1"/>
  <c r="G30" i="28"/>
  <c r="G31" i="28" s="1"/>
  <c r="H30" i="28"/>
  <c r="I30" i="28"/>
  <c r="J30" i="28"/>
  <c r="K30" i="28"/>
  <c r="L30" i="28"/>
  <c r="G27" i="28"/>
  <c r="H27" i="28"/>
  <c r="I27" i="28"/>
  <c r="J27" i="28"/>
  <c r="K27" i="28"/>
  <c r="L27" i="28"/>
  <c r="G34" i="28"/>
  <c r="H34" i="28" s="1"/>
  <c r="I34" i="28" s="1"/>
  <c r="J34" i="28" s="1"/>
  <c r="K34" i="28" s="1"/>
  <c r="L34" i="28" s="1"/>
  <c r="M34" i="28" s="1"/>
  <c r="G22" i="28"/>
  <c r="H22" i="28" s="1"/>
  <c r="I22" i="28" s="1"/>
  <c r="J22" i="28" s="1"/>
  <c r="K22" i="28" s="1"/>
  <c r="L22" i="28" s="1"/>
  <c r="M22" i="28" s="1"/>
  <c r="G9" i="28"/>
  <c r="H9" i="28" s="1"/>
  <c r="I9" i="28" s="1"/>
  <c r="J9" i="28" s="1"/>
  <c r="K9" i="28" s="1"/>
  <c r="L9" i="28" s="1"/>
  <c r="M9" i="28" s="1"/>
  <c r="F27" i="12"/>
  <c r="G27" i="12" s="1"/>
  <c r="H27" i="12" s="1"/>
  <c r="I27" i="12" s="1"/>
  <c r="J27" i="12" s="1"/>
  <c r="K27" i="12" s="1"/>
  <c r="L27" i="12" s="1"/>
  <c r="M27" i="12" s="1"/>
  <c r="N27" i="12" s="1"/>
  <c r="O27" i="12" s="1"/>
  <c r="L19" i="12"/>
  <c r="Y21" i="27"/>
  <c r="Z21" i="27"/>
  <c r="AA21" i="27"/>
  <c r="AB21" i="27"/>
  <c r="AC21" i="27"/>
  <c r="X21" i="27"/>
  <c r="Z11" i="27"/>
  <c r="AA11" i="27"/>
  <c r="AB11" i="27"/>
  <c r="AC11" i="27"/>
  <c r="K21" i="27"/>
  <c r="L21" i="27"/>
  <c r="M21" i="27"/>
  <c r="N21" i="27"/>
  <c r="O21" i="27"/>
  <c r="J21" i="27"/>
  <c r="K11" i="27"/>
  <c r="M9" i="14" s="1"/>
  <c r="M11" i="27"/>
  <c r="O9" i="14" s="1"/>
  <c r="N11" i="27"/>
  <c r="P9" i="14" s="1"/>
  <c r="O11" i="27"/>
  <c r="Q9" i="14" s="1"/>
  <c r="AL15" i="27"/>
  <c r="AL16" i="27" s="1"/>
  <c r="AM12" i="27" s="1"/>
  <c r="AM15" i="27"/>
  <c r="AN15" i="27"/>
  <c r="AO15" i="27"/>
  <c r="AP15" i="27"/>
  <c r="AQ15" i="27"/>
  <c r="AL17" i="27"/>
  <c r="X25" i="27"/>
  <c r="X26" i="27" s="1"/>
  <c r="Y25" i="27"/>
  <c r="Z25" i="27"/>
  <c r="AA25" i="27"/>
  <c r="AB25" i="27"/>
  <c r="AC25" i="27"/>
  <c r="X27" i="27"/>
  <c r="X15" i="27"/>
  <c r="Y15" i="27"/>
  <c r="Z15" i="27"/>
  <c r="AA15" i="27"/>
  <c r="AB15" i="27"/>
  <c r="AC15" i="27"/>
  <c r="X17" i="27"/>
  <c r="J25" i="27"/>
  <c r="K25" i="27"/>
  <c r="L25" i="27"/>
  <c r="M25" i="27"/>
  <c r="N25" i="27"/>
  <c r="J27" i="27"/>
  <c r="J17" i="27"/>
  <c r="K15" i="27"/>
  <c r="L15" i="27"/>
  <c r="M15" i="27"/>
  <c r="N15" i="27"/>
  <c r="O15" i="27"/>
  <c r="J15" i="27"/>
  <c r="J16" i="27" s="1"/>
  <c r="AM11" i="27"/>
  <c r="AN11" i="27"/>
  <c r="AO11" i="27"/>
  <c r="AP11" i="27"/>
  <c r="AQ11" i="27"/>
  <c r="H16" i="28"/>
  <c r="I16" i="28" s="1"/>
  <c r="H17" i="28"/>
  <c r="I17" i="28"/>
  <c r="J17" i="28"/>
  <c r="K17" i="28"/>
  <c r="G17" i="28"/>
  <c r="G18" i="28" s="1"/>
  <c r="T20" i="27"/>
  <c r="U20" i="27" s="1"/>
  <c r="V20" i="27" s="1"/>
  <c r="W20" i="27" s="1"/>
  <c r="X20" i="27" s="1"/>
  <c r="Y20" i="27" s="1"/>
  <c r="Z20" i="27" s="1"/>
  <c r="AA20" i="27" s="1"/>
  <c r="AB20" i="27" s="1"/>
  <c r="AC20" i="27" s="1"/>
  <c r="T10" i="27"/>
  <c r="U10" i="27" s="1"/>
  <c r="V10" i="27" s="1"/>
  <c r="W10" i="27" s="1"/>
  <c r="X10" i="27" s="1"/>
  <c r="Y10" i="27" s="1"/>
  <c r="Z10" i="27" s="1"/>
  <c r="AA10" i="27" s="1"/>
  <c r="AB10" i="27" s="1"/>
  <c r="AC10" i="27" s="1"/>
  <c r="F20" i="27"/>
  <c r="G20" i="27" s="1"/>
  <c r="H20" i="27" s="1"/>
  <c r="I20" i="27" s="1"/>
  <c r="J20" i="27" s="1"/>
  <c r="K20" i="27" s="1"/>
  <c r="L20" i="27" s="1"/>
  <c r="M20" i="27" s="1"/>
  <c r="N20" i="27" s="1"/>
  <c r="O20" i="27" s="1"/>
  <c r="F10" i="27"/>
  <c r="H14" i="28"/>
  <c r="I14" i="28"/>
  <c r="I39" i="28" s="1"/>
  <c r="J14" i="28"/>
  <c r="J39" i="28" s="1"/>
  <c r="L14" i="28"/>
  <c r="G14" i="28"/>
  <c r="AH10" i="27"/>
  <c r="AI10" i="27" s="1"/>
  <c r="AJ10" i="27" s="1"/>
  <c r="AK10" i="27" s="1"/>
  <c r="AL10" i="27" s="1"/>
  <c r="AM10" i="27" s="1"/>
  <c r="AN10" i="27" s="1"/>
  <c r="AO10" i="27" s="1"/>
  <c r="AP10" i="27" s="1"/>
  <c r="AQ10" i="27" s="1"/>
  <c r="N11" i="11"/>
  <c r="N12" i="11"/>
  <c r="H11" i="24"/>
  <c r="I11" i="24"/>
  <c r="J11" i="24"/>
  <c r="K11" i="24"/>
  <c r="L11" i="24"/>
  <c r="M11" i="24"/>
  <c r="N11" i="24"/>
  <c r="O11" i="24"/>
  <c r="G11" i="24"/>
  <c r="F11" i="24"/>
  <c r="G27" i="22"/>
  <c r="H27" i="22"/>
  <c r="I27" i="22"/>
  <c r="J27" i="22"/>
  <c r="K27" i="22"/>
  <c r="L27" i="22"/>
  <c r="M27" i="22"/>
  <c r="N27" i="22"/>
  <c r="O27" i="22"/>
  <c r="F27" i="22"/>
  <c r="O26" i="24"/>
  <c r="N26" i="24"/>
  <c r="M26" i="24"/>
  <c r="L26" i="24"/>
  <c r="K26" i="24"/>
  <c r="J26" i="24"/>
  <c r="I26" i="24"/>
  <c r="H26" i="24"/>
  <c r="G26" i="24"/>
  <c r="F26" i="24"/>
  <c r="P93" i="9" l="1"/>
  <c r="M19" i="12"/>
  <c r="N19" i="12" s="1"/>
  <c r="O19" i="12" s="1"/>
  <c r="X16" i="27"/>
  <c r="L10" i="14"/>
  <c r="Y22" i="27"/>
  <c r="Y27" i="27" s="1"/>
  <c r="K39" i="28"/>
  <c r="L39" i="28"/>
  <c r="K42" i="28"/>
  <c r="H39" i="28"/>
  <c r="H41" i="28"/>
  <c r="G39" i="28"/>
  <c r="J42" i="28"/>
  <c r="I42" i="28"/>
  <c r="G14" i="29"/>
  <c r="H56" i="28"/>
  <c r="I56" i="28" s="1"/>
  <c r="J56" i="28" s="1"/>
  <c r="M54" i="25" s="1"/>
  <c r="AC93" i="9"/>
  <c r="O13" i="8"/>
  <c r="L42" i="28"/>
  <c r="H42" i="28"/>
  <c r="I41" i="28"/>
  <c r="G43" i="28"/>
  <c r="J54" i="25"/>
  <c r="G42" i="28"/>
  <c r="G17" i="29" s="1"/>
  <c r="J43" i="25" s="1"/>
  <c r="Y12" i="27"/>
  <c r="M10" i="14" s="1"/>
  <c r="K12" i="27"/>
  <c r="M11" i="14"/>
  <c r="M14" i="14" s="1"/>
  <c r="H18" i="14"/>
  <c r="I18" i="14"/>
  <c r="L11" i="14"/>
  <c r="L14" i="14" s="1"/>
  <c r="H101" i="28"/>
  <c r="K56" i="25" s="1"/>
  <c r="G103" i="28"/>
  <c r="G88" i="28"/>
  <c r="H86" i="28"/>
  <c r="K57" i="25" s="1"/>
  <c r="H71" i="28"/>
  <c r="K55" i="25" s="1"/>
  <c r="G73" i="28"/>
  <c r="G58" i="28"/>
  <c r="H31" i="28"/>
  <c r="J29" i="28"/>
  <c r="I31" i="28"/>
  <c r="AM17" i="27"/>
  <c r="AM16" i="27"/>
  <c r="AN12" i="27" s="1"/>
  <c r="AN16" i="27" s="1"/>
  <c r="AO12" i="27" s="1"/>
  <c r="J26" i="27"/>
  <c r="I18" i="28"/>
  <c r="I43" i="28" s="1"/>
  <c r="J16" i="28"/>
  <c r="H18" i="28"/>
  <c r="Y26" i="27" l="1"/>
  <c r="Z22" i="27" s="1"/>
  <c r="K16" i="27"/>
  <c r="L12" i="27" s="1"/>
  <c r="G18" i="29"/>
  <c r="H43" i="28"/>
  <c r="K54" i="25"/>
  <c r="I58" i="28"/>
  <c r="H58" i="28"/>
  <c r="L54" i="25"/>
  <c r="O21" i="8"/>
  <c r="O93" i="8" s="1"/>
  <c r="J32" i="26"/>
  <c r="J18" i="28"/>
  <c r="J41" i="28"/>
  <c r="N11" i="14"/>
  <c r="N14" i="14" s="1"/>
  <c r="K17" i="27"/>
  <c r="Y17" i="27"/>
  <c r="Y16" i="27"/>
  <c r="Z12" i="27" s="1"/>
  <c r="Z16" i="27" s="1"/>
  <c r="AA12" i="27" s="1"/>
  <c r="O10" i="14" s="1"/>
  <c r="L17" i="27"/>
  <c r="L16" i="27"/>
  <c r="M12" i="27" s="1"/>
  <c r="M16" i="27" s="1"/>
  <c r="N12" i="27" s="1"/>
  <c r="K22" i="27"/>
  <c r="L12" i="14"/>
  <c r="L18" i="14" s="1"/>
  <c r="J10" i="24" s="1"/>
  <c r="H103" i="28"/>
  <c r="I101" i="28"/>
  <c r="L56" i="25" s="1"/>
  <c r="H88" i="28"/>
  <c r="I86" i="28"/>
  <c r="L57" i="25" s="1"/>
  <c r="I71" i="28"/>
  <c r="L55" i="25" s="1"/>
  <c r="H73" i="28"/>
  <c r="K56" i="28"/>
  <c r="N54" i="25" s="1"/>
  <c r="J58" i="28"/>
  <c r="K29" i="28"/>
  <c r="J31" i="28"/>
  <c r="AO16" i="27"/>
  <c r="AP12" i="27" s="1"/>
  <c r="AP17" i="27" s="1"/>
  <c r="AO17" i="27"/>
  <c r="AN17" i="27"/>
  <c r="Z27" i="27"/>
  <c r="Z26" i="27"/>
  <c r="AA22" i="27" s="1"/>
  <c r="O11" i="14" s="1"/>
  <c r="O14" i="14" s="1"/>
  <c r="K16" i="28"/>
  <c r="L16" i="28" s="1"/>
  <c r="M16" i="28" s="1"/>
  <c r="M18" i="28" s="1"/>
  <c r="N17" i="27" l="1"/>
  <c r="J43" i="28"/>
  <c r="K41" i="28"/>
  <c r="M17" i="27"/>
  <c r="N16" i="27"/>
  <c r="O12" i="27" s="1"/>
  <c r="AA17" i="27"/>
  <c r="N10" i="14"/>
  <c r="Z17" i="27"/>
  <c r="AA16" i="27"/>
  <c r="AB12" i="27" s="1"/>
  <c r="AB16" i="27" s="1"/>
  <c r="AC12" i="27" s="1"/>
  <c r="Q10" i="14" s="1"/>
  <c r="K27" i="27"/>
  <c r="K26" i="27"/>
  <c r="AP16" i="27"/>
  <c r="AQ12" i="27" s="1"/>
  <c r="AQ17" i="27" s="1"/>
  <c r="K18" i="14"/>
  <c r="J18" i="14"/>
  <c r="I103" i="28"/>
  <c r="J101" i="28"/>
  <c r="M56" i="25" s="1"/>
  <c r="I88" i="28"/>
  <c r="J86" i="28"/>
  <c r="M57" i="25" s="1"/>
  <c r="I73" i="28"/>
  <c r="J71" i="28"/>
  <c r="M55" i="25" s="1"/>
  <c r="K58" i="28"/>
  <c r="L56" i="28"/>
  <c r="M56" i="28" s="1"/>
  <c r="M58" i="28" s="1"/>
  <c r="L29" i="28"/>
  <c r="K31" i="28"/>
  <c r="L18" i="28"/>
  <c r="AA26" i="27"/>
  <c r="AB22" i="27" s="1"/>
  <c r="P11" i="14" s="1"/>
  <c r="P14" i="14" s="1"/>
  <c r="AA27" i="27"/>
  <c r="K18" i="28"/>
  <c r="K43" i="28" s="1"/>
  <c r="AQ16" i="27" l="1"/>
  <c r="O16" i="27"/>
  <c r="O17" i="27"/>
  <c r="L31" i="28"/>
  <c r="L43" i="28" s="1"/>
  <c r="M29" i="28"/>
  <c r="L58" i="28"/>
  <c r="O54" i="25"/>
  <c r="L41" i="28"/>
  <c r="M18" i="29" s="1"/>
  <c r="AC17" i="27"/>
  <c r="AB17" i="27"/>
  <c r="AC16" i="27"/>
  <c r="P10" i="14"/>
  <c r="L22" i="27"/>
  <c r="F28" i="12" a="1"/>
  <c r="M12" i="14"/>
  <c r="J103" i="28"/>
  <c r="K101" i="28"/>
  <c r="J88" i="28"/>
  <c r="K86" i="28"/>
  <c r="N57" i="25" s="1"/>
  <c r="J73" i="28"/>
  <c r="K71" i="28"/>
  <c r="N55" i="25" s="1"/>
  <c r="AB27" i="27"/>
  <c r="AB26" i="27"/>
  <c r="AC22" i="27" s="1"/>
  <c r="Q11" i="14" s="1"/>
  <c r="Q14" i="14" s="1"/>
  <c r="F15" i="12" l="1"/>
  <c r="O15" i="12"/>
  <c r="O17" i="12" s="1"/>
  <c r="G15" i="12"/>
  <c r="G17" i="12" s="1"/>
  <c r="M15" i="12"/>
  <c r="K15" i="12"/>
  <c r="K17" i="12" s="1"/>
  <c r="N15" i="12"/>
  <c r="N17" i="12" s="1"/>
  <c r="L15" i="12"/>
  <c r="L17" i="12" s="1"/>
  <c r="J15" i="12"/>
  <c r="J17" i="12" s="1"/>
  <c r="I15" i="12"/>
  <c r="I17" i="12" s="1"/>
  <c r="H15" i="12"/>
  <c r="H17" i="12" s="1"/>
  <c r="N56" i="25"/>
  <c r="L101" i="28"/>
  <c r="M101" i="28" s="1"/>
  <c r="M103" i="28" s="1"/>
  <c r="M18" i="14"/>
  <c r="K10" i="24" s="1"/>
  <c r="M41" i="28"/>
  <c r="M31" i="28"/>
  <c r="M43" i="28" s="1"/>
  <c r="M17" i="12"/>
  <c r="N12" i="14"/>
  <c r="L26" i="27"/>
  <c r="L27" i="27"/>
  <c r="F28" i="12"/>
  <c r="F29" i="12" s="1"/>
  <c r="F31" i="12" s="1"/>
  <c r="L29" i="12"/>
  <c r="L31" i="12" s="1"/>
  <c r="I29" i="12"/>
  <c r="I31" i="12" s="1"/>
  <c r="J29" i="12"/>
  <c r="J31" i="12" s="1"/>
  <c r="H29" i="12"/>
  <c r="H31" i="12" s="1"/>
  <c r="N29" i="12"/>
  <c r="N31" i="12" s="1"/>
  <c r="K29" i="12"/>
  <c r="K31" i="12" s="1"/>
  <c r="M29" i="12"/>
  <c r="M31" i="12" s="1"/>
  <c r="O29" i="12"/>
  <c r="O31" i="12" s="1"/>
  <c r="G29" i="12"/>
  <c r="G31" i="12" s="1"/>
  <c r="K103" i="28"/>
  <c r="L86" i="28"/>
  <c r="M86" i="28" s="1"/>
  <c r="M88" i="28" s="1"/>
  <c r="K88" i="28"/>
  <c r="K73" i="28"/>
  <c r="L71" i="28"/>
  <c r="M71" i="28" s="1"/>
  <c r="M73" i="28" s="1"/>
  <c r="AC26" i="27"/>
  <c r="AC27" i="27"/>
  <c r="F17" i="12" l="1"/>
  <c r="N18" i="14"/>
  <c r="L10" i="24" s="1"/>
  <c r="L103" i="28"/>
  <c r="O56" i="25"/>
  <c r="L73" i="28"/>
  <c r="O55" i="25"/>
  <c r="L88" i="28"/>
  <c r="O57" i="25"/>
  <c r="F21" i="12"/>
  <c r="F23" i="12" s="1"/>
  <c r="K21" i="12"/>
  <c r="K23" i="12" s="1"/>
  <c r="H21" i="12"/>
  <c r="H23" i="12" s="1"/>
  <c r="J21" i="12"/>
  <c r="J23" i="12" s="1"/>
  <c r="L21" i="12"/>
  <c r="L23" i="12" s="1"/>
  <c r="O21" i="12"/>
  <c r="O23" i="12" s="1"/>
  <c r="I21" i="12"/>
  <c r="I23" i="12" s="1"/>
  <c r="G21" i="12"/>
  <c r="G23" i="12" s="1"/>
  <c r="N21" i="12"/>
  <c r="N23" i="12" s="1"/>
  <c r="M21" i="12"/>
  <c r="M23" i="12" s="1"/>
  <c r="M22" i="27"/>
  <c r="M36" i="12" l="1" a="1"/>
  <c r="M36" i="12" s="1"/>
  <c r="H35" i="12" a="1"/>
  <c r="H35" i="12" s="1"/>
  <c r="M35" i="12" a="1"/>
  <c r="M35" i="12" s="1"/>
  <c r="K35" i="12" a="1"/>
  <c r="K35" i="12" s="1"/>
  <c r="I36" i="12" a="1"/>
  <c r="I36" i="12" s="1"/>
  <c r="N36" i="12" a="1"/>
  <c r="N36" i="12" s="1"/>
  <c r="J36" i="12" a="1"/>
  <c r="J36" i="12" s="1"/>
  <c r="G35" i="12" a="1"/>
  <c r="G35" i="12" s="1"/>
  <c r="L36" i="12" a="1"/>
  <c r="L36" i="12" s="1"/>
  <c r="N35" i="12" a="1"/>
  <c r="N35" i="12" s="1"/>
  <c r="J35" i="12" a="1"/>
  <c r="J35" i="12" s="1"/>
  <c r="H36" i="12" a="1"/>
  <c r="H36" i="12" s="1"/>
  <c r="I35" i="12" a="1"/>
  <c r="I35" i="12" s="1"/>
  <c r="L35" i="12" a="1"/>
  <c r="L35" i="12" s="1"/>
  <c r="O35" i="12" a="1"/>
  <c r="O35" i="12" s="1"/>
  <c r="G36" i="12" a="1"/>
  <c r="G36" i="12" s="1"/>
  <c r="F36" i="12" a="1"/>
  <c r="F36" i="12" s="1"/>
  <c r="K36" i="12" a="1"/>
  <c r="K36" i="12" s="1"/>
  <c r="O36" i="12" a="1"/>
  <c r="O36" i="12" s="1"/>
  <c r="F35" i="12" a="1"/>
  <c r="F35" i="12" s="1"/>
  <c r="M26" i="27"/>
  <c r="M27" i="27"/>
  <c r="O12" i="14"/>
  <c r="O18" i="14" l="1"/>
  <c r="M10" i="24" s="1"/>
  <c r="N22" i="27"/>
  <c r="N27" i="27" l="1"/>
  <c r="P12" i="14"/>
  <c r="N26" i="27"/>
  <c r="Y63" i="15"/>
  <c r="G12" i="21"/>
  <c r="H12" i="21"/>
  <c r="H16" i="21" s="1"/>
  <c r="I12" i="21"/>
  <c r="I16" i="21" s="1"/>
  <c r="J12" i="21"/>
  <c r="K12" i="21"/>
  <c r="L12" i="21"/>
  <c r="M12" i="21"/>
  <c r="N12" i="21"/>
  <c r="N16" i="21" s="1"/>
  <c r="O12" i="21"/>
  <c r="G15" i="21"/>
  <c r="H15" i="21"/>
  <c r="I15" i="21"/>
  <c r="J15" i="21"/>
  <c r="K15" i="21"/>
  <c r="K16" i="21" s="1"/>
  <c r="L15" i="21"/>
  <c r="M15" i="21"/>
  <c r="M16" i="21" s="1"/>
  <c r="N15" i="21"/>
  <c r="O15" i="21"/>
  <c r="G16" i="21"/>
  <c r="J16" i="21"/>
  <c r="L16" i="21"/>
  <c r="O16" i="21"/>
  <c r="F16" i="21"/>
  <c r="F15" i="21"/>
  <c r="F12" i="21"/>
  <c r="F7" i="18"/>
  <c r="G7" i="18" s="1"/>
  <c r="H7" i="18" s="1"/>
  <c r="I7" i="18" s="1"/>
  <c r="J7" i="18" s="1"/>
  <c r="K7" i="18" s="1"/>
  <c r="K20" i="17"/>
  <c r="J19" i="15"/>
  <c r="J18" i="15"/>
  <c r="J17" i="15"/>
  <c r="Y17" i="15" s="1"/>
  <c r="J16" i="15"/>
  <c r="Y16" i="15" s="1"/>
  <c r="J15" i="15"/>
  <c r="Y15" i="15" s="1"/>
  <c r="J38" i="15"/>
  <c r="Y38" i="15" s="1"/>
  <c r="J37" i="15"/>
  <c r="Y37" i="15" s="1"/>
  <c r="J36" i="15"/>
  <c r="Y36" i="15" s="1"/>
  <c r="J35" i="15"/>
  <c r="J34" i="15"/>
  <c r="J33" i="15"/>
  <c r="Y33" i="15" s="1"/>
  <c r="J32" i="15"/>
  <c r="J31" i="15"/>
  <c r="Y31" i="15" s="1"/>
  <c r="J30" i="15"/>
  <c r="Y30" i="15" s="1"/>
  <c r="J29" i="15"/>
  <c r="J28" i="15"/>
  <c r="Y28" i="15" s="1"/>
  <c r="J27" i="15"/>
  <c r="Y27" i="15" s="1"/>
  <c r="J26" i="15"/>
  <c r="Y26" i="15" s="1"/>
  <c r="J25" i="15"/>
  <c r="J24" i="15"/>
  <c r="Y24" i="15" s="1"/>
  <c r="J23" i="15"/>
  <c r="J22" i="15"/>
  <c r="Y22" i="15" s="1"/>
  <c r="J44" i="15"/>
  <c r="J43" i="15"/>
  <c r="Y43" i="15" s="1"/>
  <c r="J42" i="15"/>
  <c r="Y42" i="15" s="1"/>
  <c r="J41" i="15"/>
  <c r="Y41" i="15" s="1"/>
  <c r="J52" i="15"/>
  <c r="Y52" i="15" s="1"/>
  <c r="J51" i="15"/>
  <c r="Y51" i="15" s="1"/>
  <c r="J50" i="15"/>
  <c r="Y50" i="15" s="1"/>
  <c r="J49" i="15"/>
  <c r="J48" i="15"/>
  <c r="Y48" i="15" s="1"/>
  <c r="J47" i="15"/>
  <c r="J60" i="15"/>
  <c r="Y60" i="15" s="1"/>
  <c r="J59" i="15"/>
  <c r="J58" i="15"/>
  <c r="Y58" i="15" s="1"/>
  <c r="J57" i="15"/>
  <c r="Y57" i="15" s="1"/>
  <c r="J56" i="15"/>
  <c r="Y56" i="15" s="1"/>
  <c r="J55" i="15"/>
  <c r="Y55" i="15" s="1"/>
  <c r="J72" i="15"/>
  <c r="Y72" i="15" s="1"/>
  <c r="J71" i="15"/>
  <c r="Y70" i="15"/>
  <c r="J69" i="15"/>
  <c r="J68" i="15"/>
  <c r="J67" i="15"/>
  <c r="Y67" i="15" s="1"/>
  <c r="J66" i="15"/>
  <c r="Y66" i="15" s="1"/>
  <c r="J65" i="15"/>
  <c r="Y65" i="15" s="1"/>
  <c r="J64" i="15"/>
  <c r="Y64" i="15" s="1"/>
  <c r="J13" i="15"/>
  <c r="J12" i="15"/>
  <c r="Y12" i="15" s="1"/>
  <c r="J14" i="15"/>
  <c r="Y14" i="15" s="1"/>
  <c r="K73" i="17"/>
  <c r="K61" i="17"/>
  <c r="K53" i="17"/>
  <c r="K45" i="17"/>
  <c r="K39" i="17"/>
  <c r="Z11" i="15"/>
  <c r="X72" i="15"/>
  <c r="X71" i="15"/>
  <c r="X70" i="15"/>
  <c r="X69" i="15"/>
  <c r="X68" i="15"/>
  <c r="X67" i="15"/>
  <c r="X66" i="15"/>
  <c r="X65" i="15"/>
  <c r="X64" i="15"/>
  <c r="X63" i="15"/>
  <c r="X60" i="15"/>
  <c r="X59" i="15"/>
  <c r="X58" i="15"/>
  <c r="X57" i="15"/>
  <c r="X56" i="15"/>
  <c r="X55" i="15"/>
  <c r="X52" i="15"/>
  <c r="X51" i="15"/>
  <c r="X50" i="15"/>
  <c r="X48" i="15"/>
  <c r="X47" i="15"/>
  <c r="X44" i="15"/>
  <c r="X43" i="15"/>
  <c r="X42" i="15"/>
  <c r="X41" i="15"/>
  <c r="X38" i="15"/>
  <c r="X37" i="15"/>
  <c r="X36" i="15"/>
  <c r="X35" i="15"/>
  <c r="X34" i="15"/>
  <c r="X33" i="15"/>
  <c r="X32" i="15"/>
  <c r="X31" i="15"/>
  <c r="X30" i="15"/>
  <c r="X29" i="15"/>
  <c r="X28" i="15"/>
  <c r="X27" i="15"/>
  <c r="X26" i="15"/>
  <c r="X25" i="15"/>
  <c r="X24" i="15"/>
  <c r="X23" i="15"/>
  <c r="X22" i="15"/>
  <c r="X19" i="15"/>
  <c r="X18" i="15"/>
  <c r="X17" i="15"/>
  <c r="X16" i="15"/>
  <c r="X15" i="15"/>
  <c r="X14" i="15"/>
  <c r="X13" i="15"/>
  <c r="X12" i="15"/>
  <c r="AE72" i="15"/>
  <c r="AD72" i="15"/>
  <c r="AC72" i="15"/>
  <c r="AB72" i="15"/>
  <c r="AA72" i="15"/>
  <c r="AE71" i="15"/>
  <c r="AD71" i="15"/>
  <c r="AC71" i="15"/>
  <c r="AB71" i="15"/>
  <c r="AA71" i="15"/>
  <c r="Z71" i="15"/>
  <c r="AE70" i="15"/>
  <c r="AD70" i="15"/>
  <c r="AC70" i="15"/>
  <c r="AB70" i="15"/>
  <c r="AA70" i="15"/>
  <c r="Z70" i="15"/>
  <c r="AE69" i="15"/>
  <c r="AD69" i="15"/>
  <c r="AC69" i="15"/>
  <c r="AB69" i="15"/>
  <c r="Z69" i="15"/>
  <c r="AE68" i="15"/>
  <c r="AD68" i="15"/>
  <c r="AC68" i="15"/>
  <c r="AB68" i="15"/>
  <c r="AA68" i="15"/>
  <c r="Z68" i="15"/>
  <c r="AE67" i="15"/>
  <c r="AD67" i="15"/>
  <c r="AC67" i="15"/>
  <c r="AB67" i="15"/>
  <c r="AA67" i="15"/>
  <c r="Z67" i="15"/>
  <c r="AE66" i="15"/>
  <c r="AD66" i="15"/>
  <c r="AC66" i="15"/>
  <c r="AB66" i="15"/>
  <c r="AA66" i="15"/>
  <c r="Z66" i="15"/>
  <c r="AE65" i="15"/>
  <c r="AD65" i="15"/>
  <c r="AC65" i="15"/>
  <c r="AB65" i="15"/>
  <c r="AA65" i="15"/>
  <c r="Z65" i="15"/>
  <c r="AE64" i="15"/>
  <c r="AD64" i="15"/>
  <c r="AC64" i="15"/>
  <c r="AB64" i="15"/>
  <c r="AA64" i="15"/>
  <c r="Z64" i="15"/>
  <c r="AE63" i="15"/>
  <c r="AD63" i="15"/>
  <c r="AC63" i="15"/>
  <c r="AB63" i="15"/>
  <c r="AA63" i="15"/>
  <c r="Z63" i="15"/>
  <c r="AE60" i="15"/>
  <c r="AD60" i="15"/>
  <c r="AC60" i="15"/>
  <c r="AB60" i="15"/>
  <c r="AA60" i="15"/>
  <c r="Z60" i="15"/>
  <c r="AE59" i="15"/>
  <c r="AD59" i="15"/>
  <c r="AC59" i="15"/>
  <c r="AB59" i="15"/>
  <c r="AA59" i="15"/>
  <c r="Z59" i="15"/>
  <c r="AE58" i="15"/>
  <c r="AD58" i="15"/>
  <c r="AC58" i="15"/>
  <c r="AB58" i="15"/>
  <c r="AA58" i="15"/>
  <c r="Z58" i="15"/>
  <c r="AE57" i="15"/>
  <c r="AD57" i="15"/>
  <c r="AC57" i="15"/>
  <c r="AB57" i="15"/>
  <c r="AA57" i="15"/>
  <c r="AA57" i="17" s="1"/>
  <c r="Z57" i="15"/>
  <c r="Z57" i="17" s="1"/>
  <c r="AE56" i="15"/>
  <c r="AD56" i="15"/>
  <c r="AC56" i="15"/>
  <c r="AB56" i="15"/>
  <c r="AA56" i="15"/>
  <c r="Z56" i="15"/>
  <c r="AE55" i="15"/>
  <c r="AD55" i="15"/>
  <c r="AC55" i="15"/>
  <c r="AB55" i="15"/>
  <c r="AA55" i="15"/>
  <c r="Z55" i="15"/>
  <c r="AE52" i="15"/>
  <c r="AD52" i="15"/>
  <c r="AC52" i="15"/>
  <c r="AB52" i="15"/>
  <c r="AA52" i="15"/>
  <c r="Z52" i="15"/>
  <c r="AE51" i="15"/>
  <c r="AD51" i="15"/>
  <c r="AC51" i="15"/>
  <c r="AB51" i="15"/>
  <c r="AA51" i="15"/>
  <c r="Z51" i="15"/>
  <c r="AE50" i="15"/>
  <c r="AD50" i="15"/>
  <c r="AC50" i="15"/>
  <c r="AB50" i="15"/>
  <c r="AA50" i="15"/>
  <c r="Z50" i="15"/>
  <c r="AE49" i="15"/>
  <c r="AD49" i="15"/>
  <c r="AC49" i="15"/>
  <c r="AB49" i="15"/>
  <c r="AA49" i="15"/>
  <c r="Z49" i="15"/>
  <c r="AE48" i="15"/>
  <c r="AD48" i="15"/>
  <c r="AC48" i="15"/>
  <c r="AB48" i="15"/>
  <c r="AA48" i="15"/>
  <c r="Z48" i="15"/>
  <c r="AE47" i="15"/>
  <c r="AD47" i="15"/>
  <c r="AC47" i="15"/>
  <c r="AB47" i="15"/>
  <c r="AA47" i="15"/>
  <c r="Z47" i="15"/>
  <c r="AE44" i="15"/>
  <c r="AD44" i="15"/>
  <c r="AC44" i="15"/>
  <c r="AB44" i="15"/>
  <c r="AA44" i="15"/>
  <c r="Z44" i="15"/>
  <c r="AE43" i="15"/>
  <c r="AD43" i="15"/>
  <c r="AC43" i="15"/>
  <c r="AB43" i="15"/>
  <c r="AA43" i="15"/>
  <c r="Z43" i="15"/>
  <c r="AE42" i="15"/>
  <c r="AD42" i="15"/>
  <c r="AC42" i="15"/>
  <c r="AB42" i="15"/>
  <c r="AA42" i="15"/>
  <c r="Z42" i="15"/>
  <c r="AE41" i="15"/>
  <c r="AD41" i="15"/>
  <c r="AC41" i="15"/>
  <c r="AB41" i="15"/>
  <c r="AA41" i="15"/>
  <c r="Z41" i="15"/>
  <c r="AE38" i="15"/>
  <c r="AD38" i="15"/>
  <c r="AC38" i="15"/>
  <c r="AB38" i="15"/>
  <c r="AA38" i="15"/>
  <c r="Z38" i="15"/>
  <c r="AE37" i="15"/>
  <c r="AD37" i="15"/>
  <c r="AC37" i="15"/>
  <c r="AB37" i="15"/>
  <c r="AA37" i="15"/>
  <c r="Z37" i="15"/>
  <c r="AE36" i="15"/>
  <c r="AD36" i="15"/>
  <c r="AC36" i="15"/>
  <c r="AB36" i="15"/>
  <c r="AA36" i="15"/>
  <c r="Z36" i="15"/>
  <c r="AE35" i="15"/>
  <c r="AD35" i="15"/>
  <c r="AC35" i="15"/>
  <c r="AB35" i="15"/>
  <c r="AA35" i="15"/>
  <c r="Z35" i="15"/>
  <c r="AE34" i="15"/>
  <c r="AD34" i="15"/>
  <c r="AC34" i="15"/>
  <c r="AB34" i="15"/>
  <c r="AA34" i="15"/>
  <c r="Z34" i="15"/>
  <c r="AE33" i="15"/>
  <c r="AD33" i="15"/>
  <c r="AC33" i="15"/>
  <c r="AB33" i="15"/>
  <c r="AA33" i="15"/>
  <c r="Z33" i="15"/>
  <c r="AE32" i="15"/>
  <c r="AD32" i="15"/>
  <c r="AC32" i="15"/>
  <c r="AB32" i="15"/>
  <c r="AA32" i="15"/>
  <c r="Z32" i="15"/>
  <c r="AE31" i="15"/>
  <c r="AD31" i="15"/>
  <c r="AC31" i="15"/>
  <c r="AB31" i="15"/>
  <c r="AA31" i="15"/>
  <c r="Z31" i="15"/>
  <c r="AE30" i="15"/>
  <c r="AD30" i="15"/>
  <c r="AC30" i="15"/>
  <c r="AB30" i="15"/>
  <c r="AA30" i="15"/>
  <c r="Z30" i="15"/>
  <c r="AE29" i="15"/>
  <c r="AD29" i="15"/>
  <c r="AC29" i="15"/>
  <c r="AB29" i="15"/>
  <c r="AA29" i="15"/>
  <c r="Z29" i="15"/>
  <c r="AE28" i="15"/>
  <c r="AD28" i="15"/>
  <c r="AC28" i="15"/>
  <c r="AB28" i="15"/>
  <c r="AA28" i="15"/>
  <c r="Z28" i="15"/>
  <c r="AE27" i="15"/>
  <c r="AD27" i="15"/>
  <c r="AC27" i="15"/>
  <c r="AB27" i="15"/>
  <c r="AA27" i="15"/>
  <c r="Z27" i="15"/>
  <c r="AE26" i="15"/>
  <c r="AD26" i="15"/>
  <c r="AC26" i="15"/>
  <c r="AB26" i="15"/>
  <c r="AA26" i="15"/>
  <c r="Z26" i="15"/>
  <c r="AE25" i="15"/>
  <c r="AD25" i="15"/>
  <c r="AC25" i="15"/>
  <c r="AB25" i="15"/>
  <c r="AA25" i="15"/>
  <c r="Z25" i="15"/>
  <c r="AE24" i="15"/>
  <c r="AD24" i="15"/>
  <c r="AC24" i="15"/>
  <c r="AB24" i="15"/>
  <c r="AA24" i="15"/>
  <c r="Z24" i="15"/>
  <c r="AE23" i="15"/>
  <c r="AD23" i="15"/>
  <c r="AC23" i="15"/>
  <c r="AB23" i="15"/>
  <c r="AA23" i="15"/>
  <c r="Z23" i="15"/>
  <c r="AE22" i="15"/>
  <c r="AD22" i="15"/>
  <c r="AC22" i="15"/>
  <c r="AB22" i="15"/>
  <c r="AA22" i="15"/>
  <c r="Z22" i="15"/>
  <c r="Z13" i="15"/>
  <c r="AA13" i="15"/>
  <c r="AB13" i="15"/>
  <c r="AC13" i="15"/>
  <c r="AD13" i="15"/>
  <c r="AE13" i="15"/>
  <c r="Z14" i="15"/>
  <c r="AA14" i="15"/>
  <c r="AB14" i="15"/>
  <c r="AC14" i="15"/>
  <c r="AD14" i="15"/>
  <c r="AE14" i="15"/>
  <c r="Z15" i="15"/>
  <c r="AA15" i="15"/>
  <c r="AB15" i="15"/>
  <c r="AC15" i="15"/>
  <c r="AD15" i="15"/>
  <c r="AE15" i="15"/>
  <c r="Z16" i="15"/>
  <c r="AA16" i="15"/>
  <c r="AB16" i="15"/>
  <c r="AC16" i="15"/>
  <c r="AD16" i="15"/>
  <c r="AE16" i="15"/>
  <c r="Z17" i="15"/>
  <c r="AA17" i="15"/>
  <c r="AB17" i="15"/>
  <c r="AC17" i="15"/>
  <c r="AD17" i="15"/>
  <c r="AE17" i="15"/>
  <c r="Z18" i="15"/>
  <c r="AA18" i="15"/>
  <c r="AB18" i="15"/>
  <c r="AC18" i="15"/>
  <c r="AD18" i="15"/>
  <c r="AE18" i="15"/>
  <c r="Z19" i="15"/>
  <c r="AA19" i="15"/>
  <c r="AB19" i="15"/>
  <c r="AC19" i="15"/>
  <c r="AD19" i="15"/>
  <c r="AE19" i="15"/>
  <c r="AA12" i="15"/>
  <c r="AB12" i="15"/>
  <c r="AC12" i="15"/>
  <c r="AD12" i="15"/>
  <c r="AE12" i="15"/>
  <c r="Z12" i="15"/>
  <c r="AF11" i="15"/>
  <c r="Y11" i="15"/>
  <c r="X11" i="15"/>
  <c r="W11" i="15"/>
  <c r="U11" i="15"/>
  <c r="J39" i="26"/>
  <c r="I39" i="26"/>
  <c r="H39" i="26"/>
  <c r="G39" i="26"/>
  <c r="I29" i="26"/>
  <c r="O29" i="26"/>
  <c r="N29" i="26"/>
  <c r="M29" i="26"/>
  <c r="L29" i="26"/>
  <c r="K29" i="26"/>
  <c r="J29" i="26"/>
  <c r="H29" i="26"/>
  <c r="G29" i="26"/>
  <c r="H78" i="25"/>
  <c r="O69" i="25"/>
  <c r="N69" i="25"/>
  <c r="M69" i="25"/>
  <c r="L69" i="25"/>
  <c r="K69" i="25"/>
  <c r="J69" i="25"/>
  <c r="I69" i="25"/>
  <c r="H69" i="25"/>
  <c r="G69" i="25"/>
  <c r="F69" i="25"/>
  <c r="J58" i="25"/>
  <c r="I58" i="25"/>
  <c r="H58" i="25"/>
  <c r="G58" i="25"/>
  <c r="F58" i="25"/>
  <c r="J50" i="25"/>
  <c r="I50" i="25"/>
  <c r="H50" i="25"/>
  <c r="H75" i="25" s="1"/>
  <c r="G50" i="25"/>
  <c r="F50" i="25"/>
  <c r="F75" i="25" s="1"/>
  <c r="I33" i="25"/>
  <c r="I78" i="25" s="1"/>
  <c r="H33" i="25"/>
  <c r="G33" i="25"/>
  <c r="G78" i="25" s="1"/>
  <c r="F33" i="25"/>
  <c r="F35" i="25" s="1"/>
  <c r="O27" i="25"/>
  <c r="N27" i="25"/>
  <c r="M27" i="25"/>
  <c r="L27" i="25"/>
  <c r="K27" i="25"/>
  <c r="J27" i="25"/>
  <c r="I27" i="25"/>
  <c r="H27" i="25"/>
  <c r="G27" i="25"/>
  <c r="F27" i="25"/>
  <c r="O21" i="25"/>
  <c r="N21" i="25"/>
  <c r="M21" i="25"/>
  <c r="L21" i="25"/>
  <c r="K21" i="25"/>
  <c r="J21" i="25"/>
  <c r="I21" i="25"/>
  <c r="H21" i="25"/>
  <c r="G21" i="25"/>
  <c r="F21" i="25"/>
  <c r="F76" i="25" s="1"/>
  <c r="I31" i="24"/>
  <c r="H31" i="24"/>
  <c r="G31" i="24"/>
  <c r="I24" i="24"/>
  <c r="H24" i="24"/>
  <c r="G24" i="24"/>
  <c r="F24" i="24"/>
  <c r="M17" i="24"/>
  <c r="M41" i="24" s="1"/>
  <c r="L17" i="24"/>
  <c r="K17" i="24"/>
  <c r="J17" i="24"/>
  <c r="I25" i="24"/>
  <c r="I34" i="24" s="1"/>
  <c r="H17" i="24"/>
  <c r="H41" i="24" s="1"/>
  <c r="G25" i="24"/>
  <c r="F25" i="24"/>
  <c r="F34" i="24" s="1"/>
  <c r="AB57" i="17" l="1"/>
  <c r="AC57" i="17" s="1"/>
  <c r="AA73" i="15"/>
  <c r="K81" i="17"/>
  <c r="F10" i="18" s="1"/>
  <c r="AB73" i="15"/>
  <c r="AC73" i="15"/>
  <c r="AD73" i="15"/>
  <c r="Y68" i="15"/>
  <c r="AE73" i="15"/>
  <c r="Y71" i="15"/>
  <c r="Y23" i="15"/>
  <c r="Y25" i="15"/>
  <c r="Y32" i="15"/>
  <c r="Y69" i="15"/>
  <c r="Y44" i="15"/>
  <c r="Y59" i="15"/>
  <c r="AC45" i="15"/>
  <c r="Y47" i="15"/>
  <c r="Y35" i="15"/>
  <c r="Y18" i="15"/>
  <c r="G34" i="24"/>
  <c r="Y49" i="15"/>
  <c r="Y34" i="15"/>
  <c r="Y29" i="15"/>
  <c r="Y19" i="15"/>
  <c r="AC53" i="15"/>
  <c r="Z45" i="15"/>
  <c r="P18" i="14"/>
  <c r="N10" i="24" s="1"/>
  <c r="N17" i="24" s="1"/>
  <c r="N41" i="24" s="1"/>
  <c r="I11" i="26"/>
  <c r="I22" i="26" s="1"/>
  <c r="I42" i="24" s="1"/>
  <c r="I39" i="24"/>
  <c r="I40" i="24"/>
  <c r="G40" i="24"/>
  <c r="G39" i="24"/>
  <c r="F40" i="24"/>
  <c r="F39" i="24"/>
  <c r="AA20" i="15"/>
  <c r="AF18" i="15"/>
  <c r="AD45" i="15"/>
  <c r="AD53" i="15"/>
  <c r="AD61" i="15"/>
  <c r="AF60" i="15"/>
  <c r="G75" i="25"/>
  <c r="H35" i="25"/>
  <c r="I35" i="25"/>
  <c r="I75" i="25"/>
  <c r="L11" i="15"/>
  <c r="Y13" i="15"/>
  <c r="AF37" i="15"/>
  <c r="AF43" i="15"/>
  <c r="AF48" i="15"/>
  <c r="AF52" i="15"/>
  <c r="AB61" i="15"/>
  <c r="AF64" i="15"/>
  <c r="AF72" i="15"/>
  <c r="AF16" i="15"/>
  <c r="AF67" i="15"/>
  <c r="AF71" i="15"/>
  <c r="AF63" i="15"/>
  <c r="AF19" i="15"/>
  <c r="AF17" i="15"/>
  <c r="AF27" i="15"/>
  <c r="AF36" i="15"/>
  <c r="AA45" i="15"/>
  <c r="AF42" i="15"/>
  <c r="AA53" i="15"/>
  <c r="AE61" i="15"/>
  <c r="AC61" i="15"/>
  <c r="AF51" i="15"/>
  <c r="AF57" i="15"/>
  <c r="AF61" i="15" s="1"/>
  <c r="AF30" i="15"/>
  <c r="AF34" i="15"/>
  <c r="AF38" i="15"/>
  <c r="AB45" i="15"/>
  <c r="AF44" i="15"/>
  <c r="AB53" i="15"/>
  <c r="AF50" i="15"/>
  <c r="AF70" i="15"/>
  <c r="AF25" i="15"/>
  <c r="AF29" i="15"/>
  <c r="AE45" i="15"/>
  <c r="AE53" i="15"/>
  <c r="AA61" i="15"/>
  <c r="AD20" i="15"/>
  <c r="AF65" i="15"/>
  <c r="AF55" i="15"/>
  <c r="AF49" i="15"/>
  <c r="AF22" i="15"/>
  <c r="AF31" i="15"/>
  <c r="AF14" i="15"/>
  <c r="AC39" i="15"/>
  <c r="AC20" i="15"/>
  <c r="AF66" i="15"/>
  <c r="AF56" i="15"/>
  <c r="AF23" i="15"/>
  <c r="AF32" i="15"/>
  <c r="AF15" i="15"/>
  <c r="AB20" i="15"/>
  <c r="AF24" i="15"/>
  <c r="AF33" i="15"/>
  <c r="Z61" i="15"/>
  <c r="Z73" i="15" s="1"/>
  <c r="AF68" i="15"/>
  <c r="AF58" i="15"/>
  <c r="AA39" i="15"/>
  <c r="AB39" i="15"/>
  <c r="AF69" i="15"/>
  <c r="AF59" i="15"/>
  <c r="AF41" i="15"/>
  <c r="AF26" i="15"/>
  <c r="AF35" i="15"/>
  <c r="Z53" i="15"/>
  <c r="AD39" i="15"/>
  <c r="AF47" i="15"/>
  <c r="AE39" i="15"/>
  <c r="O22" i="27"/>
  <c r="G11" i="26"/>
  <c r="AF13" i="15"/>
  <c r="J62" i="25"/>
  <c r="J77" i="25" s="1"/>
  <c r="J74" i="25"/>
  <c r="G62" i="25"/>
  <c r="G77" i="25" s="1"/>
  <c r="G74" i="25"/>
  <c r="G76" i="25"/>
  <c r="J75" i="25"/>
  <c r="H25" i="24"/>
  <c r="H34" i="24" s="1"/>
  <c r="G41" i="24"/>
  <c r="F41" i="24"/>
  <c r="AF28" i="15"/>
  <c r="Z39" i="15"/>
  <c r="Z20" i="15"/>
  <c r="AE20" i="15"/>
  <c r="AF12" i="15"/>
  <c r="H73" i="25"/>
  <c r="I73" i="25"/>
  <c r="F62" i="25"/>
  <c r="F77" i="25" s="1"/>
  <c r="F74" i="25"/>
  <c r="J76" i="25"/>
  <c r="H76" i="25"/>
  <c r="I76" i="25"/>
  <c r="H62" i="25"/>
  <c r="H79" i="25" s="1"/>
  <c r="H80" i="25" s="1"/>
  <c r="H74" i="25"/>
  <c r="G35" i="25"/>
  <c r="I62" i="25"/>
  <c r="I74" i="25"/>
  <c r="G36" i="24"/>
  <c r="G37" i="24"/>
  <c r="I37" i="24"/>
  <c r="I36" i="24"/>
  <c r="F36" i="24"/>
  <c r="F37" i="24"/>
  <c r="I41" i="24"/>
  <c r="J41" i="24"/>
  <c r="K41" i="24"/>
  <c r="L41" i="24"/>
  <c r="AD57" i="17" l="1"/>
  <c r="AE57" i="17" s="1"/>
  <c r="AF73" i="15"/>
  <c r="H11" i="26"/>
  <c r="H22" i="26" s="1"/>
  <c r="H42" i="24" s="1"/>
  <c r="H40" i="24"/>
  <c r="H39" i="24"/>
  <c r="I40" i="26"/>
  <c r="G22" i="26"/>
  <c r="G42" i="24" s="1"/>
  <c r="AA11" i="15"/>
  <c r="M11" i="15"/>
  <c r="H40" i="26"/>
  <c r="G40" i="26"/>
  <c r="G41" i="26" s="1"/>
  <c r="H10" i="26" s="1"/>
  <c r="O26" i="27"/>
  <c r="Q12" i="14"/>
  <c r="O27" i="27"/>
  <c r="H37" i="24"/>
  <c r="H36" i="24"/>
  <c r="J71" i="25"/>
  <c r="G71" i="25"/>
  <c r="I71" i="25"/>
  <c r="I77" i="25"/>
  <c r="I79" i="25"/>
  <c r="I80" i="25" s="1"/>
  <c r="G79" i="25"/>
  <c r="G80" i="25" s="1"/>
  <c r="G73" i="25"/>
  <c r="F73" i="25"/>
  <c r="F79" i="25"/>
  <c r="F80" i="25" s="1"/>
  <c r="H71" i="25"/>
  <c r="H77" i="25"/>
  <c r="F71" i="25"/>
  <c r="Q18" i="14" l="1"/>
  <c r="O10" i="24" s="1"/>
  <c r="O17" i="24" s="1"/>
  <c r="O41" i="24" s="1"/>
  <c r="N11" i="15"/>
  <c r="AB11" i="15"/>
  <c r="H41" i="26"/>
  <c r="I10" i="26" s="1"/>
  <c r="I41" i="26" s="1"/>
  <c r="J10" i="26" s="1"/>
  <c r="F9" i="26"/>
  <c r="G9" i="26" s="1"/>
  <c r="H9" i="26" s="1"/>
  <c r="I9" i="26" s="1"/>
  <c r="J9" i="26" s="1"/>
  <c r="K9" i="26" s="1"/>
  <c r="L9" i="26" s="1"/>
  <c r="M9" i="26" s="1"/>
  <c r="N9" i="26" s="1"/>
  <c r="O9" i="26" s="1"/>
  <c r="F9" i="25"/>
  <c r="G9" i="25" s="1"/>
  <c r="H9" i="25" s="1"/>
  <c r="I9" i="25" s="1"/>
  <c r="J9" i="25" s="1"/>
  <c r="K9" i="25" s="1"/>
  <c r="L9" i="25" s="1"/>
  <c r="M9" i="25" s="1"/>
  <c r="N9" i="25" s="1"/>
  <c r="O9" i="25" s="1"/>
  <c r="F9" i="24"/>
  <c r="G9" i="24" s="1"/>
  <c r="H9" i="24" s="1"/>
  <c r="I9" i="24" s="1"/>
  <c r="J9" i="24" s="1"/>
  <c r="K9" i="24" s="1"/>
  <c r="L9" i="24" s="1"/>
  <c r="M9" i="24" s="1"/>
  <c r="N9" i="24" s="1"/>
  <c r="O9" i="24" s="1"/>
  <c r="F9" i="23"/>
  <c r="G9" i="23" s="1"/>
  <c r="H9" i="23" s="1"/>
  <c r="I9" i="23" s="1"/>
  <c r="J9" i="23" s="1"/>
  <c r="K9" i="23" s="1"/>
  <c r="L9" i="23" s="1"/>
  <c r="M9" i="23" s="1"/>
  <c r="N9" i="23" s="1"/>
  <c r="O9" i="23" s="1"/>
  <c r="G10" i="27"/>
  <c r="H10" i="27" s="1"/>
  <c r="I10" i="27" s="1"/>
  <c r="J10" i="27" s="1"/>
  <c r="K10" i="27" s="1"/>
  <c r="L10" i="27" s="1"/>
  <c r="M10" i="27" s="1"/>
  <c r="N10" i="27" s="1"/>
  <c r="O10" i="27" s="1"/>
  <c r="F9" i="22"/>
  <c r="G9" i="22" s="1"/>
  <c r="H9" i="22" s="1"/>
  <c r="I9" i="22" s="1"/>
  <c r="J9" i="22" s="1"/>
  <c r="K9" i="22" s="1"/>
  <c r="L9" i="22" s="1"/>
  <c r="M9" i="22" s="1"/>
  <c r="N9" i="22" s="1"/>
  <c r="O9" i="22" s="1"/>
  <c r="F9" i="21"/>
  <c r="G9" i="21" s="1"/>
  <c r="H9" i="21" s="1"/>
  <c r="I9" i="21" s="1"/>
  <c r="J9" i="21" s="1"/>
  <c r="K9" i="21" s="1"/>
  <c r="L9" i="21" s="1"/>
  <c r="M9" i="21" s="1"/>
  <c r="N9" i="21" s="1"/>
  <c r="O9" i="21" s="1"/>
  <c r="I72" i="17"/>
  <c r="I71" i="17"/>
  <c r="I70" i="17"/>
  <c r="I69" i="17"/>
  <c r="I68" i="17"/>
  <c r="I67" i="17"/>
  <c r="I66" i="17"/>
  <c r="I65" i="17"/>
  <c r="I64" i="17"/>
  <c r="I63" i="17"/>
  <c r="I60" i="17"/>
  <c r="I59" i="17"/>
  <c r="I58" i="17"/>
  <c r="I57" i="17"/>
  <c r="I56" i="17"/>
  <c r="I55" i="17"/>
  <c r="I52" i="17"/>
  <c r="I51" i="17"/>
  <c r="I50" i="17"/>
  <c r="I49" i="17"/>
  <c r="I48" i="17"/>
  <c r="I47" i="17"/>
  <c r="I44" i="17"/>
  <c r="I43" i="17"/>
  <c r="I42" i="17"/>
  <c r="I41" i="17"/>
  <c r="I38" i="17"/>
  <c r="I37" i="17"/>
  <c r="I36" i="17"/>
  <c r="I35" i="17"/>
  <c r="I34" i="17"/>
  <c r="I33" i="17"/>
  <c r="I32" i="17"/>
  <c r="I31" i="17"/>
  <c r="I30" i="17"/>
  <c r="I29" i="17"/>
  <c r="I28" i="17"/>
  <c r="I27" i="17"/>
  <c r="I26" i="17"/>
  <c r="I25" i="17"/>
  <c r="I24" i="17"/>
  <c r="I23" i="17"/>
  <c r="I22" i="17"/>
  <c r="I19" i="17"/>
  <c r="I18" i="17"/>
  <c r="I17" i="17"/>
  <c r="I15" i="17"/>
  <c r="L15" i="17" s="1"/>
  <c r="I14" i="17"/>
  <c r="I13" i="17"/>
  <c r="I12" i="17"/>
  <c r="P72" i="15"/>
  <c r="O72" i="15"/>
  <c r="N72" i="15"/>
  <c r="M72" i="15"/>
  <c r="L72" i="15"/>
  <c r="P71" i="15"/>
  <c r="O71" i="15"/>
  <c r="N71" i="15"/>
  <c r="M71" i="15"/>
  <c r="L71" i="15"/>
  <c r="P70" i="15"/>
  <c r="O70" i="15"/>
  <c r="N70" i="15"/>
  <c r="M70" i="15"/>
  <c r="L70" i="15"/>
  <c r="P69" i="15"/>
  <c r="O69" i="15"/>
  <c r="N69" i="15"/>
  <c r="M69" i="15"/>
  <c r="L69" i="15"/>
  <c r="P68" i="15"/>
  <c r="O68" i="15"/>
  <c r="N68" i="15"/>
  <c r="M68" i="15"/>
  <c r="L68" i="15"/>
  <c r="P67" i="15"/>
  <c r="O67" i="15"/>
  <c r="N67" i="15"/>
  <c r="M67" i="15"/>
  <c r="L67" i="15"/>
  <c r="P66" i="15"/>
  <c r="O66" i="15"/>
  <c r="N66" i="15"/>
  <c r="M66" i="15"/>
  <c r="L66" i="15"/>
  <c r="P65" i="15"/>
  <c r="O65" i="15"/>
  <c r="N65" i="15"/>
  <c r="M65" i="15"/>
  <c r="L65" i="15"/>
  <c r="P64" i="15"/>
  <c r="O64" i="15"/>
  <c r="N64" i="15"/>
  <c r="M64" i="15"/>
  <c r="L64" i="15"/>
  <c r="P63" i="15"/>
  <c r="O63" i="15"/>
  <c r="N63" i="15"/>
  <c r="M63" i="15"/>
  <c r="L63" i="15"/>
  <c r="P60" i="15"/>
  <c r="O60" i="15"/>
  <c r="N60" i="15"/>
  <c r="M60" i="15"/>
  <c r="L60" i="15"/>
  <c r="P59" i="15"/>
  <c r="O59" i="15"/>
  <c r="N59" i="15"/>
  <c r="M59" i="15"/>
  <c r="L59" i="15"/>
  <c r="P58" i="15"/>
  <c r="O58" i="15"/>
  <c r="N58" i="15"/>
  <c r="M58" i="15"/>
  <c r="L58" i="15"/>
  <c r="P57" i="15"/>
  <c r="O57" i="15"/>
  <c r="N57" i="15"/>
  <c r="M57" i="15"/>
  <c r="L57" i="15"/>
  <c r="P56" i="15"/>
  <c r="O56" i="15"/>
  <c r="N56" i="15"/>
  <c r="M56" i="15"/>
  <c r="L56" i="15"/>
  <c r="P55" i="15"/>
  <c r="O55" i="15"/>
  <c r="N55" i="15"/>
  <c r="M55" i="15"/>
  <c r="L55" i="15"/>
  <c r="P52" i="15"/>
  <c r="O52" i="15"/>
  <c r="N52" i="15"/>
  <c r="M52" i="15"/>
  <c r="L52" i="15"/>
  <c r="P51" i="15"/>
  <c r="O51" i="15"/>
  <c r="N51" i="15"/>
  <c r="M51" i="15"/>
  <c r="L51" i="15"/>
  <c r="P50" i="15"/>
  <c r="O50" i="15"/>
  <c r="N50" i="15"/>
  <c r="M50" i="15"/>
  <c r="L50" i="15"/>
  <c r="P49" i="15"/>
  <c r="O49" i="15"/>
  <c r="N49" i="15"/>
  <c r="M49" i="15"/>
  <c r="L49" i="15"/>
  <c r="P48" i="15"/>
  <c r="O48" i="15"/>
  <c r="N48" i="15"/>
  <c r="M48" i="15"/>
  <c r="L48" i="15"/>
  <c r="P47" i="15"/>
  <c r="O47" i="15"/>
  <c r="N47" i="15"/>
  <c r="M47" i="15"/>
  <c r="L47" i="15"/>
  <c r="P44" i="15"/>
  <c r="O44" i="15"/>
  <c r="N44" i="15"/>
  <c r="M44" i="15"/>
  <c r="L44" i="15"/>
  <c r="P43" i="15"/>
  <c r="O43" i="15"/>
  <c r="N43" i="15"/>
  <c r="M43" i="15"/>
  <c r="L43" i="15"/>
  <c r="P42" i="15"/>
  <c r="O42" i="15"/>
  <c r="N42" i="15"/>
  <c r="M42" i="15"/>
  <c r="L42" i="15"/>
  <c r="P41" i="15"/>
  <c r="O41" i="15"/>
  <c r="N41" i="15"/>
  <c r="M41" i="15"/>
  <c r="L41" i="15"/>
  <c r="P38" i="15"/>
  <c r="O38" i="15"/>
  <c r="N38" i="15"/>
  <c r="M38" i="15"/>
  <c r="L38" i="15"/>
  <c r="P37" i="15"/>
  <c r="O37" i="15"/>
  <c r="N37" i="15"/>
  <c r="M37" i="15"/>
  <c r="L37" i="15"/>
  <c r="P36" i="15"/>
  <c r="O36" i="15"/>
  <c r="N36" i="15"/>
  <c r="M36" i="15"/>
  <c r="L36" i="15"/>
  <c r="P35" i="15"/>
  <c r="O35" i="15"/>
  <c r="N35" i="15"/>
  <c r="M35" i="15"/>
  <c r="L35" i="15"/>
  <c r="P34" i="15"/>
  <c r="O34" i="15"/>
  <c r="N34" i="15"/>
  <c r="M34" i="15"/>
  <c r="L34" i="15"/>
  <c r="P33" i="15"/>
  <c r="O33" i="15"/>
  <c r="N33" i="15"/>
  <c r="M33" i="15"/>
  <c r="L33" i="15"/>
  <c r="P32" i="15"/>
  <c r="O32" i="15"/>
  <c r="N32" i="15"/>
  <c r="M32" i="15"/>
  <c r="L32" i="15"/>
  <c r="P31" i="15"/>
  <c r="O31" i="15"/>
  <c r="N31" i="15"/>
  <c r="M31" i="15"/>
  <c r="L31" i="15"/>
  <c r="P30" i="15"/>
  <c r="O30" i="15"/>
  <c r="N30" i="15"/>
  <c r="M30" i="15"/>
  <c r="L30" i="15"/>
  <c r="P29" i="15"/>
  <c r="O29" i="15"/>
  <c r="N29" i="15"/>
  <c r="M29" i="15"/>
  <c r="L29" i="15"/>
  <c r="P28" i="15"/>
  <c r="O28" i="15"/>
  <c r="N28" i="15"/>
  <c r="M28" i="15"/>
  <c r="L28" i="15"/>
  <c r="P27" i="15"/>
  <c r="O27" i="15"/>
  <c r="N27" i="15"/>
  <c r="M27" i="15"/>
  <c r="L27" i="15"/>
  <c r="P26" i="15"/>
  <c r="O26" i="15"/>
  <c r="N26" i="15"/>
  <c r="M26" i="15"/>
  <c r="L26" i="15"/>
  <c r="P25" i="15"/>
  <c r="O25" i="15"/>
  <c r="N25" i="15"/>
  <c r="M25" i="15"/>
  <c r="L25" i="15"/>
  <c r="P24" i="15"/>
  <c r="O24" i="15"/>
  <c r="N24" i="15"/>
  <c r="M24" i="15"/>
  <c r="L24" i="15"/>
  <c r="P23" i="15"/>
  <c r="O23" i="15"/>
  <c r="N23" i="15"/>
  <c r="M23" i="15"/>
  <c r="L23" i="15"/>
  <c r="P22" i="15"/>
  <c r="O22" i="15"/>
  <c r="N22" i="15"/>
  <c r="M22" i="15"/>
  <c r="L22" i="15"/>
  <c r="P19" i="15"/>
  <c r="O19" i="15"/>
  <c r="N19" i="15"/>
  <c r="M19" i="15"/>
  <c r="L19" i="15"/>
  <c r="P18" i="15"/>
  <c r="O18" i="15"/>
  <c r="N18" i="15"/>
  <c r="M18" i="15"/>
  <c r="L18" i="15"/>
  <c r="P17" i="15"/>
  <c r="O17" i="15"/>
  <c r="N17" i="15"/>
  <c r="M17" i="15"/>
  <c r="L17" i="15"/>
  <c r="P16" i="15"/>
  <c r="O16" i="15"/>
  <c r="N16" i="15"/>
  <c r="M16" i="15"/>
  <c r="L16" i="15"/>
  <c r="L16" i="17" s="1"/>
  <c r="P15" i="15"/>
  <c r="O15" i="15"/>
  <c r="N15" i="15"/>
  <c r="M15" i="15"/>
  <c r="P14" i="15"/>
  <c r="O14" i="15"/>
  <c r="N14" i="15"/>
  <c r="M14" i="15"/>
  <c r="L14" i="15"/>
  <c r="P13" i="15"/>
  <c r="O13" i="15"/>
  <c r="N13" i="15"/>
  <c r="M13" i="15"/>
  <c r="L13" i="15"/>
  <c r="P12" i="15"/>
  <c r="O12" i="15"/>
  <c r="N12" i="15"/>
  <c r="M12" i="15"/>
  <c r="L12" i="15"/>
  <c r="L59" i="17" l="1"/>
  <c r="L69" i="17"/>
  <c r="L73" i="15"/>
  <c r="M73" i="15"/>
  <c r="N73" i="15"/>
  <c r="O73" i="15"/>
  <c r="P73" i="15"/>
  <c r="Q67" i="15"/>
  <c r="L29" i="17"/>
  <c r="L37" i="17"/>
  <c r="L49" i="17"/>
  <c r="L19" i="17"/>
  <c r="L22" i="17"/>
  <c r="L30" i="17"/>
  <c r="L38" i="17"/>
  <c r="L50" i="17"/>
  <c r="L60" i="17"/>
  <c r="L70" i="17"/>
  <c r="X12" i="17"/>
  <c r="L12" i="17"/>
  <c r="X23" i="17"/>
  <c r="L23" i="17"/>
  <c r="X31" i="17"/>
  <c r="L31" i="17"/>
  <c r="X41" i="17"/>
  <c r="L41" i="17"/>
  <c r="X51" i="17"/>
  <c r="L51" i="17"/>
  <c r="X63" i="17"/>
  <c r="L63" i="17"/>
  <c r="X71" i="17"/>
  <c r="L71" i="17"/>
  <c r="X13" i="17"/>
  <c r="L13" i="17"/>
  <c r="L24" i="17"/>
  <c r="L32" i="17"/>
  <c r="L42" i="17"/>
  <c r="L52" i="17"/>
  <c r="L64" i="17"/>
  <c r="L72" i="17"/>
  <c r="L14" i="17"/>
  <c r="L25" i="17"/>
  <c r="L33" i="17"/>
  <c r="L43" i="17"/>
  <c r="L55" i="17"/>
  <c r="L65" i="17"/>
  <c r="L26" i="17"/>
  <c r="L34" i="17"/>
  <c r="L44" i="17"/>
  <c r="L56" i="17"/>
  <c r="X66" i="17"/>
  <c r="L66" i="17"/>
  <c r="L17" i="17"/>
  <c r="X27" i="17"/>
  <c r="L27" i="17"/>
  <c r="X35" i="17"/>
  <c r="L35" i="17"/>
  <c r="X47" i="17"/>
  <c r="L47" i="17"/>
  <c r="X57" i="17"/>
  <c r="L57" i="17"/>
  <c r="X67" i="17"/>
  <c r="L67" i="17"/>
  <c r="L18" i="17"/>
  <c r="L28" i="17"/>
  <c r="X36" i="17"/>
  <c r="L36" i="17"/>
  <c r="L48" i="17"/>
  <c r="X58" i="17"/>
  <c r="L58" i="17"/>
  <c r="X68" i="17"/>
  <c r="L68" i="17"/>
  <c r="K11" i="23"/>
  <c r="Q13" i="14"/>
  <c r="J15" i="14"/>
  <c r="N15" i="14"/>
  <c r="Q15" i="14"/>
  <c r="K13" i="14"/>
  <c r="H15" i="14"/>
  <c r="O15" i="14"/>
  <c r="P13" i="14"/>
  <c r="M13" i="14"/>
  <c r="N13" i="14"/>
  <c r="L13" i="14"/>
  <c r="K15" i="14"/>
  <c r="I13" i="14"/>
  <c r="I15" i="14"/>
  <c r="H13" i="14"/>
  <c r="P15" i="14"/>
  <c r="M15" i="14"/>
  <c r="L15" i="14"/>
  <c r="J13" i="14"/>
  <c r="O13" i="14"/>
  <c r="AC11" i="15"/>
  <c r="O11" i="15"/>
  <c r="Q12" i="15"/>
  <c r="R12" i="15" s="1"/>
  <c r="X48" i="17"/>
  <c r="X28" i="17"/>
  <c r="X14" i="17"/>
  <c r="X42" i="17"/>
  <c r="X72" i="17"/>
  <c r="X15" i="17"/>
  <c r="X25" i="17"/>
  <c r="X33" i="17"/>
  <c r="X43" i="17"/>
  <c r="X55" i="17"/>
  <c r="X65" i="17"/>
  <c r="X24" i="17"/>
  <c r="X52" i="17"/>
  <c r="X16" i="17"/>
  <c r="X26" i="17"/>
  <c r="X34" i="17"/>
  <c r="X44" i="17"/>
  <c r="X56" i="17"/>
  <c r="X32" i="17"/>
  <c r="X64" i="17"/>
  <c r="X17" i="17"/>
  <c r="X18" i="17"/>
  <c r="X19" i="17"/>
  <c r="X29" i="17"/>
  <c r="X37" i="17"/>
  <c r="X49" i="17"/>
  <c r="X59" i="17"/>
  <c r="X69" i="17"/>
  <c r="X70" i="17"/>
  <c r="X22" i="17"/>
  <c r="X30" i="17"/>
  <c r="X38" i="17"/>
  <c r="X50" i="17"/>
  <c r="X60" i="17"/>
  <c r="L45" i="17" l="1"/>
  <c r="AD11" i="15"/>
  <c r="P11" i="15"/>
  <c r="L61" i="17"/>
  <c r="L53" i="17"/>
  <c r="L73" i="17"/>
  <c r="L39" i="17"/>
  <c r="L20" i="17"/>
  <c r="L81" i="17" l="1"/>
  <c r="G10" i="18" s="1"/>
  <c r="AE11" i="15"/>
  <c r="Z20" i="17"/>
  <c r="Z45" i="17"/>
  <c r="Z73" i="17"/>
  <c r="Z61" i="17"/>
  <c r="Z39" i="17"/>
  <c r="Z53" i="17"/>
  <c r="Z81" i="17" l="1"/>
  <c r="F11" i="18" s="1"/>
  <c r="M15" i="10"/>
  <c r="M14" i="10"/>
  <c r="M13" i="10"/>
  <c r="M12" i="10"/>
  <c r="M11" i="10"/>
  <c r="I83" i="9"/>
  <c r="M10" i="7"/>
  <c r="I88" i="8" s="1"/>
  <c r="I91" i="8" s="1"/>
  <c r="M10" i="6"/>
  <c r="P61" i="15"/>
  <c r="O61" i="15"/>
  <c r="N61" i="15"/>
  <c r="M61" i="15"/>
  <c r="L61" i="15"/>
  <c r="P53" i="15"/>
  <c r="O53" i="15"/>
  <c r="N53" i="15"/>
  <c r="M53" i="15"/>
  <c r="L53" i="15"/>
  <c r="P45" i="15"/>
  <c r="O45" i="15"/>
  <c r="N45" i="15"/>
  <c r="M45" i="15"/>
  <c r="L45" i="15"/>
  <c r="P39" i="15"/>
  <c r="O39" i="15"/>
  <c r="N39" i="15"/>
  <c r="M39" i="15"/>
  <c r="L39" i="15"/>
  <c r="P20" i="15"/>
  <c r="O20" i="15"/>
  <c r="N20" i="15"/>
  <c r="M20" i="15"/>
  <c r="L20" i="15"/>
  <c r="O12" i="23"/>
  <c r="N12" i="23"/>
  <c r="M12" i="23"/>
  <c r="L12" i="23"/>
  <c r="J11" i="23"/>
  <c r="R54" i="15"/>
  <c r="Q19" i="15"/>
  <c r="Q18" i="15"/>
  <c r="Q17" i="15"/>
  <c r="Q16" i="15"/>
  <c r="Q15" i="15"/>
  <c r="Q14" i="15"/>
  <c r="Q13" i="15"/>
  <c r="Q38" i="15"/>
  <c r="Q37" i="15"/>
  <c r="Q36" i="15"/>
  <c r="Q35" i="15"/>
  <c r="Q34" i="15"/>
  <c r="Q33" i="15"/>
  <c r="Q32" i="15"/>
  <c r="Q31" i="15"/>
  <c r="Q30" i="15"/>
  <c r="Q29" i="15"/>
  <c r="Q28" i="15"/>
  <c r="Q27" i="15"/>
  <c r="Q26" i="15"/>
  <c r="Q25" i="15"/>
  <c r="Q24" i="15"/>
  <c r="Q23" i="15"/>
  <c r="Q22" i="15"/>
  <c r="Q44" i="15"/>
  <c r="Q43" i="15"/>
  <c r="Q42" i="15"/>
  <c r="Q41" i="15"/>
  <c r="Q60" i="15"/>
  <c r="Q59" i="15"/>
  <c r="Q58" i="15"/>
  <c r="Q57" i="15"/>
  <c r="Q56" i="15"/>
  <c r="Q55" i="15"/>
  <c r="Q52" i="15"/>
  <c r="Q51" i="15"/>
  <c r="Q50" i="15"/>
  <c r="Q49" i="15"/>
  <c r="Q48" i="15"/>
  <c r="Q47" i="15"/>
  <c r="Q72" i="15"/>
  <c r="Q71" i="15"/>
  <c r="R71" i="15" s="1"/>
  <c r="Q70" i="15"/>
  <c r="Q69" i="15"/>
  <c r="Q68" i="15"/>
  <c r="R68" i="15" s="1"/>
  <c r="Q66" i="15"/>
  <c r="Q65" i="15"/>
  <c r="Q64" i="15"/>
  <c r="Q63" i="15"/>
  <c r="J72" i="17"/>
  <c r="J71" i="17"/>
  <c r="J70" i="17"/>
  <c r="M70" i="17" s="1"/>
  <c r="J69" i="17"/>
  <c r="J68" i="17"/>
  <c r="J67" i="17"/>
  <c r="J66" i="17"/>
  <c r="J65" i="17"/>
  <c r="J64" i="17"/>
  <c r="J63" i="17"/>
  <c r="J60" i="17"/>
  <c r="J59" i="17"/>
  <c r="J58" i="17"/>
  <c r="J57" i="17"/>
  <c r="J56" i="17"/>
  <c r="J55" i="17"/>
  <c r="J52" i="17"/>
  <c r="J51" i="17"/>
  <c r="J50" i="17"/>
  <c r="J49" i="17"/>
  <c r="J48" i="17"/>
  <c r="J47" i="17"/>
  <c r="J44" i="17"/>
  <c r="J43" i="17"/>
  <c r="J42" i="17"/>
  <c r="J41" i="17"/>
  <c r="J38" i="17"/>
  <c r="J37" i="17"/>
  <c r="J36" i="17"/>
  <c r="J35" i="17"/>
  <c r="J34" i="17"/>
  <c r="J33" i="17"/>
  <c r="J32" i="17"/>
  <c r="J31" i="17"/>
  <c r="J30" i="17"/>
  <c r="J29" i="17"/>
  <c r="J28" i="17"/>
  <c r="J27" i="17"/>
  <c r="J26" i="17"/>
  <c r="J25" i="17"/>
  <c r="J24" i="17"/>
  <c r="J23" i="17"/>
  <c r="J22" i="17"/>
  <c r="J19" i="17"/>
  <c r="J18" i="17"/>
  <c r="J17" i="17"/>
  <c r="J16" i="17"/>
  <c r="J15" i="17"/>
  <c r="J14" i="17"/>
  <c r="J13" i="17"/>
  <c r="J12" i="17"/>
  <c r="L16" i="10"/>
  <c r="K16" i="10"/>
  <c r="J16" i="10"/>
  <c r="I16" i="10"/>
  <c r="H16" i="10"/>
  <c r="G13" i="10"/>
  <c r="G11" i="10"/>
  <c r="H10" i="10"/>
  <c r="H9" i="10"/>
  <c r="I9" i="10" s="1"/>
  <c r="J9" i="10" s="1"/>
  <c r="K9" i="10" s="1"/>
  <c r="L9" i="10" s="1"/>
  <c r="V90" i="9"/>
  <c r="V89" i="9"/>
  <c r="V88" i="9"/>
  <c r="V85" i="9"/>
  <c r="V84" i="9"/>
  <c r="V83" i="9"/>
  <c r="V82" i="9"/>
  <c r="V78" i="9"/>
  <c r="V77" i="9"/>
  <c r="V76" i="9"/>
  <c r="V75" i="9"/>
  <c r="V74" i="9"/>
  <c r="V73" i="9"/>
  <c r="V72" i="9"/>
  <c r="V71" i="9"/>
  <c r="V70" i="9"/>
  <c r="V66" i="9"/>
  <c r="V65" i="9"/>
  <c r="V64" i="9"/>
  <c r="V61" i="9"/>
  <c r="V60" i="9"/>
  <c r="V59" i="9"/>
  <c r="V58" i="9"/>
  <c r="V57" i="9"/>
  <c r="V56" i="9"/>
  <c r="V53" i="9"/>
  <c r="V52" i="9"/>
  <c r="V51" i="9"/>
  <c r="V50" i="9"/>
  <c r="V49" i="9"/>
  <c r="V45" i="9"/>
  <c r="V44" i="9"/>
  <c r="V43" i="9"/>
  <c r="V39" i="9"/>
  <c r="V38" i="9"/>
  <c r="V37" i="9"/>
  <c r="V36" i="9"/>
  <c r="V35" i="9"/>
  <c r="V34" i="9"/>
  <c r="V33" i="9"/>
  <c r="V32" i="9"/>
  <c r="V31" i="9"/>
  <c r="V30" i="9"/>
  <c r="V29" i="9"/>
  <c r="V28" i="9"/>
  <c r="V27" i="9"/>
  <c r="V26" i="9"/>
  <c r="V25" i="9"/>
  <c r="V24" i="9"/>
  <c r="V23" i="9"/>
  <c r="V20" i="9"/>
  <c r="V19" i="9"/>
  <c r="V18" i="9"/>
  <c r="V17" i="9"/>
  <c r="V16" i="9"/>
  <c r="V15" i="9"/>
  <c r="V14" i="9"/>
  <c r="I90" i="9"/>
  <c r="I89" i="9"/>
  <c r="I85" i="9"/>
  <c r="I84" i="9"/>
  <c r="I82" i="9"/>
  <c r="I81" i="9"/>
  <c r="I78" i="9"/>
  <c r="I77" i="9"/>
  <c r="I76" i="9"/>
  <c r="I75" i="9"/>
  <c r="I74" i="9"/>
  <c r="I73" i="9"/>
  <c r="I72" i="9"/>
  <c r="I71" i="9"/>
  <c r="I70" i="9"/>
  <c r="I66" i="9"/>
  <c r="I65" i="9"/>
  <c r="I64" i="9"/>
  <c r="I61" i="9"/>
  <c r="I60" i="9"/>
  <c r="I59" i="9"/>
  <c r="I58" i="9"/>
  <c r="I57" i="9"/>
  <c r="I56" i="9"/>
  <c r="I53" i="9"/>
  <c r="I52" i="9"/>
  <c r="I51" i="9"/>
  <c r="I50" i="9"/>
  <c r="I49" i="9"/>
  <c r="I48" i="9"/>
  <c r="I45" i="9"/>
  <c r="I44" i="9"/>
  <c r="I43" i="9"/>
  <c r="I39" i="9"/>
  <c r="I38" i="9"/>
  <c r="I37" i="9"/>
  <c r="I36" i="9"/>
  <c r="I35" i="9"/>
  <c r="I34" i="9"/>
  <c r="I33" i="9"/>
  <c r="I32" i="9"/>
  <c r="I31" i="9"/>
  <c r="I30" i="9"/>
  <c r="I29" i="9"/>
  <c r="I28" i="9"/>
  <c r="I27" i="9"/>
  <c r="I26" i="9"/>
  <c r="I25" i="9"/>
  <c r="I24" i="9"/>
  <c r="I23" i="9"/>
  <c r="I20" i="9"/>
  <c r="I19" i="9"/>
  <c r="I18" i="9"/>
  <c r="I17" i="9"/>
  <c r="I16" i="9"/>
  <c r="I15" i="9"/>
  <c r="I14" i="9"/>
  <c r="V69" i="9"/>
  <c r="I69" i="9"/>
  <c r="J92" i="9"/>
  <c r="K92" i="9" s="1"/>
  <c r="J87" i="9"/>
  <c r="K87" i="9" s="1"/>
  <c r="J80" i="9"/>
  <c r="K80" i="9" s="1"/>
  <c r="J68" i="9"/>
  <c r="K68" i="9" s="1"/>
  <c r="J63" i="9"/>
  <c r="K63" i="9" s="1"/>
  <c r="J55" i="9"/>
  <c r="K55" i="9" s="1"/>
  <c r="J47" i="9"/>
  <c r="K47" i="9" s="1"/>
  <c r="J41" i="9"/>
  <c r="J22" i="9"/>
  <c r="K22" i="9" s="1"/>
  <c r="J12" i="9"/>
  <c r="W12" i="9" s="1"/>
  <c r="AJ35" i="3" a="1"/>
  <c r="AJ35" i="3" s="1"/>
  <c r="AH35" i="3" s="1" a="1"/>
  <c r="AH35" i="3" s="1"/>
  <c r="AG35" i="3" a="1"/>
  <c r="AG35" i="3" s="1"/>
  <c r="X35" i="3" a="1"/>
  <c r="X35" i="3" s="1"/>
  <c r="V35" i="3" s="1" a="1"/>
  <c r="V35" i="3" s="1"/>
  <c r="U35" i="3" a="1"/>
  <c r="U35" i="3" s="1"/>
  <c r="P81" i="15" l="1"/>
  <c r="L68" i="9"/>
  <c r="X68" i="9"/>
  <c r="L80" i="9"/>
  <c r="X80" i="9"/>
  <c r="L87" i="9"/>
  <c r="X87" i="9"/>
  <c r="L92" i="9"/>
  <c r="X92" i="9"/>
  <c r="L22" i="9"/>
  <c r="X22" i="9"/>
  <c r="L63" i="9"/>
  <c r="X63" i="9"/>
  <c r="L47" i="9"/>
  <c r="X47" i="9"/>
  <c r="L55" i="9"/>
  <c r="X55" i="9"/>
  <c r="Q73" i="15"/>
  <c r="L81" i="15"/>
  <c r="M81" i="15"/>
  <c r="N81" i="15"/>
  <c r="O81" i="15"/>
  <c r="M29" i="17"/>
  <c r="N29" i="17" s="1"/>
  <c r="M69" i="17"/>
  <c r="N69" i="17" s="1"/>
  <c r="O69" i="17" s="1"/>
  <c r="M12" i="17"/>
  <c r="N12" i="17" s="1"/>
  <c r="O12" i="17" s="1"/>
  <c r="M22" i="17"/>
  <c r="N22" i="17" s="1"/>
  <c r="M30" i="17"/>
  <c r="M38" i="17"/>
  <c r="N38" i="17" s="1"/>
  <c r="M50" i="17"/>
  <c r="N50" i="17" s="1"/>
  <c r="O50" i="17" s="1"/>
  <c r="P50" i="17" s="1"/>
  <c r="M60" i="17"/>
  <c r="N70" i="17"/>
  <c r="M19" i="17"/>
  <c r="M49" i="17"/>
  <c r="N49" i="17" s="1"/>
  <c r="O49" i="17" s="1"/>
  <c r="M23" i="17"/>
  <c r="N23" i="17" s="1"/>
  <c r="M31" i="17"/>
  <c r="N31" i="17" s="1"/>
  <c r="M51" i="17"/>
  <c r="N51" i="17" s="1"/>
  <c r="M63" i="17"/>
  <c r="N63" i="17" s="1"/>
  <c r="O63" i="17" s="1"/>
  <c r="M71" i="17"/>
  <c r="N71" i="17" s="1"/>
  <c r="M13" i="17"/>
  <c r="N13" i="17" s="1"/>
  <c r="O13" i="17" s="1"/>
  <c r="P13" i="17" s="1"/>
  <c r="M41" i="17"/>
  <c r="M14" i="17"/>
  <c r="N14" i="17" s="1"/>
  <c r="M24" i="17"/>
  <c r="M32" i="17"/>
  <c r="M42" i="17"/>
  <c r="N42" i="17" s="1"/>
  <c r="O42" i="17" s="1"/>
  <c r="P42" i="17" s="1"/>
  <c r="M52" i="17"/>
  <c r="N52" i="17" s="1"/>
  <c r="M64" i="17"/>
  <c r="N64" i="17" s="1"/>
  <c r="M72" i="17"/>
  <c r="N72" i="17" s="1"/>
  <c r="M37" i="17"/>
  <c r="M15" i="17"/>
  <c r="M33" i="17"/>
  <c r="N33" i="17" s="1"/>
  <c r="M65" i="17"/>
  <c r="N65" i="17" s="1"/>
  <c r="O65" i="17" s="1"/>
  <c r="P65" i="17" s="1"/>
  <c r="M16" i="17"/>
  <c r="N16" i="17" s="1"/>
  <c r="M26" i="17"/>
  <c r="N26" i="17" s="1"/>
  <c r="M34" i="17"/>
  <c r="M44" i="17"/>
  <c r="N44" i="17" s="1"/>
  <c r="M56" i="17"/>
  <c r="N56" i="17" s="1"/>
  <c r="O56" i="17" s="1"/>
  <c r="M66" i="17"/>
  <c r="N66" i="17" s="1"/>
  <c r="M59" i="17"/>
  <c r="N59" i="17" s="1"/>
  <c r="O59" i="17" s="1"/>
  <c r="M43" i="17"/>
  <c r="N43" i="17" s="1"/>
  <c r="O43" i="17" s="1"/>
  <c r="P43" i="17" s="1"/>
  <c r="M17" i="17"/>
  <c r="N17" i="17" s="1"/>
  <c r="O17" i="17" s="1"/>
  <c r="M27" i="17"/>
  <c r="N27" i="17" s="1"/>
  <c r="M47" i="17"/>
  <c r="N47" i="17" s="1"/>
  <c r="O47" i="17" s="1"/>
  <c r="M57" i="17"/>
  <c r="N57" i="17" s="1"/>
  <c r="M67" i="17"/>
  <c r="Q53" i="15"/>
  <c r="M25" i="17"/>
  <c r="N25" i="17" s="1"/>
  <c r="O25" i="17" s="1"/>
  <c r="M55" i="17"/>
  <c r="M35" i="17"/>
  <c r="N35" i="17" s="1"/>
  <c r="M18" i="17"/>
  <c r="N18" i="17" s="1"/>
  <c r="M28" i="17"/>
  <c r="N28" i="17" s="1"/>
  <c r="O28" i="17" s="1"/>
  <c r="M36" i="17"/>
  <c r="N36" i="17" s="1"/>
  <c r="O36" i="17" s="1"/>
  <c r="M48" i="17"/>
  <c r="N48" i="17" s="1"/>
  <c r="M58" i="17"/>
  <c r="N58" i="17" s="1"/>
  <c r="O58" i="17" s="1"/>
  <c r="P58" i="17" s="1"/>
  <c r="M68" i="17"/>
  <c r="N68" i="17" s="1"/>
  <c r="K41" i="9"/>
  <c r="F13" i="18"/>
  <c r="J20" i="24" s="1"/>
  <c r="J24" i="24" s="1"/>
  <c r="J25" i="24" s="1"/>
  <c r="J34" i="24" s="1"/>
  <c r="I88" i="9"/>
  <c r="I91" i="9" s="1"/>
  <c r="V91" i="9"/>
  <c r="I86" i="9"/>
  <c r="I79" i="9"/>
  <c r="V79" i="9"/>
  <c r="V67" i="9"/>
  <c r="V40" i="9"/>
  <c r="V62" i="9"/>
  <c r="I62" i="9"/>
  <c r="I46" i="9"/>
  <c r="I40" i="9"/>
  <c r="I67" i="9"/>
  <c r="I54" i="9"/>
  <c r="K12" i="9"/>
  <c r="W22" i="9"/>
  <c r="M16" i="10"/>
  <c r="Y34" i="17"/>
  <c r="Y66" i="17"/>
  <c r="Y47" i="17"/>
  <c r="Y36" i="17"/>
  <c r="Y58" i="17"/>
  <c r="Y68" i="17"/>
  <c r="Y44" i="17"/>
  <c r="Y57" i="17"/>
  <c r="Y69" i="17"/>
  <c r="Y26" i="17"/>
  <c r="Y56" i="17"/>
  <c r="Y27" i="17"/>
  <c r="Y67" i="17"/>
  <c r="Y29" i="17"/>
  <c r="Y37" i="17"/>
  <c r="Y49" i="17"/>
  <c r="Y59" i="17"/>
  <c r="Y22" i="17"/>
  <c r="Y30" i="17"/>
  <c r="Y38" i="17"/>
  <c r="Y50" i="17"/>
  <c r="Y60" i="17"/>
  <c r="Y70" i="17"/>
  <c r="Y35" i="17"/>
  <c r="Y23" i="17"/>
  <c r="Y31" i="17"/>
  <c r="Y41" i="17"/>
  <c r="Y51" i="17"/>
  <c r="Y63" i="17"/>
  <c r="Y71" i="17"/>
  <c r="Y24" i="17"/>
  <c r="Y32" i="17"/>
  <c r="Y42" i="17"/>
  <c r="Y52" i="17"/>
  <c r="Y64" i="17"/>
  <c r="Y72" i="17"/>
  <c r="Y25" i="17"/>
  <c r="Y33" i="17"/>
  <c r="Y43" i="17"/>
  <c r="Y55" i="17"/>
  <c r="Y65" i="17"/>
  <c r="Y48" i="17"/>
  <c r="Y28" i="17"/>
  <c r="R51" i="15"/>
  <c r="Q61" i="15"/>
  <c r="R59" i="15"/>
  <c r="R24" i="15"/>
  <c r="R69" i="15"/>
  <c r="R32" i="15"/>
  <c r="R70" i="15"/>
  <c r="R14" i="15"/>
  <c r="Y12" i="17"/>
  <c r="Y13" i="17"/>
  <c r="Y14" i="17"/>
  <c r="Y15" i="17"/>
  <c r="Y16" i="17"/>
  <c r="Y17" i="17"/>
  <c r="Y18" i="17"/>
  <c r="Y19" i="17"/>
  <c r="I10" i="10"/>
  <c r="L11" i="23"/>
  <c r="J10" i="10"/>
  <c r="M11" i="23"/>
  <c r="K10" i="10"/>
  <c r="N11" i="23"/>
  <c r="L10" i="10"/>
  <c r="O11" i="23"/>
  <c r="R52" i="15"/>
  <c r="R60" i="15"/>
  <c r="R25" i="15"/>
  <c r="R33" i="15"/>
  <c r="R15" i="15"/>
  <c r="R63" i="15"/>
  <c r="R41" i="15"/>
  <c r="R26" i="15"/>
  <c r="R34" i="15"/>
  <c r="R16" i="15"/>
  <c r="R64" i="15"/>
  <c r="R72" i="15"/>
  <c r="R42" i="15"/>
  <c r="R27" i="15"/>
  <c r="R35" i="15"/>
  <c r="R17" i="15"/>
  <c r="R65" i="15"/>
  <c r="R47" i="15"/>
  <c r="R55" i="15"/>
  <c r="R43" i="15"/>
  <c r="R28" i="15"/>
  <c r="R36" i="15"/>
  <c r="R18" i="15"/>
  <c r="R66" i="15"/>
  <c r="R48" i="15"/>
  <c r="R56" i="15"/>
  <c r="R44" i="15"/>
  <c r="R29" i="15"/>
  <c r="R37" i="15"/>
  <c r="R19" i="15"/>
  <c r="R67" i="15"/>
  <c r="R49" i="15"/>
  <c r="R57" i="15"/>
  <c r="R22" i="15"/>
  <c r="R30" i="15"/>
  <c r="R38" i="15"/>
  <c r="R50" i="15"/>
  <c r="R58" i="15"/>
  <c r="R23" i="15"/>
  <c r="R31" i="15"/>
  <c r="R13" i="15"/>
  <c r="Q45" i="15"/>
  <c r="Q39" i="15"/>
  <c r="Q20" i="15"/>
  <c r="V81" i="9"/>
  <c r="V86" i="9" s="1"/>
  <c r="I13" i="8"/>
  <c r="V42" i="9"/>
  <c r="V46" i="9" s="1"/>
  <c r="V48" i="9"/>
  <c r="V54" i="9" s="1"/>
  <c r="J35" i="3" a="1"/>
  <c r="J35" i="3" s="1"/>
  <c r="H35" i="3" s="1" a="1"/>
  <c r="H35" i="3" s="1"/>
  <c r="M92" i="9" l="1"/>
  <c r="Y92" i="9"/>
  <c r="L12" i="9"/>
  <c r="X12" i="9"/>
  <c r="M55" i="9"/>
  <c r="Y55" i="9"/>
  <c r="M47" i="9"/>
  <c r="Y47" i="9"/>
  <c r="M87" i="9"/>
  <c r="Y87" i="9"/>
  <c r="M63" i="9"/>
  <c r="Y63" i="9"/>
  <c r="M80" i="9"/>
  <c r="Y80" i="9"/>
  <c r="L41" i="9"/>
  <c r="X41" i="9"/>
  <c r="M22" i="9"/>
  <c r="Y22" i="9"/>
  <c r="M68" i="9"/>
  <c r="Y68" i="9"/>
  <c r="R73" i="15"/>
  <c r="Q81" i="15"/>
  <c r="P25" i="17"/>
  <c r="O64" i="17"/>
  <c r="P64" i="17" s="1"/>
  <c r="P17" i="17"/>
  <c r="P28" i="17"/>
  <c r="O18" i="17"/>
  <c r="P18" i="17" s="1"/>
  <c r="O57" i="17"/>
  <c r="P57" i="17" s="1"/>
  <c r="O26" i="17"/>
  <c r="P26" i="17" s="1"/>
  <c r="N41" i="17"/>
  <c r="O41" i="17" s="1"/>
  <c r="R45" i="15"/>
  <c r="P36" i="17"/>
  <c r="O68" i="17"/>
  <c r="P68" i="17" s="1"/>
  <c r="P56" i="17"/>
  <c r="O22" i="17"/>
  <c r="P22" i="17" s="1"/>
  <c r="P63" i="17"/>
  <c r="O48" i="17"/>
  <c r="P48" i="17" s="1"/>
  <c r="O52" i="17"/>
  <c r="P52" i="17" s="1"/>
  <c r="O31" i="17"/>
  <c r="P31" i="17" s="1"/>
  <c r="O71" i="17"/>
  <c r="P71" i="17" s="1"/>
  <c r="O72" i="17"/>
  <c r="P72" i="17" s="1"/>
  <c r="R53" i="15"/>
  <c r="N55" i="17"/>
  <c r="O55" i="17" s="1"/>
  <c r="O66" i="17"/>
  <c r="P66" i="17" s="1"/>
  <c r="N34" i="17"/>
  <c r="O34" i="17" s="1"/>
  <c r="N32" i="17"/>
  <c r="O32" i="17" s="1"/>
  <c r="N19" i="17"/>
  <c r="O19" i="17" s="1"/>
  <c r="N30" i="17"/>
  <c r="O30" i="17" s="1"/>
  <c r="P69" i="17"/>
  <c r="P47" i="17"/>
  <c r="O33" i="17"/>
  <c r="P33" i="17" s="1"/>
  <c r="N37" i="17"/>
  <c r="O37" i="17" s="1"/>
  <c r="N24" i="17"/>
  <c r="O24" i="17" s="1"/>
  <c r="P24" i="17" s="1"/>
  <c r="O23" i="17"/>
  <c r="P23" i="17" s="1"/>
  <c r="N15" i="17"/>
  <c r="M20" i="17"/>
  <c r="O35" i="17"/>
  <c r="P35" i="17" s="1"/>
  <c r="N67" i="17"/>
  <c r="O27" i="17"/>
  <c r="P27" i="17" s="1"/>
  <c r="O14" i="17"/>
  <c r="P14" i="17" s="1"/>
  <c r="O51" i="17"/>
  <c r="P51" i="17" s="1"/>
  <c r="P49" i="17"/>
  <c r="O38" i="17"/>
  <c r="P38" i="17" s="1"/>
  <c r="O29" i="17"/>
  <c r="P29" i="17" s="1"/>
  <c r="P59" i="17"/>
  <c r="O44" i="17"/>
  <c r="P44" i="17" s="1"/>
  <c r="O16" i="17"/>
  <c r="P16" i="17" s="1"/>
  <c r="O70" i="17"/>
  <c r="P70" i="17" s="1"/>
  <c r="P12" i="17"/>
  <c r="N60" i="17"/>
  <c r="O60" i="17" s="1"/>
  <c r="J13" i="26"/>
  <c r="M10" i="10"/>
  <c r="R20" i="15"/>
  <c r="I13" i="9"/>
  <c r="I21" i="9" s="1"/>
  <c r="I93" i="9" s="1"/>
  <c r="I21" i="8"/>
  <c r="I93" i="8" s="1"/>
  <c r="J37" i="24"/>
  <c r="J11" i="26"/>
  <c r="J36" i="24"/>
  <c r="J39" i="24"/>
  <c r="J40" i="24"/>
  <c r="M12" i="9"/>
  <c r="Y12" i="9"/>
  <c r="V13" i="9"/>
  <c r="R39" i="15"/>
  <c r="R61" i="15"/>
  <c r="M39" i="17"/>
  <c r="M61" i="17"/>
  <c r="M45" i="17"/>
  <c r="M73" i="17"/>
  <c r="M53" i="17"/>
  <c r="N20" i="17" l="1"/>
  <c r="J22" i="26"/>
  <c r="J40" i="26" s="1"/>
  <c r="J41" i="26" s="1"/>
  <c r="K10" i="26" s="1"/>
  <c r="O15" i="17"/>
  <c r="P15" i="17" s="1"/>
  <c r="M41" i="9"/>
  <c r="Y41" i="9"/>
  <c r="N47" i="9"/>
  <c r="Z47" i="9"/>
  <c r="N80" i="9"/>
  <c r="Z80" i="9"/>
  <c r="N55" i="9"/>
  <c r="Z55" i="9"/>
  <c r="N68" i="9"/>
  <c r="Z68" i="9"/>
  <c r="N63" i="9"/>
  <c r="Z63" i="9"/>
  <c r="N22" i="9"/>
  <c r="Z22" i="9"/>
  <c r="N87" i="9"/>
  <c r="Z87" i="9"/>
  <c r="N92" i="9"/>
  <c r="Z92" i="9"/>
  <c r="M81" i="17"/>
  <c r="H10" i="18" s="1"/>
  <c r="R81" i="15"/>
  <c r="R82" i="15" s="1"/>
  <c r="P60" i="17"/>
  <c r="P19" i="17"/>
  <c r="P41" i="17"/>
  <c r="P45" i="17" s="1"/>
  <c r="P37" i="17"/>
  <c r="P30" i="17"/>
  <c r="O67" i="17"/>
  <c r="P67" i="17" s="1"/>
  <c r="P32" i="17"/>
  <c r="P55" i="17"/>
  <c r="P34" i="17"/>
  <c r="V21" i="9"/>
  <c r="V93" i="9" s="1"/>
  <c r="J12" i="23" s="1"/>
  <c r="I100" i="8" a="1"/>
  <c r="I100" i="8" s="1"/>
  <c r="N12" i="9"/>
  <c r="Z12" i="9"/>
  <c r="N53" i="17"/>
  <c r="N61" i="17"/>
  <c r="N45" i="17"/>
  <c r="AA39" i="17"/>
  <c r="AA53" i="17"/>
  <c r="AA45" i="17"/>
  <c r="AA73" i="17"/>
  <c r="O39" i="17"/>
  <c r="N73" i="17"/>
  <c r="O53" i="17"/>
  <c r="O20" i="17"/>
  <c r="O45" i="17"/>
  <c r="N39" i="17"/>
  <c r="AA61" i="17"/>
  <c r="AA20" i="17"/>
  <c r="K12" i="23"/>
  <c r="B7" i="31" l="1"/>
  <c r="C38" i="31" s="1"/>
  <c r="J42" i="24"/>
  <c r="P20" i="17"/>
  <c r="O87" i="9"/>
  <c r="AB87" i="9" s="1"/>
  <c r="AA87" i="9"/>
  <c r="O55" i="9"/>
  <c r="AB55" i="9" s="1"/>
  <c r="AA55" i="9"/>
  <c r="O22" i="9"/>
  <c r="AB22" i="9" s="1"/>
  <c r="AA22" i="9"/>
  <c r="O80" i="9"/>
  <c r="AB80" i="9" s="1"/>
  <c r="AA80" i="9"/>
  <c r="O63" i="9"/>
  <c r="AB63" i="9" s="1"/>
  <c r="AA63" i="9"/>
  <c r="O47" i="9"/>
  <c r="AB47" i="9" s="1"/>
  <c r="AA47" i="9"/>
  <c r="O92" i="9"/>
  <c r="AB92" i="9" s="1"/>
  <c r="AA92" i="9"/>
  <c r="O68" i="9"/>
  <c r="AB68" i="9" s="1"/>
  <c r="AA68" i="9"/>
  <c r="N41" i="9"/>
  <c r="Z41" i="9"/>
  <c r="AA81" i="17"/>
  <c r="G11" i="18" s="1"/>
  <c r="N81" i="17"/>
  <c r="I10" i="18" s="1"/>
  <c r="O73" i="17"/>
  <c r="W30" i="31"/>
  <c r="W28" i="31" s="1"/>
  <c r="W29" i="31" s="1"/>
  <c r="AD30" i="31"/>
  <c r="AD28" i="31" s="1"/>
  <c r="AD29" i="31" s="1"/>
  <c r="B30" i="31"/>
  <c r="B31" i="31" s="1"/>
  <c r="I103" i="8"/>
  <c r="J17" i="23"/>
  <c r="G12" i="10"/>
  <c r="O12" i="9"/>
  <c r="AB12" i="9" s="1"/>
  <c r="AA12" i="9"/>
  <c r="AB45" i="17"/>
  <c r="AB39" i="17"/>
  <c r="P73" i="17"/>
  <c r="AB61" i="17"/>
  <c r="AB53" i="17"/>
  <c r="P53" i="17"/>
  <c r="AB73" i="17"/>
  <c r="P61" i="17"/>
  <c r="O61" i="17"/>
  <c r="P39" i="17"/>
  <c r="AC53" i="17"/>
  <c r="AB20" i="17"/>
  <c r="K31" i="31" l="1"/>
  <c r="I30" i="31" s="1"/>
  <c r="I31" i="31" s="1"/>
  <c r="R31" i="31"/>
  <c r="P30" i="31" s="1"/>
  <c r="P31" i="31" s="1"/>
  <c r="D31" i="31"/>
  <c r="K10" i="23"/>
  <c r="K17" i="23" s="1"/>
  <c r="L10" i="23" s="1"/>
  <c r="L17" i="23" s="1"/>
  <c r="J29" i="25"/>
  <c r="J33" i="25" s="1"/>
  <c r="J35" i="25" s="1"/>
  <c r="J73" i="25" s="1"/>
  <c r="I104" i="8"/>
  <c r="G15" i="10"/>
  <c r="G16" i="10" s="1"/>
  <c r="O41" i="9"/>
  <c r="AB41" i="9" s="1"/>
  <c r="AA41" i="9"/>
  <c r="P81" i="17"/>
  <c r="K10" i="18" s="1"/>
  <c r="O81" i="17"/>
  <c r="J10" i="18" s="1"/>
  <c r="AB81" i="17"/>
  <c r="H11" i="18" s="1"/>
  <c r="J74" i="31"/>
  <c r="F74" i="31"/>
  <c r="K85" i="31"/>
  <c r="N74" i="31"/>
  <c r="C85" i="31"/>
  <c r="AJ107" i="31"/>
  <c r="L85" i="31"/>
  <c r="T118" i="31"/>
  <c r="C107" i="31"/>
  <c r="C111" i="31" s="1"/>
  <c r="O96" i="31"/>
  <c r="AW118" i="31"/>
  <c r="Q107" i="31"/>
  <c r="K74" i="31"/>
  <c r="U74" i="31"/>
  <c r="AL107" i="31"/>
  <c r="C74" i="31"/>
  <c r="AI107" i="31"/>
  <c r="AD107" i="31"/>
  <c r="AT118" i="31"/>
  <c r="N107" i="31"/>
  <c r="J107" i="31"/>
  <c r="I118" i="31"/>
  <c r="J96" i="31"/>
  <c r="Z85" i="31"/>
  <c r="T85" i="31"/>
  <c r="X96" i="31"/>
  <c r="Q96" i="31"/>
  <c r="T74" i="31"/>
  <c r="G85" i="31"/>
  <c r="I96" i="31"/>
  <c r="AU118" i="31"/>
  <c r="I107" i="31"/>
  <c r="J85" i="31"/>
  <c r="P107" i="31"/>
  <c r="R107" i="31"/>
  <c r="V74" i="31"/>
  <c r="N85" i="31"/>
  <c r="U96" i="31"/>
  <c r="M96" i="31"/>
  <c r="S85" i="31"/>
  <c r="C118" i="31"/>
  <c r="C122" i="31" s="1"/>
  <c r="AM118" i="31"/>
  <c r="P118" i="31"/>
  <c r="Y96" i="31"/>
  <c r="F85" i="31"/>
  <c r="AO118" i="31"/>
  <c r="G107" i="31"/>
  <c r="P96" i="31"/>
  <c r="I74" i="31"/>
  <c r="X85" i="31"/>
  <c r="AL118" i="31"/>
  <c r="AM107" i="31"/>
  <c r="Q74" i="31"/>
  <c r="M74" i="31"/>
  <c r="AB118" i="31"/>
  <c r="S96" i="31"/>
  <c r="AF107" i="31"/>
  <c r="S107" i="31"/>
  <c r="K107" i="31"/>
  <c r="T107" i="31"/>
  <c r="G74" i="31"/>
  <c r="F118" i="31"/>
  <c r="AG107" i="31"/>
  <c r="V107" i="31"/>
  <c r="O74" i="31"/>
  <c r="AB107" i="31"/>
  <c r="V96" i="31"/>
  <c r="AV118" i="31"/>
  <c r="AN118" i="31"/>
  <c r="H107" i="31"/>
  <c r="O118" i="31"/>
  <c r="U118" i="31"/>
  <c r="X107" i="31"/>
  <c r="AK107" i="31"/>
  <c r="K118" i="31"/>
  <c r="AR118" i="31"/>
  <c r="W85" i="31"/>
  <c r="X118" i="31"/>
  <c r="W118" i="31"/>
  <c r="D118" i="31"/>
  <c r="E74" i="31"/>
  <c r="O85" i="31"/>
  <c r="L107" i="31"/>
  <c r="W107" i="31"/>
  <c r="O107" i="31"/>
  <c r="P85" i="31"/>
  <c r="AK118" i="31"/>
  <c r="G96" i="31"/>
  <c r="AQ118" i="31"/>
  <c r="AI118" i="31"/>
  <c r="AA118" i="31"/>
  <c r="S74" i="31"/>
  <c r="C96" i="31"/>
  <c r="AG118" i="31"/>
  <c r="E107" i="31"/>
  <c r="J118" i="31"/>
  <c r="Q118" i="31"/>
  <c r="Z74" i="31"/>
  <c r="AA107" i="31"/>
  <c r="AS118" i="31"/>
  <c r="K96" i="31"/>
  <c r="F96" i="31"/>
  <c r="AC118" i="31"/>
  <c r="L96" i="31"/>
  <c r="AP118" i="31"/>
  <c r="R118" i="31"/>
  <c r="X74" i="31"/>
  <c r="P74" i="31"/>
  <c r="AC107" i="31"/>
  <c r="D96" i="31"/>
  <c r="R96" i="31"/>
  <c r="E118" i="31"/>
  <c r="I85" i="31"/>
  <c r="AD118" i="31"/>
  <c r="H85" i="31"/>
  <c r="F107" i="31"/>
  <c r="AE107" i="31"/>
  <c r="AE118" i="31"/>
  <c r="R74" i="31"/>
  <c r="H74" i="31"/>
  <c r="V118" i="31"/>
  <c r="D85" i="31"/>
  <c r="H118" i="31"/>
  <c r="M85" i="31"/>
  <c r="E85" i="31"/>
  <c r="T96" i="31"/>
  <c r="AH118" i="31"/>
  <c r="N118" i="31"/>
  <c r="S118" i="31"/>
  <c r="Y118" i="31"/>
  <c r="D74" i="31"/>
  <c r="AJ118" i="31"/>
  <c r="M107" i="31"/>
  <c r="Y74" i="31"/>
  <c r="N96" i="31"/>
  <c r="Y107" i="31"/>
  <c r="R85" i="31"/>
  <c r="L118" i="31"/>
  <c r="Z118" i="31"/>
  <c r="M118" i="31"/>
  <c r="G118" i="31"/>
  <c r="AF118" i="31"/>
  <c r="U107" i="31"/>
  <c r="Z96" i="31"/>
  <c r="D107" i="31"/>
  <c r="AH107" i="31"/>
  <c r="Z107" i="31"/>
  <c r="AX118" i="31"/>
  <c r="V85" i="31"/>
  <c r="U85" i="31"/>
  <c r="L74" i="31"/>
  <c r="E96" i="31"/>
  <c r="W96" i="31"/>
  <c r="H96" i="31"/>
  <c r="Y85" i="31"/>
  <c r="Q85" i="31"/>
  <c r="W74" i="31"/>
  <c r="AN107" i="31"/>
  <c r="AY118" i="31"/>
  <c r="AZ118" i="31"/>
  <c r="AP107" i="31"/>
  <c r="AO107" i="31"/>
  <c r="BA118" i="31"/>
  <c r="AQ107" i="31"/>
  <c r="BB118" i="31"/>
  <c r="AR107" i="31"/>
  <c r="BC118" i="31"/>
  <c r="AS107" i="31"/>
  <c r="BE118" i="31"/>
  <c r="AT107" i="31"/>
  <c r="BD118" i="31"/>
  <c r="AU107" i="31"/>
  <c r="BF118" i="31"/>
  <c r="AV107" i="31"/>
  <c r="BG118" i="31"/>
  <c r="BH118" i="31"/>
  <c r="AW107" i="31"/>
  <c r="BI118" i="31"/>
  <c r="AX107" i="31"/>
  <c r="BJ118" i="31"/>
  <c r="AY107" i="31"/>
  <c r="BK118" i="31"/>
  <c r="AZ107" i="31"/>
  <c r="BA107" i="31"/>
  <c r="BL118" i="31"/>
  <c r="BM118" i="31"/>
  <c r="BB107" i="31"/>
  <c r="BC107" i="31"/>
  <c r="BN118" i="31"/>
  <c r="BO118" i="31"/>
  <c r="BD107" i="31"/>
  <c r="BP118" i="31"/>
  <c r="BE107" i="31"/>
  <c r="BQ118" i="31"/>
  <c r="BF107" i="31"/>
  <c r="BR118" i="31"/>
  <c r="BG107" i="31"/>
  <c r="BH107" i="31"/>
  <c r="BS118" i="31"/>
  <c r="BI107" i="31"/>
  <c r="BT118" i="31"/>
  <c r="BU118" i="31"/>
  <c r="BJ107" i="31"/>
  <c r="BV118" i="31"/>
  <c r="BK107" i="31"/>
  <c r="BW118" i="31"/>
  <c r="BL107" i="31"/>
  <c r="BX118" i="31"/>
  <c r="BM107" i="31"/>
  <c r="BY118" i="31"/>
  <c r="BN107" i="31"/>
  <c r="BZ118" i="31"/>
  <c r="BO107" i="31"/>
  <c r="CA118" i="31"/>
  <c r="BP107" i="31"/>
  <c r="CB118" i="31"/>
  <c r="BQ107" i="31"/>
  <c r="CC118" i="31"/>
  <c r="BR107" i="31"/>
  <c r="CD118" i="31"/>
  <c r="BS107" i="31"/>
  <c r="CE118" i="31"/>
  <c r="BT107" i="31"/>
  <c r="CF118" i="31"/>
  <c r="BU107" i="31"/>
  <c r="CG118" i="31"/>
  <c r="BV107" i="31"/>
  <c r="CH118" i="31"/>
  <c r="BW107" i="31"/>
  <c r="CI118" i="31"/>
  <c r="BX107" i="31"/>
  <c r="CJ118" i="31"/>
  <c r="BY107" i="31"/>
  <c r="CK118" i="31"/>
  <c r="BZ107" i="31"/>
  <c r="CL118" i="31"/>
  <c r="CA107" i="31"/>
  <c r="CM118" i="31"/>
  <c r="CB107" i="31"/>
  <c r="CN118" i="31"/>
  <c r="CC107" i="31"/>
  <c r="CO118" i="31"/>
  <c r="CD107" i="31"/>
  <c r="CP118" i="31"/>
  <c r="CE107" i="31"/>
  <c r="CQ118" i="31"/>
  <c r="CF107" i="31"/>
  <c r="CR118" i="31"/>
  <c r="CG107" i="31"/>
  <c r="CS118" i="31"/>
  <c r="CH107" i="31"/>
  <c r="CT118" i="31"/>
  <c r="CI107" i="31"/>
  <c r="CU118" i="31"/>
  <c r="CJ107" i="31"/>
  <c r="CV118" i="31"/>
  <c r="CK107" i="31"/>
  <c r="CW118" i="31"/>
  <c r="CL107" i="31"/>
  <c r="CX118" i="31"/>
  <c r="CM107" i="31"/>
  <c r="CY118" i="31"/>
  <c r="CN107" i="31"/>
  <c r="CZ118" i="31"/>
  <c r="CO107" i="31"/>
  <c r="DA118" i="31"/>
  <c r="CP107" i="31"/>
  <c r="DB118" i="31"/>
  <c r="CQ107" i="31"/>
  <c r="DC118" i="31"/>
  <c r="CR107" i="31"/>
  <c r="DD118" i="31"/>
  <c r="CS107" i="31"/>
  <c r="DE118" i="31"/>
  <c r="CT107" i="31"/>
  <c r="DF118" i="31"/>
  <c r="CU107" i="31"/>
  <c r="DG118" i="31"/>
  <c r="CV107" i="31"/>
  <c r="DH118" i="31"/>
  <c r="CW107" i="31"/>
  <c r="DI118" i="31"/>
  <c r="CX107" i="31"/>
  <c r="DJ118" i="31"/>
  <c r="CY107" i="31"/>
  <c r="DK118" i="31"/>
  <c r="CZ107" i="31"/>
  <c r="DL118" i="31"/>
  <c r="DA107" i="31"/>
  <c r="DM118" i="31"/>
  <c r="DB107" i="31"/>
  <c r="DN118" i="31"/>
  <c r="DC107" i="31"/>
  <c r="DO118" i="31"/>
  <c r="DD107" i="31"/>
  <c r="DP118" i="31"/>
  <c r="DE107" i="31"/>
  <c r="DQ118" i="31"/>
  <c r="DF107" i="31"/>
  <c r="DR118" i="31"/>
  <c r="DG107" i="31"/>
  <c r="DS118" i="31"/>
  <c r="DH107" i="31"/>
  <c r="DT118" i="31"/>
  <c r="DI107" i="31"/>
  <c r="DU118" i="31"/>
  <c r="DJ107" i="31"/>
  <c r="DV118" i="31"/>
  <c r="DK107" i="31"/>
  <c r="DW118" i="31"/>
  <c r="DL107" i="31"/>
  <c r="DX118" i="31"/>
  <c r="DM107" i="31"/>
  <c r="DY118" i="31"/>
  <c r="DN107" i="31"/>
  <c r="DZ118" i="31"/>
  <c r="DO107" i="31"/>
  <c r="EA118" i="31"/>
  <c r="DP107" i="31"/>
  <c r="EB118" i="31"/>
  <c r="DQ107" i="31"/>
  <c r="EC118" i="31"/>
  <c r="DR107" i="31"/>
  <c r="ED118" i="31"/>
  <c r="DS107" i="31"/>
  <c r="EE118" i="31"/>
  <c r="DT107" i="31"/>
  <c r="EF118" i="31"/>
  <c r="DU107" i="31"/>
  <c r="EG118" i="31"/>
  <c r="DV107" i="31"/>
  <c r="EH118" i="31"/>
  <c r="DW107" i="31"/>
  <c r="EI118" i="31"/>
  <c r="DX107" i="31"/>
  <c r="EJ118" i="31"/>
  <c r="DY107" i="31"/>
  <c r="EK118" i="31"/>
  <c r="DZ107" i="31"/>
  <c r="EL118" i="31"/>
  <c r="EA107" i="31"/>
  <c r="EM118" i="31"/>
  <c r="EB107" i="31"/>
  <c r="EN118" i="31"/>
  <c r="EC107" i="31"/>
  <c r="EO118" i="31"/>
  <c r="ED107" i="31"/>
  <c r="EP118" i="31"/>
  <c r="EE107" i="31"/>
  <c r="EQ118" i="31"/>
  <c r="EF107" i="31"/>
  <c r="ER118" i="31"/>
  <c r="EG107" i="31"/>
  <c r="ES118" i="31"/>
  <c r="EH107" i="31"/>
  <c r="ET118" i="31"/>
  <c r="EI107" i="31"/>
  <c r="EU118" i="31"/>
  <c r="EJ107" i="31"/>
  <c r="EV118" i="31"/>
  <c r="EK107" i="31"/>
  <c r="EW118" i="31"/>
  <c r="EL107" i="31"/>
  <c r="EX118" i="31"/>
  <c r="EM107" i="31"/>
  <c r="EY118" i="31"/>
  <c r="EN107" i="31"/>
  <c r="EZ118" i="31"/>
  <c r="EO107" i="31"/>
  <c r="FA118" i="31"/>
  <c r="EP107" i="31"/>
  <c r="FB118" i="31"/>
  <c r="EQ107" i="31"/>
  <c r="FC118" i="31"/>
  <c r="ER107" i="31"/>
  <c r="FD118" i="31"/>
  <c r="ES107" i="31"/>
  <c r="FE118" i="31"/>
  <c r="ET107" i="31"/>
  <c r="FF118" i="31"/>
  <c r="EU107" i="31"/>
  <c r="FG118" i="31"/>
  <c r="EV107" i="31"/>
  <c r="FH118" i="31"/>
  <c r="EW107" i="31"/>
  <c r="FI118" i="31"/>
  <c r="EX107" i="31"/>
  <c r="FJ118" i="31"/>
  <c r="EY107" i="31"/>
  <c r="FK118" i="31"/>
  <c r="EZ107" i="31"/>
  <c r="FL118" i="31"/>
  <c r="FA107" i="31"/>
  <c r="FM118" i="31"/>
  <c r="FB107" i="31"/>
  <c r="FN118" i="31"/>
  <c r="FC107" i="31"/>
  <c r="FO118" i="31"/>
  <c r="FD107" i="31"/>
  <c r="FE107" i="31"/>
  <c r="FP118" i="31"/>
  <c r="FQ118" i="31"/>
  <c r="FF107" i="31"/>
  <c r="FR118" i="31"/>
  <c r="FG107" i="31"/>
  <c r="FS118" i="31"/>
  <c r="FH107" i="31"/>
  <c r="FT118" i="31"/>
  <c r="FI107" i="31"/>
  <c r="FU118" i="31"/>
  <c r="FJ107" i="31"/>
  <c r="FV118" i="31"/>
  <c r="FK107" i="31"/>
  <c r="FW118" i="31"/>
  <c r="FL107" i="31"/>
  <c r="FM107" i="31"/>
  <c r="FX118" i="31"/>
  <c r="FY118" i="31"/>
  <c r="FN107" i="31"/>
  <c r="FZ118" i="31"/>
  <c r="FO107" i="31"/>
  <c r="GA118" i="31"/>
  <c r="FP107" i="31"/>
  <c r="GB118" i="31"/>
  <c r="FQ107" i="31"/>
  <c r="GC118" i="31"/>
  <c r="FR107" i="31"/>
  <c r="GD118" i="31"/>
  <c r="FS107" i="31"/>
  <c r="GE118" i="31"/>
  <c r="FT107" i="31"/>
  <c r="GF118" i="31"/>
  <c r="FU107" i="31"/>
  <c r="GG118" i="31"/>
  <c r="FV107" i="31"/>
  <c r="GH118" i="31"/>
  <c r="FW107" i="31"/>
  <c r="GI118" i="31"/>
  <c r="FX107" i="31"/>
  <c r="GJ118" i="31"/>
  <c r="FY107" i="31"/>
  <c r="GK118" i="31"/>
  <c r="FZ107" i="31"/>
  <c r="GL118" i="31"/>
  <c r="GA107" i="31"/>
  <c r="GM118" i="31"/>
  <c r="GB107" i="31"/>
  <c r="GC107" i="31"/>
  <c r="GN118" i="31"/>
  <c r="GD107" i="31"/>
  <c r="GO118" i="31"/>
  <c r="GP118" i="31"/>
  <c r="GE107" i="31"/>
  <c r="GQ118" i="31"/>
  <c r="GF107" i="31"/>
  <c r="GR118" i="31"/>
  <c r="GG107" i="31"/>
  <c r="GS118" i="31"/>
  <c r="GH107" i="31"/>
  <c r="GT118" i="31"/>
  <c r="GI107" i="31"/>
  <c r="GU118" i="31"/>
  <c r="GJ107" i="31"/>
  <c r="GV118" i="31"/>
  <c r="GK107" i="31"/>
  <c r="GW118" i="31"/>
  <c r="GL107" i="31"/>
  <c r="GX118" i="31"/>
  <c r="GM107" i="31"/>
  <c r="GY118" i="31"/>
  <c r="GN107" i="31"/>
  <c r="GZ118" i="31"/>
  <c r="GO107" i="31"/>
  <c r="HA118" i="31"/>
  <c r="GP107" i="31"/>
  <c r="HB118" i="31"/>
  <c r="GQ107" i="31"/>
  <c r="GR107" i="31"/>
  <c r="HC118" i="31"/>
  <c r="HD118" i="31"/>
  <c r="GS107" i="31"/>
  <c r="HE118" i="31"/>
  <c r="GT107" i="31"/>
  <c r="HF118" i="31"/>
  <c r="GU107" i="31"/>
  <c r="HG118" i="31"/>
  <c r="GV107" i="31"/>
  <c r="HH118" i="31"/>
  <c r="GW107" i="31"/>
  <c r="HI118" i="31"/>
  <c r="GX107" i="31"/>
  <c r="HJ118" i="31"/>
  <c r="GY107" i="31"/>
  <c r="HK118" i="31"/>
  <c r="GZ107" i="31"/>
  <c r="HA107" i="31"/>
  <c r="HL118" i="31"/>
  <c r="HM118" i="31"/>
  <c r="HB107" i="31"/>
  <c r="HN118" i="31"/>
  <c r="HC107" i="31"/>
  <c r="HO118" i="31"/>
  <c r="HD107" i="31"/>
  <c r="HE107" i="31"/>
  <c r="HP118" i="31"/>
  <c r="HQ118" i="31"/>
  <c r="HF107" i="31"/>
  <c r="HR118" i="31"/>
  <c r="HG107" i="31"/>
  <c r="HS118" i="31"/>
  <c r="HH107" i="31"/>
  <c r="HI107" i="31"/>
  <c r="HT118" i="31"/>
  <c r="HU118" i="31"/>
  <c r="HJ107" i="31"/>
  <c r="HV118" i="31"/>
  <c r="HK107" i="31"/>
  <c r="HW118" i="31"/>
  <c r="HL107" i="31"/>
  <c r="HX118" i="31"/>
  <c r="HM107" i="31"/>
  <c r="HY118" i="31"/>
  <c r="HN107" i="31"/>
  <c r="HO107" i="31"/>
  <c r="HZ118" i="31"/>
  <c r="IA118" i="31"/>
  <c r="HP107" i="31"/>
  <c r="IB118" i="31"/>
  <c r="HQ107" i="31"/>
  <c r="IC118" i="31"/>
  <c r="HR107" i="31"/>
  <c r="ID118" i="31"/>
  <c r="HS107" i="31"/>
  <c r="IE118" i="31"/>
  <c r="HT107" i="31"/>
  <c r="IF118" i="31"/>
  <c r="HU107" i="31"/>
  <c r="IG118" i="31"/>
  <c r="HV107" i="31"/>
  <c r="HW107" i="31"/>
  <c r="IH118" i="31"/>
  <c r="II118" i="31"/>
  <c r="HX107" i="31"/>
  <c r="IJ118" i="31"/>
  <c r="HY107" i="31"/>
  <c r="IK118" i="31"/>
  <c r="HZ107" i="31"/>
  <c r="IL118" i="31"/>
  <c r="IA107" i="31"/>
  <c r="IM118" i="31"/>
  <c r="IB107" i="31"/>
  <c r="IN118" i="31"/>
  <c r="IC107" i="31"/>
  <c r="ID107" i="31"/>
  <c r="IO118" i="31"/>
  <c r="IE107" i="31"/>
  <c r="IP118" i="31"/>
  <c r="IQ118" i="31"/>
  <c r="IF107" i="31"/>
  <c r="IR118" i="31"/>
  <c r="IG107" i="31"/>
  <c r="IS118" i="31"/>
  <c r="IH107" i="31"/>
  <c r="IT118" i="31"/>
  <c r="II107" i="31"/>
  <c r="IJ107" i="31"/>
  <c r="IU118" i="31"/>
  <c r="IV118" i="31"/>
  <c r="IK107" i="31"/>
  <c r="IW118" i="31"/>
  <c r="IL107" i="31"/>
  <c r="IX118" i="31"/>
  <c r="IM107" i="31"/>
  <c r="IY118" i="31"/>
  <c r="IN107" i="31"/>
  <c r="IZ118" i="31"/>
  <c r="IO107" i="31"/>
  <c r="JA118" i="31"/>
  <c r="IP107" i="31"/>
  <c r="JB118" i="31"/>
  <c r="IQ107" i="31"/>
  <c r="JC118" i="31"/>
  <c r="IR107" i="31"/>
  <c r="JD118" i="31"/>
  <c r="IS107" i="31"/>
  <c r="JE118" i="31"/>
  <c r="IT107" i="31"/>
  <c r="JF118" i="31"/>
  <c r="IU107" i="31"/>
  <c r="JG118" i="31"/>
  <c r="IV107" i="31"/>
  <c r="JH118" i="31"/>
  <c r="IW107" i="31"/>
  <c r="JI118" i="31"/>
  <c r="IX107" i="31"/>
  <c r="JJ118" i="31"/>
  <c r="IY107" i="31"/>
  <c r="JK118" i="31"/>
  <c r="IZ107" i="31"/>
  <c r="JL118" i="31"/>
  <c r="JA107" i="31"/>
  <c r="JB107" i="31"/>
  <c r="JM118" i="31"/>
  <c r="JN118" i="31"/>
  <c r="JC107" i="31"/>
  <c r="JO118" i="31"/>
  <c r="JD107" i="31"/>
  <c r="JP118" i="31"/>
  <c r="JE107" i="31"/>
  <c r="JQ118" i="31"/>
  <c r="JF107" i="31"/>
  <c r="JR118" i="31"/>
  <c r="JG107" i="31"/>
  <c r="JS118" i="31"/>
  <c r="JH107" i="31"/>
  <c r="JT118" i="31"/>
  <c r="JI107" i="31"/>
  <c r="JU118" i="31"/>
  <c r="JJ107" i="31"/>
  <c r="JV118" i="31"/>
  <c r="JK107" i="31"/>
  <c r="JL107" i="31"/>
  <c r="JM107" i="31"/>
  <c r="JN107" i="31"/>
  <c r="JO107" i="31"/>
  <c r="JP107" i="31"/>
  <c r="JQ107" i="31"/>
  <c r="JR107" i="31"/>
  <c r="JS107" i="31"/>
  <c r="JT107" i="31"/>
  <c r="JU107" i="31"/>
  <c r="JV107" i="31"/>
  <c r="JS85" i="31"/>
  <c r="JS96" i="31"/>
  <c r="JS74" i="31"/>
  <c r="JT85" i="31"/>
  <c r="JT74" i="31"/>
  <c r="JT96" i="31"/>
  <c r="JU74" i="31"/>
  <c r="JU85" i="31"/>
  <c r="JU96" i="31"/>
  <c r="JV85" i="31"/>
  <c r="JV74" i="31"/>
  <c r="JV96" i="31"/>
  <c r="G13" i="18"/>
  <c r="K20" i="24" s="1"/>
  <c r="AD53" i="17"/>
  <c r="AC39" i="17"/>
  <c r="AC73" i="17"/>
  <c r="AC61" i="17"/>
  <c r="AC45" i="17"/>
  <c r="AE73" i="17"/>
  <c r="AD73" i="17"/>
  <c r="AC20" i="17"/>
  <c r="AD20" i="17"/>
  <c r="J78" i="25" l="1"/>
  <c r="K29" i="25"/>
  <c r="K33" i="25" s="1"/>
  <c r="AC81" i="17"/>
  <c r="I11" i="18" s="1"/>
  <c r="C79" i="31"/>
  <c r="C76" i="31"/>
  <c r="D72" i="31" s="1"/>
  <c r="D78" i="31" s="1"/>
  <c r="C101" i="31"/>
  <c r="C98" i="31"/>
  <c r="D94" i="31" s="1"/>
  <c r="C87" i="31"/>
  <c r="D83" i="31" s="1"/>
  <c r="C90" i="31"/>
  <c r="C128" i="31"/>
  <c r="AE53" i="17"/>
  <c r="K13" i="26"/>
  <c r="K24" i="24"/>
  <c r="K25" i="24" s="1"/>
  <c r="K35" i="25"/>
  <c r="M10" i="23"/>
  <c r="M17" i="23" s="1"/>
  <c r="L29" i="25"/>
  <c r="L33" i="25" s="1"/>
  <c r="H13" i="18"/>
  <c r="L20" i="24" s="1"/>
  <c r="AD39" i="17"/>
  <c r="AE39" i="17"/>
  <c r="AD45" i="17"/>
  <c r="AE45" i="17"/>
  <c r="AE61" i="17"/>
  <c r="AD61" i="17"/>
  <c r="AE20" i="17"/>
  <c r="AE81" i="17" l="1"/>
  <c r="K11" i="18" s="1"/>
  <c r="AD81" i="17"/>
  <c r="J11" i="18" s="1"/>
  <c r="I13" i="18"/>
  <c r="M20" i="24" s="1"/>
  <c r="M13" i="26" s="1"/>
  <c r="D89" i="31"/>
  <c r="D90" i="31" s="1"/>
  <c r="D87" i="31"/>
  <c r="E83" i="31" s="1"/>
  <c r="D100" i="31"/>
  <c r="D101" i="31" s="1"/>
  <c r="D98" i="31"/>
  <c r="E94" i="31" s="1"/>
  <c r="J79" i="25"/>
  <c r="J80" i="25" s="1"/>
  <c r="L13" i="26"/>
  <c r="L24" i="24"/>
  <c r="L25" i="24" s="1"/>
  <c r="L35" i="25"/>
  <c r="N10" i="23"/>
  <c r="N17" i="23" s="1"/>
  <c r="M29" i="25"/>
  <c r="M33" i="25" s="1"/>
  <c r="K73" i="25"/>
  <c r="M24" i="24" l="1"/>
  <c r="M25" i="24" s="1"/>
  <c r="E100" i="31"/>
  <c r="E101" i="31" s="1"/>
  <c r="E98" i="31"/>
  <c r="F94" i="31" s="1"/>
  <c r="E89" i="31"/>
  <c r="E90" i="31" s="1"/>
  <c r="E87" i="31"/>
  <c r="F83" i="31" s="1"/>
  <c r="J13" i="18"/>
  <c r="N20" i="24" s="1"/>
  <c r="N13" i="26" s="1"/>
  <c r="M35" i="25"/>
  <c r="L73" i="25"/>
  <c r="O10" i="23"/>
  <c r="O17" i="23" s="1"/>
  <c r="O29" i="25" s="1"/>
  <c r="O33" i="25" s="1"/>
  <c r="N29" i="25"/>
  <c r="N33" i="25" s="1"/>
  <c r="K13" i="18"/>
  <c r="O20" i="24" s="1"/>
  <c r="F100" i="31" l="1"/>
  <c r="F101" i="31" s="1"/>
  <c r="F98" i="31"/>
  <c r="G94" i="31" s="1"/>
  <c r="F89" i="31"/>
  <c r="F90" i="31" s="1"/>
  <c r="F87" i="31"/>
  <c r="G83" i="31" s="1"/>
  <c r="N24" i="24"/>
  <c r="N25" i="24" s="1"/>
  <c r="O13" i="26"/>
  <c r="O24" i="24"/>
  <c r="O25" i="24" s="1"/>
  <c r="N35" i="25"/>
  <c r="O35" i="25"/>
  <c r="M73" i="25"/>
  <c r="G87" i="31" l="1"/>
  <c r="H83" i="31" s="1"/>
  <c r="G89" i="31"/>
  <c r="G90" i="31" s="1"/>
  <c r="G100" i="31"/>
  <c r="G101" i="31" s="1"/>
  <c r="G98" i="31"/>
  <c r="H94" i="31" s="1"/>
  <c r="O73" i="25"/>
  <c r="N73" i="25"/>
  <c r="H100" i="31" l="1"/>
  <c r="H101" i="31" s="1"/>
  <c r="H98" i="31"/>
  <c r="I94" i="31" s="1"/>
  <c r="H87" i="31"/>
  <c r="I83" i="31" s="1"/>
  <c r="H89" i="31"/>
  <c r="H90" i="31" s="1"/>
  <c r="I89" i="31" l="1"/>
  <c r="I90" i="31" s="1"/>
  <c r="I87" i="31"/>
  <c r="J83" i="31" s="1"/>
  <c r="I100" i="31"/>
  <c r="I101" i="31" s="1"/>
  <c r="I98" i="31"/>
  <c r="J94" i="31" s="1"/>
  <c r="J100" i="31" l="1"/>
  <c r="J101" i="31" s="1"/>
  <c r="J98" i="31"/>
  <c r="K94" i="31" s="1"/>
  <c r="J89" i="31"/>
  <c r="J90" i="31" s="1"/>
  <c r="J87" i="31"/>
  <c r="K83" i="31" s="1"/>
  <c r="K87" i="31" l="1"/>
  <c r="L83" i="31" s="1"/>
  <c r="K89" i="31"/>
  <c r="K90" i="31" s="1"/>
  <c r="K100" i="31"/>
  <c r="K101" i="31" s="1"/>
  <c r="K98" i="31"/>
  <c r="L94" i="31" s="1"/>
  <c r="L100" i="31" l="1"/>
  <c r="L101" i="31" s="1"/>
  <c r="L98" i="31"/>
  <c r="M94" i="31" s="1"/>
  <c r="L89" i="31"/>
  <c r="L90" i="31" s="1"/>
  <c r="L87" i="31"/>
  <c r="M83" i="31" s="1"/>
  <c r="M89" i="31" l="1"/>
  <c r="M90" i="31" s="1"/>
  <c r="M87" i="31"/>
  <c r="N83" i="31" s="1"/>
  <c r="M100" i="31"/>
  <c r="M101" i="31" s="1"/>
  <c r="M98" i="31"/>
  <c r="N94" i="31" s="1"/>
  <c r="N100" i="31" l="1"/>
  <c r="N101" i="31" s="1"/>
  <c r="N98" i="31"/>
  <c r="O94" i="31" s="1"/>
  <c r="N87" i="31"/>
  <c r="O83" i="31" s="1"/>
  <c r="N89" i="31"/>
  <c r="N90" i="31" s="1"/>
  <c r="O89" i="31" l="1"/>
  <c r="O90" i="31" s="1"/>
  <c r="O87" i="31"/>
  <c r="P83" i="31" s="1"/>
  <c r="P89" i="31" s="1"/>
  <c r="O100" i="31"/>
  <c r="O101" i="31" s="1"/>
  <c r="O98" i="31"/>
  <c r="P94" i="31" s="1"/>
  <c r="P100" i="31" l="1"/>
  <c r="P101" i="31" s="1"/>
  <c r="P98" i="31"/>
  <c r="Q94" i="31" s="1"/>
  <c r="Q100" i="31" l="1"/>
  <c r="Q101" i="31" s="1"/>
  <c r="Q98" i="31"/>
  <c r="R94" i="31" s="1"/>
  <c r="R100" i="31" l="1"/>
  <c r="R101" i="31" s="1"/>
  <c r="R98" i="31"/>
  <c r="S94" i="31" s="1"/>
  <c r="S100" i="31" l="1"/>
  <c r="S101" i="31" s="1"/>
  <c r="S98" i="31"/>
  <c r="T94" i="31" s="1"/>
  <c r="T100" i="31" l="1"/>
  <c r="T101" i="31" s="1"/>
  <c r="T98" i="31"/>
  <c r="U94" i="31" s="1"/>
  <c r="U100" i="31" l="1"/>
  <c r="U101" i="31" s="1"/>
  <c r="U98" i="31"/>
  <c r="V94" i="31" s="1"/>
  <c r="V100" i="31" l="1"/>
  <c r="V101" i="31" s="1"/>
  <c r="V98" i="31"/>
  <c r="W94" i="31" s="1"/>
  <c r="W100" i="31" l="1"/>
  <c r="W101" i="31" s="1"/>
  <c r="W98" i="31"/>
  <c r="X94" i="31" s="1"/>
  <c r="X100" i="31" l="1"/>
  <c r="X101" i="31" s="1"/>
  <c r="X98" i="31"/>
  <c r="Y94" i="31" s="1"/>
  <c r="Y100" i="31" l="1"/>
  <c r="Y101" i="31" s="1"/>
  <c r="Y98" i="31"/>
  <c r="Z94" i="31" s="1"/>
  <c r="Z100" i="31" l="1"/>
  <c r="Z101" i="31" s="1"/>
  <c r="Z98" i="31"/>
  <c r="AA94" i="31" s="1"/>
  <c r="AA100" i="31" s="1"/>
  <c r="C112" i="31" l="1"/>
  <c r="C109" i="31"/>
  <c r="D105" i="31" s="1"/>
  <c r="D111" i="31" l="1"/>
  <c r="D109" i="31" l="1"/>
  <c r="E105" i="31" s="1"/>
  <c r="E111" i="31" s="1"/>
  <c r="D112" i="31"/>
  <c r="E109" i="31" l="1"/>
  <c r="F105" i="31" s="1"/>
  <c r="E112" i="31"/>
  <c r="F111" i="31" l="1"/>
  <c r="F109" i="31" l="1"/>
  <c r="G105" i="31" s="1"/>
  <c r="F112" i="31"/>
  <c r="G111" i="31" l="1"/>
  <c r="G112" i="31" l="1"/>
  <c r="G109" i="31"/>
  <c r="H105" i="31" s="1"/>
  <c r="H111" i="31" l="1"/>
  <c r="H109" i="31" l="1"/>
  <c r="I105" i="31" s="1"/>
  <c r="H112" i="31"/>
  <c r="I111" i="31" l="1"/>
  <c r="I112" i="31" l="1"/>
  <c r="I109" i="31"/>
  <c r="J105" i="31" s="1"/>
  <c r="J111" i="31" l="1"/>
  <c r="J112" i="31" l="1"/>
  <c r="J109" i="31"/>
  <c r="K105" i="31" s="1"/>
  <c r="K111" i="31" l="1"/>
  <c r="K109" i="31" l="1"/>
  <c r="L105" i="31" s="1"/>
  <c r="L111" i="31" s="1"/>
  <c r="K112" i="31"/>
  <c r="L109" i="31" l="1"/>
  <c r="M105" i="31" s="1"/>
  <c r="L112" i="31"/>
  <c r="M111" i="31" l="1"/>
  <c r="M109" i="31" l="1"/>
  <c r="N105" i="31" s="1"/>
  <c r="M112" i="31"/>
  <c r="N111" i="31" l="1"/>
  <c r="N112" i="31" l="1"/>
  <c r="N109" i="31"/>
  <c r="O105" i="31" s="1"/>
  <c r="O111" i="31" l="1"/>
  <c r="O112" i="31" l="1"/>
  <c r="O109" i="31"/>
  <c r="P105" i="31" s="1"/>
  <c r="P111" i="31" l="1"/>
  <c r="P112" i="31" l="1"/>
  <c r="P109" i="31"/>
  <c r="Q105" i="31" s="1"/>
  <c r="Q111" i="31" l="1"/>
  <c r="Q109" i="31" l="1"/>
  <c r="R105" i="31" s="1"/>
  <c r="R111" i="31" s="1"/>
  <c r="Q112" i="31"/>
  <c r="R112" i="31" l="1"/>
  <c r="R109" i="31"/>
  <c r="S105" i="31" s="1"/>
  <c r="S111" i="31" l="1"/>
  <c r="S109" i="31" l="1"/>
  <c r="T105" i="31" s="1"/>
  <c r="T111" i="31" s="1"/>
  <c r="S112" i="31"/>
  <c r="T109" i="31" l="1"/>
  <c r="U105" i="31" s="1"/>
  <c r="U111" i="31" s="1"/>
  <c r="T112" i="31"/>
  <c r="U112" i="31" l="1"/>
  <c r="U109" i="31"/>
  <c r="V105" i="31" s="1"/>
  <c r="V111" i="31" l="1"/>
  <c r="V112" i="31" l="1"/>
  <c r="V109" i="31"/>
  <c r="W105" i="31" s="1"/>
  <c r="W111" i="31" l="1"/>
  <c r="W109" i="31" l="1"/>
  <c r="X105" i="31" s="1"/>
  <c r="X111" i="31" s="1"/>
  <c r="W112" i="31"/>
  <c r="X109" i="31" l="1"/>
  <c r="Y105" i="31" s="1"/>
  <c r="X112" i="31"/>
  <c r="Y111" i="31" l="1"/>
  <c r="Y112" i="31" l="1"/>
  <c r="Y109" i="31"/>
  <c r="Z105" i="31" s="1"/>
  <c r="Z111" i="31" l="1"/>
  <c r="Z109" i="31" l="1"/>
  <c r="AA105" i="31" s="1"/>
  <c r="AA111" i="31" s="1"/>
  <c r="Z112" i="31"/>
  <c r="AA109" i="31" l="1"/>
  <c r="AB105" i="31" s="1"/>
  <c r="AB111" i="31" s="1"/>
  <c r="AA112" i="31"/>
  <c r="AB109" i="31" l="1"/>
  <c r="AC105" i="31" s="1"/>
  <c r="AC111" i="31" s="1"/>
  <c r="AB112" i="31" l="1"/>
  <c r="AC109" i="31"/>
  <c r="AD105" i="31" s="1"/>
  <c r="AD111" i="31" s="1"/>
  <c r="AC112" i="31"/>
  <c r="AD109" i="31" l="1"/>
  <c r="AE105" i="31" s="1"/>
  <c r="AE111" i="31" s="1"/>
  <c r="AD112" i="31"/>
  <c r="AE109" i="31" l="1"/>
  <c r="AF105" i="31" s="1"/>
  <c r="AF111" i="31" s="1"/>
  <c r="AE112" i="31"/>
  <c r="AF109" i="31" l="1"/>
  <c r="AG105" i="31" s="1"/>
  <c r="AG111" i="31" s="1"/>
  <c r="AF112" i="31"/>
  <c r="AG109" i="31" l="1"/>
  <c r="AH105" i="31" s="1"/>
  <c r="AH111" i="31" s="1"/>
  <c r="AG112" i="31"/>
  <c r="AH109" i="31" l="1"/>
  <c r="AI105" i="31" s="1"/>
  <c r="AH112" i="31"/>
  <c r="AI111" i="31" l="1"/>
  <c r="AI109" i="31" l="1"/>
  <c r="AJ105" i="31" s="1"/>
  <c r="AJ111" i="31" s="1"/>
  <c r="AI112" i="31"/>
  <c r="AJ109" i="31" l="1"/>
  <c r="AK105" i="31" s="1"/>
  <c r="AJ112" i="31"/>
  <c r="AK111" i="31" l="1"/>
  <c r="AK109" i="31" l="1"/>
  <c r="AL105" i="31" s="1"/>
  <c r="AL111" i="31" s="1"/>
  <c r="AK112" i="31"/>
  <c r="AL109" i="31" l="1"/>
  <c r="AM105" i="31" s="1"/>
  <c r="AM111" i="31" s="1"/>
  <c r="AL112" i="31"/>
  <c r="C123" i="31" l="1"/>
  <c r="C129" i="31"/>
  <c r="C130" i="31" s="1"/>
  <c r="C120" i="31"/>
  <c r="D116" i="31" s="1"/>
  <c r="D122" i="31" l="1"/>
  <c r="D123" i="31" l="1"/>
  <c r="D128" i="31"/>
  <c r="D120" i="31"/>
  <c r="E116" i="31" s="1"/>
  <c r="E122" i="31" l="1"/>
  <c r="E123" i="31" l="1"/>
  <c r="E120" i="31"/>
  <c r="F116" i="31" s="1"/>
  <c r="F122" i="31" l="1"/>
  <c r="F120" i="31" l="1"/>
  <c r="G116" i="31" s="1"/>
  <c r="G122" i="31" s="1"/>
  <c r="F123" i="31"/>
  <c r="G120" i="31" l="1"/>
  <c r="H116" i="31" s="1"/>
  <c r="H122" i="31" s="1"/>
  <c r="G123" i="31"/>
  <c r="H120" i="31" l="1"/>
  <c r="I116" i="31" s="1"/>
  <c r="H123" i="31"/>
  <c r="I122" i="31" l="1"/>
  <c r="I120" i="31" l="1"/>
  <c r="J116" i="31" s="1"/>
  <c r="J122" i="31" s="1"/>
  <c r="I123" i="31"/>
  <c r="J120" i="31" l="1"/>
  <c r="K116" i="31" s="1"/>
  <c r="K122" i="31" s="1"/>
  <c r="J123" i="31"/>
  <c r="K120" i="31" l="1"/>
  <c r="L116" i="31" s="1"/>
  <c r="L122" i="31" s="1"/>
  <c r="K123" i="31"/>
  <c r="L120" i="31" l="1"/>
  <c r="M116" i="31" s="1"/>
  <c r="M122" i="31" s="1"/>
  <c r="L123" i="31"/>
  <c r="M120" i="31" l="1"/>
  <c r="N116" i="31" s="1"/>
  <c r="N122" i="31" s="1"/>
  <c r="M123" i="31"/>
  <c r="N123" i="31" l="1"/>
  <c r="N120" i="31"/>
  <c r="O116" i="31" s="1"/>
  <c r="O122" i="31" l="1"/>
  <c r="O123" i="31" l="1"/>
  <c r="O120" i="31"/>
  <c r="P116" i="31" s="1"/>
  <c r="P122" i="31" l="1"/>
  <c r="P120" i="31" l="1"/>
  <c r="Q116" i="31" s="1"/>
  <c r="Q122" i="31" s="1"/>
  <c r="P123" i="31"/>
  <c r="Q123" i="31" l="1"/>
  <c r="Q120" i="31"/>
  <c r="R116" i="31" s="1"/>
  <c r="R122" i="31" l="1"/>
  <c r="R123" i="31" l="1"/>
  <c r="R120" i="31"/>
  <c r="S116" i="31" s="1"/>
  <c r="S122" i="31" l="1"/>
  <c r="S120" i="31" l="1"/>
  <c r="T116" i="31" s="1"/>
  <c r="T122" i="31" s="1"/>
  <c r="S123" i="31"/>
  <c r="T120" i="31" l="1"/>
  <c r="U116" i="31" s="1"/>
  <c r="U122" i="31" s="1"/>
  <c r="T123" i="31"/>
  <c r="U120" i="31" l="1"/>
  <c r="V116" i="31" s="1"/>
  <c r="V122" i="31" s="1"/>
  <c r="U123" i="31"/>
  <c r="V120" i="31" l="1"/>
  <c r="W116" i="31" s="1"/>
  <c r="W122" i="31" s="1"/>
  <c r="V123" i="31"/>
  <c r="W120" i="31" l="1"/>
  <c r="X116" i="31" s="1"/>
  <c r="X122" i="31" s="1"/>
  <c r="W123" i="31"/>
  <c r="X120" i="31" l="1"/>
  <c r="Y116" i="31" s="1"/>
  <c r="Y122" i="31" s="1"/>
  <c r="X123" i="31"/>
  <c r="Y120" i="31" l="1"/>
  <c r="Z116" i="31" s="1"/>
  <c r="Y123" i="31"/>
  <c r="Z122" i="31" l="1"/>
  <c r="Z120" i="31" l="1"/>
  <c r="AA116" i="31" s="1"/>
  <c r="AA122" i="31" s="1"/>
  <c r="Z123" i="31"/>
  <c r="AA120" i="31" l="1"/>
  <c r="AB116" i="31" s="1"/>
  <c r="AB122" i="31" s="1"/>
  <c r="AA123" i="31"/>
  <c r="AB120" i="31" l="1"/>
  <c r="AC116" i="31" s="1"/>
  <c r="AB123" i="31"/>
  <c r="AC122" i="31" l="1"/>
  <c r="AC120" i="31" l="1"/>
  <c r="AD116" i="31" s="1"/>
  <c r="AD122" i="31" s="1"/>
  <c r="AC123" i="31"/>
  <c r="AD120" i="31" l="1"/>
  <c r="AE116" i="31" s="1"/>
  <c r="AE122" i="31" s="1"/>
  <c r="AD123" i="31"/>
  <c r="AE120" i="31" l="1"/>
  <c r="AF116" i="31" s="1"/>
  <c r="AF122" i="31" s="1"/>
  <c r="AE123" i="31"/>
  <c r="AF123" i="31" l="1"/>
  <c r="AF120" i="31"/>
  <c r="AG116" i="31" s="1"/>
  <c r="AG122" i="31" l="1"/>
  <c r="AG120" i="31" l="1"/>
  <c r="AH116" i="31" s="1"/>
  <c r="AH122" i="31" s="1"/>
  <c r="AG123" i="31"/>
  <c r="AH120" i="31" l="1"/>
  <c r="AI116" i="31" s="1"/>
  <c r="AI122" i="31" s="1"/>
  <c r="AH123" i="31"/>
  <c r="AI120" i="31" l="1"/>
  <c r="AJ116" i="31" s="1"/>
  <c r="AI123" i="31"/>
  <c r="AJ122" i="31" l="1"/>
  <c r="AJ120" i="31" l="1"/>
  <c r="AK116" i="31" s="1"/>
  <c r="AK122" i="31" s="1"/>
  <c r="AJ123" i="31"/>
  <c r="AK120" i="31" l="1"/>
  <c r="AL116" i="31" s="1"/>
  <c r="AL122" i="31" s="1"/>
  <c r="AK123" i="31"/>
  <c r="AL120" i="31" l="1"/>
  <c r="AM116" i="31" s="1"/>
  <c r="AL123" i="31"/>
  <c r="AM122" i="31" l="1"/>
  <c r="AM120" i="31" l="1"/>
  <c r="AN116" i="31" s="1"/>
  <c r="AN122" i="31" s="1"/>
  <c r="AM123" i="31"/>
  <c r="AN120" i="31" l="1"/>
  <c r="AO116" i="31" s="1"/>
  <c r="AO122" i="31" s="1"/>
  <c r="AN123" i="31"/>
  <c r="AO123" i="31" l="1"/>
  <c r="AO120" i="31"/>
  <c r="AP116" i="31" s="1"/>
  <c r="AP122" i="31" s="1"/>
  <c r="AP120" i="31" l="1"/>
  <c r="AQ116" i="31" s="1"/>
  <c r="AQ122" i="31" s="1"/>
  <c r="AP123" i="31"/>
  <c r="AQ123" i="31" l="1"/>
  <c r="AQ120" i="31"/>
  <c r="AR116" i="31" s="1"/>
  <c r="AR122" i="31" l="1"/>
  <c r="AR120" i="31" l="1"/>
  <c r="AS116" i="31" s="1"/>
  <c r="AS122" i="31" s="1"/>
  <c r="AR123" i="31"/>
  <c r="AS120" i="31" l="1"/>
  <c r="AT116" i="31" s="1"/>
  <c r="AT122" i="31" s="1"/>
  <c r="AS123" i="31"/>
  <c r="AT120" i="31" l="1"/>
  <c r="AU116" i="31" s="1"/>
  <c r="AU122" i="31" s="1"/>
  <c r="AT123" i="31"/>
  <c r="AU120" i="31" l="1"/>
  <c r="AV116" i="31" s="1"/>
  <c r="AU123" i="31"/>
  <c r="AV122" i="31" l="1"/>
  <c r="AV120" i="31" l="1"/>
  <c r="AW116" i="31" s="1"/>
  <c r="AW122" i="31" s="1"/>
  <c r="AV123" i="31"/>
  <c r="AW120" i="31" l="1"/>
  <c r="AX116" i="31" s="1"/>
  <c r="AX122" i="31" s="1"/>
  <c r="AW123" i="31"/>
  <c r="AX120" i="31" l="1"/>
  <c r="AY116" i="31" s="1"/>
  <c r="AX123" i="31"/>
  <c r="AM109" i="31" l="1"/>
  <c r="AN105" i="31" s="1"/>
  <c r="AM112" i="31"/>
  <c r="AN111" i="31" l="1"/>
  <c r="AN109" i="31" l="1"/>
  <c r="AO105" i="31" s="1"/>
  <c r="AN112" i="31"/>
  <c r="AO109" i="31" l="1"/>
  <c r="AP105" i="31" s="1"/>
  <c r="AP111" i="31" l="1"/>
  <c r="AP112" i="31" s="1"/>
  <c r="AO111" i="31"/>
  <c r="AO112" i="31" s="1"/>
  <c r="AP109" i="31" l="1"/>
  <c r="AQ105" i="31" s="1"/>
  <c r="AQ111" i="31" l="1"/>
  <c r="AQ112" i="31" s="1"/>
  <c r="AY120" i="31"/>
  <c r="AZ116" i="31" s="1"/>
  <c r="AQ109" i="31" l="1"/>
  <c r="AR105" i="31" s="1"/>
  <c r="AZ122" i="31"/>
  <c r="AZ123" i="31" s="1"/>
  <c r="AY122" i="31"/>
  <c r="AY123" i="31" s="1"/>
  <c r="AZ120" i="31"/>
  <c r="BA116" i="31" s="1"/>
  <c r="BA122" i="31" l="1"/>
  <c r="BA123" i="31" s="1"/>
  <c r="AR111" i="31"/>
  <c r="AR112" i="31" s="1"/>
  <c r="BA120" i="31"/>
  <c r="BB116" i="31" s="1"/>
  <c r="BB122" i="31" l="1"/>
  <c r="BB123" i="31" s="1"/>
  <c r="AR109" i="31"/>
  <c r="AS105" i="31" s="1"/>
  <c r="AS111" i="31" s="1"/>
  <c r="AS112" i="31" s="1"/>
  <c r="BB120" i="31"/>
  <c r="BC116" i="31" s="1"/>
  <c r="BC122" i="31" l="1"/>
  <c r="BC123" i="31" s="1"/>
  <c r="AS109" i="31"/>
  <c r="AT105" i="31" s="1"/>
  <c r="AT111" i="31" s="1"/>
  <c r="AT112" i="31" s="1"/>
  <c r="BC120" i="31" l="1"/>
  <c r="BD116" i="31" s="1"/>
  <c r="AT109" i="31"/>
  <c r="AU105" i="31" s="1"/>
  <c r="AU111" i="31" s="1"/>
  <c r="AU112" i="31" s="1"/>
  <c r="BD120" i="31" l="1"/>
  <c r="BE116" i="31" s="1"/>
  <c r="AU109" i="31"/>
  <c r="AV105" i="31" s="1"/>
  <c r="AV111" i="31" s="1"/>
  <c r="AV112" i="31" s="1"/>
  <c r="BE120" i="31" l="1"/>
  <c r="BF116" i="31" s="1"/>
  <c r="BD122" i="31"/>
  <c r="BD123" i="31" s="1"/>
  <c r="AV109" i="31"/>
  <c r="AW105" i="31" s="1"/>
  <c r="BF122" i="31" l="1"/>
  <c r="BF123" i="31" s="1"/>
  <c r="BE122" i="31"/>
  <c r="BE123" i="31" s="1"/>
  <c r="AW111" i="31"/>
  <c r="AW112" i="31" s="1"/>
  <c r="BF120" i="31" l="1"/>
  <c r="BG116" i="31" s="1"/>
  <c r="AW109" i="31"/>
  <c r="AX105" i="31" s="1"/>
  <c r="AX111" i="31" s="1"/>
  <c r="AX112" i="31" s="1"/>
  <c r="BG122" i="31" l="1"/>
  <c r="BG123" i="31" s="1"/>
  <c r="AX109" i="31"/>
  <c r="AY105" i="31" s="1"/>
  <c r="BG120" i="31" l="1"/>
  <c r="BH116" i="31" s="1"/>
  <c r="BH122" i="31" s="1"/>
  <c r="BH123" i="31" s="1"/>
  <c r="AY111" i="31"/>
  <c r="AY112" i="31" s="1"/>
  <c r="AY109" i="31"/>
  <c r="AZ105" i="31" s="1"/>
  <c r="BH120" i="31" l="1"/>
  <c r="BI116" i="31" s="1"/>
  <c r="AZ111" i="31"/>
  <c r="AZ112" i="31" s="1"/>
  <c r="AZ109" i="31"/>
  <c r="BA105" i="31" s="1"/>
  <c r="BI122" i="31" l="1"/>
  <c r="BI123" i="31" s="1"/>
  <c r="BA111" i="31"/>
  <c r="BA112" i="31" s="1"/>
  <c r="BA109" i="31"/>
  <c r="BB105" i="31" s="1"/>
  <c r="BI120" i="31" l="1"/>
  <c r="BJ116" i="31" s="1"/>
  <c r="BJ122" i="31" s="1"/>
  <c r="BJ123" i="31" s="1"/>
  <c r="BB111" i="31"/>
  <c r="BB112" i="31" s="1"/>
  <c r="BB109" i="31"/>
  <c r="BC105" i="31" s="1"/>
  <c r="BJ120" i="31" l="1"/>
  <c r="BK116" i="31" s="1"/>
  <c r="BK122" i="31" s="1"/>
  <c r="BK123" i="31" s="1"/>
  <c r="BC111" i="31"/>
  <c r="BC112" i="31" s="1"/>
  <c r="BC109" i="31"/>
  <c r="BD105" i="31" s="1"/>
  <c r="BK120" i="31" l="1"/>
  <c r="BL116" i="31" s="1"/>
  <c r="BL120" i="31" s="1"/>
  <c r="BM116" i="31" s="1"/>
  <c r="BD111" i="31"/>
  <c r="BD112" i="31" s="1"/>
  <c r="BD109" i="31"/>
  <c r="BE105" i="31" s="1"/>
  <c r="BL122" i="31" l="1"/>
  <c r="BL123" i="31" s="1"/>
  <c r="BM122" i="31"/>
  <c r="BM123" i="31" s="1"/>
  <c r="BM120" i="31"/>
  <c r="BN116" i="31" s="1"/>
  <c r="BE111" i="31"/>
  <c r="BE112" i="31" s="1"/>
  <c r="BE109" i="31"/>
  <c r="BF105" i="31" s="1"/>
  <c r="BN122" i="31" l="1"/>
  <c r="BN123" i="31" s="1"/>
  <c r="BN120" i="31"/>
  <c r="BO116" i="31" s="1"/>
  <c r="BF111" i="31"/>
  <c r="BF112" i="31" s="1"/>
  <c r="BF109" i="31"/>
  <c r="BG105" i="31" s="1"/>
  <c r="BO122" i="31" l="1"/>
  <c r="BO123" i="31" s="1"/>
  <c r="BO120" i="31"/>
  <c r="BP116" i="31" s="1"/>
  <c r="BG111" i="31"/>
  <c r="BG112" i="31" s="1"/>
  <c r="BG109" i="31"/>
  <c r="BH105" i="31" s="1"/>
  <c r="BP122" i="31" l="1"/>
  <c r="BP123" i="31" s="1"/>
  <c r="BP120" i="31"/>
  <c r="BQ116" i="31" s="1"/>
  <c r="BH111" i="31"/>
  <c r="BH112" i="31" s="1"/>
  <c r="BH109" i="31"/>
  <c r="BI105" i="31" s="1"/>
  <c r="BQ122" i="31" l="1"/>
  <c r="BQ123" i="31" s="1"/>
  <c r="BQ120" i="31"/>
  <c r="BR116" i="31" s="1"/>
  <c r="BI111" i="31"/>
  <c r="BI112" i="31" s="1"/>
  <c r="BI109" i="31"/>
  <c r="BJ105" i="31" s="1"/>
  <c r="BR122" i="31" l="1"/>
  <c r="BR123" i="31" s="1"/>
  <c r="BR120" i="31"/>
  <c r="BS116" i="31" s="1"/>
  <c r="BJ111" i="31"/>
  <c r="BJ112" i="31" s="1"/>
  <c r="BJ109" i="31"/>
  <c r="BK105" i="31" s="1"/>
  <c r="BS122" i="31" l="1"/>
  <c r="BS123" i="31" s="1"/>
  <c r="BS120" i="31"/>
  <c r="BT116" i="31" s="1"/>
  <c r="BK111" i="31"/>
  <c r="BK112" i="31" s="1"/>
  <c r="BK109" i="31"/>
  <c r="BL105" i="31" s="1"/>
  <c r="BT122" i="31" l="1"/>
  <c r="BT123" i="31" s="1"/>
  <c r="BT120" i="31"/>
  <c r="BU116" i="31" s="1"/>
  <c r="BL111" i="31"/>
  <c r="BL112" i="31" s="1"/>
  <c r="BL109" i="31"/>
  <c r="BM105" i="31" s="1"/>
  <c r="BU122" i="31" l="1"/>
  <c r="BU123" i="31" s="1"/>
  <c r="BU120" i="31"/>
  <c r="BV116" i="31" s="1"/>
  <c r="BM111" i="31"/>
  <c r="BM112" i="31" s="1"/>
  <c r="BM109" i="31"/>
  <c r="BN105" i="31" s="1"/>
  <c r="BV122" i="31" l="1"/>
  <c r="BV123" i="31" s="1"/>
  <c r="BV120" i="31"/>
  <c r="BW116" i="31" s="1"/>
  <c r="BN111" i="31"/>
  <c r="BN112" i="31" s="1"/>
  <c r="BN109" i="31"/>
  <c r="BO105" i="31" s="1"/>
  <c r="BW122" i="31" l="1"/>
  <c r="BW123" i="31" s="1"/>
  <c r="BW120" i="31"/>
  <c r="BX116" i="31" s="1"/>
  <c r="BO111" i="31"/>
  <c r="BO112" i="31" s="1"/>
  <c r="BO109" i="31"/>
  <c r="BP105" i="31" s="1"/>
  <c r="BX122" i="31" l="1"/>
  <c r="BX123" i="31" s="1"/>
  <c r="BX120" i="31"/>
  <c r="BY116" i="31" s="1"/>
  <c r="BP111" i="31"/>
  <c r="BP112" i="31" s="1"/>
  <c r="BP109" i="31"/>
  <c r="BQ105" i="31" s="1"/>
  <c r="BY122" i="31" l="1"/>
  <c r="BY123" i="31" s="1"/>
  <c r="BY120" i="31"/>
  <c r="BZ116" i="31" s="1"/>
  <c r="BQ111" i="31"/>
  <c r="BQ112" i="31" s="1"/>
  <c r="BQ109" i="31"/>
  <c r="BR105" i="31" s="1"/>
  <c r="BZ122" i="31" l="1"/>
  <c r="BZ123" i="31" s="1"/>
  <c r="BZ120" i="31"/>
  <c r="CA116" i="31" s="1"/>
  <c r="BR111" i="31"/>
  <c r="BR112" i="31" s="1"/>
  <c r="BR109" i="31"/>
  <c r="BS105" i="31" s="1"/>
  <c r="CA122" i="31" l="1"/>
  <c r="CA123" i="31" s="1"/>
  <c r="CA120" i="31"/>
  <c r="CB116" i="31" s="1"/>
  <c r="BS111" i="31"/>
  <c r="BS112" i="31" s="1"/>
  <c r="BS109" i="31"/>
  <c r="BT105" i="31" s="1"/>
  <c r="CB122" i="31" l="1"/>
  <c r="CB123" i="31" s="1"/>
  <c r="CB120" i="31"/>
  <c r="CC116" i="31" s="1"/>
  <c r="BT111" i="31"/>
  <c r="BT112" i="31" s="1"/>
  <c r="BT109" i="31"/>
  <c r="BU105" i="31" s="1"/>
  <c r="CC122" i="31" l="1"/>
  <c r="CC123" i="31" s="1"/>
  <c r="CC120" i="31"/>
  <c r="CD116" i="31" s="1"/>
  <c r="BU111" i="31"/>
  <c r="BU112" i="31" s="1"/>
  <c r="BU109" i="31"/>
  <c r="BV105" i="31" s="1"/>
  <c r="CD122" i="31" l="1"/>
  <c r="CD123" i="31" s="1"/>
  <c r="CD120" i="31"/>
  <c r="CE116" i="31" s="1"/>
  <c r="BV111" i="31"/>
  <c r="BV112" i="31" s="1"/>
  <c r="BV109" i="31"/>
  <c r="BW105" i="31" s="1"/>
  <c r="CE122" i="31" l="1"/>
  <c r="CE123" i="31" s="1"/>
  <c r="CE120" i="31"/>
  <c r="CF116" i="31" s="1"/>
  <c r="BW111" i="31"/>
  <c r="BW112" i="31" s="1"/>
  <c r="BW109" i="31"/>
  <c r="BX105" i="31" s="1"/>
  <c r="CF122" i="31" l="1"/>
  <c r="CF123" i="31" s="1"/>
  <c r="CF120" i="31"/>
  <c r="CG116" i="31" s="1"/>
  <c r="BX111" i="31"/>
  <c r="BX112" i="31" s="1"/>
  <c r="BX109" i="31"/>
  <c r="BY105" i="31" s="1"/>
  <c r="CG122" i="31" l="1"/>
  <c r="CG123" i="31" s="1"/>
  <c r="CG120" i="31"/>
  <c r="CH116" i="31" s="1"/>
  <c r="BY111" i="31"/>
  <c r="BY112" i="31" s="1"/>
  <c r="BY109" i="31"/>
  <c r="BZ105" i="31" s="1"/>
  <c r="CH122" i="31" l="1"/>
  <c r="CH123" i="31" s="1"/>
  <c r="CH120" i="31"/>
  <c r="CI116" i="31" s="1"/>
  <c r="BZ111" i="31"/>
  <c r="BZ112" i="31" s="1"/>
  <c r="BZ109" i="31"/>
  <c r="CA105" i="31" s="1"/>
  <c r="CI122" i="31" l="1"/>
  <c r="CI123" i="31" s="1"/>
  <c r="CI120" i="31"/>
  <c r="CJ116" i="31" s="1"/>
  <c r="CA111" i="31"/>
  <c r="CA112" i="31" s="1"/>
  <c r="CA109" i="31"/>
  <c r="CB105" i="31" s="1"/>
  <c r="CJ122" i="31" l="1"/>
  <c r="CJ123" i="31" s="1"/>
  <c r="CJ120" i="31"/>
  <c r="CK116" i="31" s="1"/>
  <c r="CB111" i="31"/>
  <c r="CB112" i="31" s="1"/>
  <c r="CB109" i="31"/>
  <c r="CC105" i="31" s="1"/>
  <c r="CK122" i="31" l="1"/>
  <c r="CK123" i="31" s="1"/>
  <c r="CK120" i="31"/>
  <c r="CL116" i="31" s="1"/>
  <c r="CC111" i="31"/>
  <c r="CC112" i="31" s="1"/>
  <c r="CC109" i="31"/>
  <c r="CD105" i="31" s="1"/>
  <c r="CL122" i="31" l="1"/>
  <c r="CL123" i="31" s="1"/>
  <c r="CL120" i="31"/>
  <c r="CM116" i="31" s="1"/>
  <c r="CD111" i="31"/>
  <c r="CD112" i="31" s="1"/>
  <c r="CD109" i="31"/>
  <c r="CE105" i="31" s="1"/>
  <c r="CM122" i="31" l="1"/>
  <c r="CM123" i="31" s="1"/>
  <c r="CM120" i="31"/>
  <c r="CN116" i="31" s="1"/>
  <c r="CE111" i="31"/>
  <c r="CE112" i="31" s="1"/>
  <c r="CE109" i="31"/>
  <c r="CF105" i="31" s="1"/>
  <c r="CN122" i="31" l="1"/>
  <c r="CN123" i="31" s="1"/>
  <c r="CN120" i="31"/>
  <c r="CO116" i="31" s="1"/>
  <c r="CF111" i="31"/>
  <c r="CF112" i="31" s="1"/>
  <c r="CF109" i="31"/>
  <c r="CG105" i="31" s="1"/>
  <c r="CO122" i="31" l="1"/>
  <c r="CO123" i="31" s="1"/>
  <c r="CO120" i="31"/>
  <c r="CP116" i="31" s="1"/>
  <c r="CG111" i="31"/>
  <c r="CG112" i="31" s="1"/>
  <c r="CG109" i="31"/>
  <c r="CH105" i="31" s="1"/>
  <c r="CP122" i="31" l="1"/>
  <c r="CP123" i="31" s="1"/>
  <c r="CP120" i="31"/>
  <c r="CQ116" i="31" s="1"/>
  <c r="CH111" i="31"/>
  <c r="CH112" i="31" s="1"/>
  <c r="CH109" i="31"/>
  <c r="CI105" i="31" s="1"/>
  <c r="CQ122" i="31" l="1"/>
  <c r="CQ123" i="31" s="1"/>
  <c r="CQ120" i="31"/>
  <c r="CR116" i="31" s="1"/>
  <c r="CI111" i="31"/>
  <c r="CI112" i="31" s="1"/>
  <c r="CI109" i="31"/>
  <c r="CJ105" i="31" s="1"/>
  <c r="CR122" i="31" l="1"/>
  <c r="CR123" i="31" s="1"/>
  <c r="CR120" i="31"/>
  <c r="CS116" i="31" s="1"/>
  <c r="CJ111" i="31"/>
  <c r="CJ112" i="31" s="1"/>
  <c r="CJ109" i="31"/>
  <c r="CK105" i="31" s="1"/>
  <c r="CS122" i="31" l="1"/>
  <c r="CS123" i="31" s="1"/>
  <c r="CS120" i="31"/>
  <c r="CT116" i="31" s="1"/>
  <c r="CK111" i="31"/>
  <c r="CK112" i="31" s="1"/>
  <c r="CK109" i="31"/>
  <c r="CL105" i="31" s="1"/>
  <c r="CT122" i="31" l="1"/>
  <c r="CT123" i="31" s="1"/>
  <c r="CT120" i="31"/>
  <c r="CU116" i="31" s="1"/>
  <c r="CL111" i="31"/>
  <c r="CL112" i="31" s="1"/>
  <c r="CL109" i="31"/>
  <c r="CM105" i="31" s="1"/>
  <c r="CU122" i="31" l="1"/>
  <c r="CU123" i="31" s="1"/>
  <c r="CU120" i="31"/>
  <c r="CV116" i="31" s="1"/>
  <c r="CM111" i="31"/>
  <c r="CM112" i="31" s="1"/>
  <c r="CM109" i="31"/>
  <c r="CN105" i="31" s="1"/>
  <c r="CV122" i="31" l="1"/>
  <c r="CV123" i="31" s="1"/>
  <c r="CV120" i="31"/>
  <c r="CW116" i="31" s="1"/>
  <c r="CN111" i="31"/>
  <c r="CN112" i="31" s="1"/>
  <c r="CN109" i="31"/>
  <c r="CO105" i="31" s="1"/>
  <c r="CW122" i="31" l="1"/>
  <c r="CW123" i="31" s="1"/>
  <c r="CW120" i="31"/>
  <c r="CX116" i="31" s="1"/>
  <c r="CO111" i="31"/>
  <c r="CO112" i="31" s="1"/>
  <c r="CO109" i="31"/>
  <c r="CP105" i="31" s="1"/>
  <c r="CX122" i="31" l="1"/>
  <c r="CX123" i="31" s="1"/>
  <c r="CX120" i="31"/>
  <c r="CY116" i="31" s="1"/>
  <c r="CP111" i="31"/>
  <c r="CP112" i="31" s="1"/>
  <c r="CP109" i="31"/>
  <c r="CQ105" i="31" s="1"/>
  <c r="CY122" i="31" l="1"/>
  <c r="CY123" i="31" s="1"/>
  <c r="CY120" i="31"/>
  <c r="CZ116" i="31" s="1"/>
  <c r="CQ111" i="31"/>
  <c r="CQ112" i="31" s="1"/>
  <c r="CQ109" i="31"/>
  <c r="CR105" i="31" s="1"/>
  <c r="CZ122" i="31" l="1"/>
  <c r="CZ123" i="31" s="1"/>
  <c r="CZ120" i="31"/>
  <c r="DA116" i="31" s="1"/>
  <c r="CR111" i="31"/>
  <c r="CR112" i="31" s="1"/>
  <c r="CR109" i="31"/>
  <c r="CS105" i="31" s="1"/>
  <c r="DA122" i="31" l="1"/>
  <c r="DA123" i="31" s="1"/>
  <c r="DA120" i="31"/>
  <c r="DB116" i="31" s="1"/>
  <c r="CS111" i="31"/>
  <c r="CS112" i="31" s="1"/>
  <c r="CS109" i="31"/>
  <c r="CT105" i="31" s="1"/>
  <c r="DB122" i="31" l="1"/>
  <c r="DB123" i="31" s="1"/>
  <c r="DB120" i="31"/>
  <c r="DC116" i="31" s="1"/>
  <c r="CT111" i="31"/>
  <c r="CT112" i="31" s="1"/>
  <c r="CT109" i="31"/>
  <c r="CU105" i="31" s="1"/>
  <c r="DC122" i="31" l="1"/>
  <c r="DC123" i="31" s="1"/>
  <c r="DC120" i="31"/>
  <c r="DD116" i="31" s="1"/>
  <c r="CU111" i="31"/>
  <c r="CU112" i="31" s="1"/>
  <c r="CU109" i="31"/>
  <c r="CV105" i="31" s="1"/>
  <c r="DD122" i="31" l="1"/>
  <c r="DD123" i="31" s="1"/>
  <c r="DD120" i="31"/>
  <c r="DE116" i="31" s="1"/>
  <c r="CV111" i="31"/>
  <c r="CV112" i="31" s="1"/>
  <c r="CV109" i="31"/>
  <c r="CW105" i="31" s="1"/>
  <c r="DE122" i="31" l="1"/>
  <c r="DE123" i="31" s="1"/>
  <c r="DE120" i="31"/>
  <c r="DF116" i="31" s="1"/>
  <c r="CW111" i="31"/>
  <c r="CW112" i="31" s="1"/>
  <c r="CW109" i="31"/>
  <c r="CX105" i="31" s="1"/>
  <c r="DF122" i="31" l="1"/>
  <c r="DF123" i="31" s="1"/>
  <c r="DF120" i="31"/>
  <c r="DG116" i="31" s="1"/>
  <c r="CX111" i="31"/>
  <c r="CX112" i="31" s="1"/>
  <c r="CX109" i="31"/>
  <c r="CY105" i="31" s="1"/>
  <c r="DG122" i="31" l="1"/>
  <c r="DG123" i="31" s="1"/>
  <c r="DG120" i="31"/>
  <c r="DH116" i="31" s="1"/>
  <c r="CY111" i="31"/>
  <c r="CY112" i="31" s="1"/>
  <c r="CY109" i="31"/>
  <c r="CZ105" i="31" s="1"/>
  <c r="DH122" i="31" l="1"/>
  <c r="DH123" i="31" s="1"/>
  <c r="DH120" i="31"/>
  <c r="DI116" i="31" s="1"/>
  <c r="CZ111" i="31"/>
  <c r="CZ112" i="31" s="1"/>
  <c r="CZ109" i="31"/>
  <c r="DA105" i="31" s="1"/>
  <c r="DI122" i="31" l="1"/>
  <c r="DI123" i="31" s="1"/>
  <c r="DI120" i="31"/>
  <c r="DJ116" i="31" s="1"/>
  <c r="DA111" i="31"/>
  <c r="DA112" i="31" s="1"/>
  <c r="DA109" i="31"/>
  <c r="DB105" i="31" s="1"/>
  <c r="DJ122" i="31" l="1"/>
  <c r="DJ123" i="31" s="1"/>
  <c r="DJ120" i="31"/>
  <c r="DK116" i="31" s="1"/>
  <c r="DB111" i="31"/>
  <c r="DB112" i="31" s="1"/>
  <c r="DB109" i="31"/>
  <c r="DC105" i="31" s="1"/>
  <c r="DK122" i="31" l="1"/>
  <c r="DK123" i="31" s="1"/>
  <c r="DK120" i="31"/>
  <c r="DL116" i="31" s="1"/>
  <c r="DC111" i="31"/>
  <c r="DC112" i="31" s="1"/>
  <c r="DC109" i="31"/>
  <c r="DD105" i="31" s="1"/>
  <c r="DL122" i="31" l="1"/>
  <c r="DL123" i="31" s="1"/>
  <c r="DL120" i="31"/>
  <c r="DM116" i="31" s="1"/>
  <c r="DD111" i="31"/>
  <c r="DD112" i="31" s="1"/>
  <c r="DD109" i="31"/>
  <c r="DE105" i="31" s="1"/>
  <c r="DM122" i="31" l="1"/>
  <c r="DM123" i="31" s="1"/>
  <c r="DM120" i="31"/>
  <c r="DN116" i="31" s="1"/>
  <c r="DE111" i="31"/>
  <c r="DE112" i="31" s="1"/>
  <c r="DE109" i="31"/>
  <c r="DF105" i="31" s="1"/>
  <c r="DN122" i="31" l="1"/>
  <c r="DN123" i="31" s="1"/>
  <c r="DN120" i="31"/>
  <c r="DO116" i="31" s="1"/>
  <c r="DF111" i="31"/>
  <c r="DF112" i="31" s="1"/>
  <c r="DF109" i="31"/>
  <c r="DG105" i="31" s="1"/>
  <c r="DO122" i="31" l="1"/>
  <c r="DO123" i="31" s="1"/>
  <c r="DO120" i="31"/>
  <c r="DP116" i="31" s="1"/>
  <c r="DG111" i="31"/>
  <c r="DG112" i="31" s="1"/>
  <c r="DG109" i="31"/>
  <c r="DH105" i="31" s="1"/>
  <c r="DP122" i="31" l="1"/>
  <c r="DP123" i="31" s="1"/>
  <c r="DP120" i="31"/>
  <c r="DQ116" i="31" s="1"/>
  <c r="DH111" i="31"/>
  <c r="DH112" i="31" s="1"/>
  <c r="DH109" i="31"/>
  <c r="DI105" i="31" s="1"/>
  <c r="DQ122" i="31" l="1"/>
  <c r="DQ123" i="31" s="1"/>
  <c r="DQ120" i="31"/>
  <c r="DR116" i="31" s="1"/>
  <c r="DI111" i="31"/>
  <c r="DI112" i="31" s="1"/>
  <c r="DI109" i="31"/>
  <c r="DJ105" i="31" s="1"/>
  <c r="DR122" i="31" l="1"/>
  <c r="DR123" i="31" s="1"/>
  <c r="DR120" i="31"/>
  <c r="DS116" i="31" s="1"/>
  <c r="DJ111" i="31"/>
  <c r="DJ112" i="31" s="1"/>
  <c r="DJ109" i="31"/>
  <c r="DK105" i="31" s="1"/>
  <c r="DS122" i="31" l="1"/>
  <c r="DS123" i="31" s="1"/>
  <c r="DS120" i="31"/>
  <c r="DT116" i="31" s="1"/>
  <c r="DK111" i="31"/>
  <c r="DK112" i="31" s="1"/>
  <c r="DK109" i="31"/>
  <c r="DL105" i="31" s="1"/>
  <c r="DT122" i="31" l="1"/>
  <c r="DT123" i="31" s="1"/>
  <c r="DT120" i="31"/>
  <c r="DU116" i="31" s="1"/>
  <c r="DL111" i="31"/>
  <c r="DL112" i="31" s="1"/>
  <c r="DL109" i="31"/>
  <c r="DM105" i="31" s="1"/>
  <c r="DU122" i="31" l="1"/>
  <c r="DU123" i="31" s="1"/>
  <c r="DU120" i="31"/>
  <c r="DV116" i="31" s="1"/>
  <c r="DM111" i="31"/>
  <c r="DM112" i="31" s="1"/>
  <c r="DM109" i="31"/>
  <c r="DN105" i="31" s="1"/>
  <c r="DV122" i="31" l="1"/>
  <c r="DV123" i="31" s="1"/>
  <c r="DV120" i="31"/>
  <c r="DW116" i="31" s="1"/>
  <c r="DN111" i="31"/>
  <c r="DN112" i="31" s="1"/>
  <c r="DN109" i="31"/>
  <c r="DO105" i="31" s="1"/>
  <c r="DW122" i="31" l="1"/>
  <c r="DW123" i="31" s="1"/>
  <c r="DW120" i="31"/>
  <c r="DX116" i="31" s="1"/>
  <c r="DO111" i="31"/>
  <c r="DO112" i="31" s="1"/>
  <c r="DO109" i="31"/>
  <c r="DP105" i="31" s="1"/>
  <c r="DX122" i="31" l="1"/>
  <c r="DX123" i="31" s="1"/>
  <c r="DX120" i="31"/>
  <c r="DY116" i="31" s="1"/>
  <c r="DP111" i="31"/>
  <c r="DP112" i="31" s="1"/>
  <c r="DP109" i="31"/>
  <c r="DQ105" i="31" s="1"/>
  <c r="DY122" i="31" l="1"/>
  <c r="DY123" i="31" s="1"/>
  <c r="DY120" i="31"/>
  <c r="DZ116" i="31" s="1"/>
  <c r="DQ111" i="31"/>
  <c r="DQ112" i="31" s="1"/>
  <c r="DQ109" i="31"/>
  <c r="DR105" i="31" s="1"/>
  <c r="DZ122" i="31" l="1"/>
  <c r="DZ123" i="31" s="1"/>
  <c r="DZ120" i="31"/>
  <c r="EA116" i="31" s="1"/>
  <c r="DR111" i="31"/>
  <c r="DR112" i="31" s="1"/>
  <c r="DR109" i="31"/>
  <c r="DS105" i="31" s="1"/>
  <c r="EA122" i="31" l="1"/>
  <c r="EA123" i="31" s="1"/>
  <c r="EA120" i="31"/>
  <c r="EB116" i="31" s="1"/>
  <c r="DS111" i="31"/>
  <c r="DS112" i="31" s="1"/>
  <c r="DS109" i="31"/>
  <c r="DT105" i="31" s="1"/>
  <c r="EB122" i="31" l="1"/>
  <c r="EB123" i="31" s="1"/>
  <c r="EB120" i="31"/>
  <c r="EC116" i="31" s="1"/>
  <c r="DT111" i="31"/>
  <c r="DT112" i="31" s="1"/>
  <c r="DT109" i="31"/>
  <c r="DU105" i="31" s="1"/>
  <c r="EC122" i="31" l="1"/>
  <c r="EC123" i="31" s="1"/>
  <c r="EC120" i="31"/>
  <c r="ED116" i="31" s="1"/>
  <c r="DU111" i="31"/>
  <c r="DU112" i="31" s="1"/>
  <c r="DU109" i="31"/>
  <c r="DV105" i="31" s="1"/>
  <c r="ED122" i="31" l="1"/>
  <c r="ED123" i="31" s="1"/>
  <c r="ED120" i="31"/>
  <c r="EE116" i="31" s="1"/>
  <c r="DV111" i="31"/>
  <c r="DV112" i="31" s="1"/>
  <c r="DV109" i="31"/>
  <c r="DW105" i="31" s="1"/>
  <c r="EE122" i="31" l="1"/>
  <c r="EE123" i="31" s="1"/>
  <c r="EE120" i="31"/>
  <c r="EF116" i="31" s="1"/>
  <c r="DW111" i="31"/>
  <c r="DW112" i="31" s="1"/>
  <c r="DW109" i="31"/>
  <c r="DX105" i="31" s="1"/>
  <c r="EF122" i="31" l="1"/>
  <c r="EF123" i="31" s="1"/>
  <c r="EF120" i="31"/>
  <c r="EG116" i="31" s="1"/>
  <c r="DX111" i="31"/>
  <c r="DX112" i="31" s="1"/>
  <c r="DX109" i="31"/>
  <c r="DY105" i="31" s="1"/>
  <c r="EG122" i="31" l="1"/>
  <c r="EG123" i="31" s="1"/>
  <c r="EG120" i="31"/>
  <c r="EH116" i="31" s="1"/>
  <c r="DY111" i="31"/>
  <c r="DY112" i="31" s="1"/>
  <c r="DY109" i="31"/>
  <c r="DZ105" i="31" s="1"/>
  <c r="EH122" i="31" l="1"/>
  <c r="EH123" i="31" s="1"/>
  <c r="EH120" i="31"/>
  <c r="EI116" i="31" s="1"/>
  <c r="DZ111" i="31"/>
  <c r="DZ112" i="31" s="1"/>
  <c r="DZ109" i="31"/>
  <c r="EA105" i="31" s="1"/>
  <c r="EI122" i="31" l="1"/>
  <c r="EI123" i="31" s="1"/>
  <c r="EI120" i="31"/>
  <c r="EJ116" i="31" s="1"/>
  <c r="EA111" i="31"/>
  <c r="EA112" i="31" s="1"/>
  <c r="EA109" i="31"/>
  <c r="EB105" i="31" s="1"/>
  <c r="EJ122" i="31" l="1"/>
  <c r="EJ123" i="31" s="1"/>
  <c r="EJ120" i="31"/>
  <c r="EK116" i="31" s="1"/>
  <c r="EB111" i="31"/>
  <c r="EB112" i="31" s="1"/>
  <c r="EB109" i="31"/>
  <c r="EC105" i="31" s="1"/>
  <c r="EK122" i="31" l="1"/>
  <c r="EK123" i="31" s="1"/>
  <c r="EK120" i="31"/>
  <c r="EL116" i="31" s="1"/>
  <c r="EC111" i="31"/>
  <c r="EC112" i="31" s="1"/>
  <c r="EC109" i="31"/>
  <c r="ED105" i="31" s="1"/>
  <c r="EL122" i="31" l="1"/>
  <c r="EL123" i="31" s="1"/>
  <c r="EL120" i="31"/>
  <c r="EM116" i="31" s="1"/>
  <c r="ED111" i="31"/>
  <c r="ED112" i="31" s="1"/>
  <c r="ED109" i="31"/>
  <c r="EE105" i="31" s="1"/>
  <c r="EM122" i="31" l="1"/>
  <c r="EM123" i="31" s="1"/>
  <c r="EM120" i="31"/>
  <c r="EN116" i="31" s="1"/>
  <c r="EE111" i="31"/>
  <c r="EE112" i="31" s="1"/>
  <c r="EE109" i="31"/>
  <c r="EF105" i="31" s="1"/>
  <c r="EN122" i="31" l="1"/>
  <c r="EN123" i="31" s="1"/>
  <c r="EN120" i="31"/>
  <c r="EO116" i="31" s="1"/>
  <c r="EF111" i="31"/>
  <c r="EF112" i="31" s="1"/>
  <c r="EF109" i="31"/>
  <c r="EG105" i="31" s="1"/>
  <c r="EO122" i="31" l="1"/>
  <c r="EO123" i="31" s="1"/>
  <c r="EO120" i="31"/>
  <c r="EP116" i="31" s="1"/>
  <c r="EG111" i="31"/>
  <c r="EG112" i="31" s="1"/>
  <c r="EG109" i="31"/>
  <c r="EH105" i="31" s="1"/>
  <c r="EP122" i="31" l="1"/>
  <c r="EP123" i="31" s="1"/>
  <c r="EP120" i="31"/>
  <c r="EQ116" i="31" s="1"/>
  <c r="EH111" i="31"/>
  <c r="EH112" i="31" s="1"/>
  <c r="EH109" i="31"/>
  <c r="EI105" i="31" s="1"/>
  <c r="EQ122" i="31" l="1"/>
  <c r="EQ123" i="31" s="1"/>
  <c r="EQ120" i="31"/>
  <c r="ER116" i="31" s="1"/>
  <c r="EI111" i="31"/>
  <c r="EI112" i="31" s="1"/>
  <c r="EI109" i="31"/>
  <c r="EJ105" i="31" s="1"/>
  <c r="ER122" i="31" l="1"/>
  <c r="ER123" i="31" s="1"/>
  <c r="ER120" i="31"/>
  <c r="ES116" i="31" s="1"/>
  <c r="EJ111" i="31"/>
  <c r="EJ112" i="31" s="1"/>
  <c r="EJ109" i="31"/>
  <c r="EK105" i="31" s="1"/>
  <c r="ES122" i="31" l="1"/>
  <c r="ES123" i="31" s="1"/>
  <c r="ES120" i="31"/>
  <c r="ET116" i="31" s="1"/>
  <c r="EK111" i="31"/>
  <c r="EK112" i="31" s="1"/>
  <c r="EK109" i="31"/>
  <c r="EL105" i="31" s="1"/>
  <c r="ET122" i="31" l="1"/>
  <c r="ET123" i="31" s="1"/>
  <c r="ET120" i="31"/>
  <c r="EU116" i="31" s="1"/>
  <c r="EL111" i="31"/>
  <c r="EL112" i="31" s="1"/>
  <c r="EL109" i="31"/>
  <c r="EM105" i="31" s="1"/>
  <c r="EU122" i="31" l="1"/>
  <c r="EU123" i="31" s="1"/>
  <c r="EU120" i="31"/>
  <c r="EV116" i="31" s="1"/>
  <c r="EM111" i="31"/>
  <c r="EM112" i="31" s="1"/>
  <c r="EM109" i="31"/>
  <c r="EN105" i="31" s="1"/>
  <c r="EV122" i="31" l="1"/>
  <c r="EV123" i="31" s="1"/>
  <c r="EV120" i="31"/>
  <c r="EW116" i="31" s="1"/>
  <c r="EN111" i="31"/>
  <c r="EN112" i="31" s="1"/>
  <c r="EN109" i="31"/>
  <c r="EO105" i="31" s="1"/>
  <c r="EW122" i="31" l="1"/>
  <c r="EW123" i="31" s="1"/>
  <c r="EW120" i="31"/>
  <c r="EX116" i="31" s="1"/>
  <c r="EO111" i="31"/>
  <c r="EO112" i="31" s="1"/>
  <c r="EO109" i="31"/>
  <c r="EP105" i="31" s="1"/>
  <c r="EX122" i="31" l="1"/>
  <c r="EX123" i="31" s="1"/>
  <c r="EX120" i="31"/>
  <c r="EY116" i="31" s="1"/>
  <c r="EP111" i="31"/>
  <c r="EP112" i="31" s="1"/>
  <c r="EP109" i="31"/>
  <c r="EQ105" i="31" s="1"/>
  <c r="EY122" i="31" l="1"/>
  <c r="EY123" i="31" s="1"/>
  <c r="EY120" i="31"/>
  <c r="EZ116" i="31" s="1"/>
  <c r="EQ111" i="31"/>
  <c r="EQ112" i="31" s="1"/>
  <c r="EQ109" i="31"/>
  <c r="ER105" i="31" s="1"/>
  <c r="EZ122" i="31" l="1"/>
  <c r="EZ123" i="31" s="1"/>
  <c r="EZ120" i="31"/>
  <c r="FA116" i="31" s="1"/>
  <c r="ER111" i="31"/>
  <c r="ER112" i="31" s="1"/>
  <c r="ER109" i="31"/>
  <c r="ES105" i="31" s="1"/>
  <c r="FA122" i="31" l="1"/>
  <c r="FA123" i="31" s="1"/>
  <c r="FA120" i="31"/>
  <c r="FB116" i="31" s="1"/>
  <c r="ES111" i="31"/>
  <c r="ES112" i="31" s="1"/>
  <c r="ES109" i="31"/>
  <c r="ET105" i="31" s="1"/>
  <c r="FB122" i="31" l="1"/>
  <c r="FB123" i="31" s="1"/>
  <c r="FB120" i="31"/>
  <c r="FC116" i="31" s="1"/>
  <c r="ET111" i="31"/>
  <c r="ET112" i="31" s="1"/>
  <c r="ET109" i="31"/>
  <c r="EU105" i="31" s="1"/>
  <c r="FC122" i="31" l="1"/>
  <c r="FC123" i="31" s="1"/>
  <c r="FC120" i="31"/>
  <c r="FD116" i="31" s="1"/>
  <c r="EU111" i="31"/>
  <c r="EU112" i="31" s="1"/>
  <c r="EU109" i="31"/>
  <c r="EV105" i="31" s="1"/>
  <c r="FD122" i="31" l="1"/>
  <c r="FD123" i="31" s="1"/>
  <c r="FD120" i="31"/>
  <c r="FE116" i="31" s="1"/>
  <c r="EV111" i="31"/>
  <c r="EV112" i="31" s="1"/>
  <c r="EV109" i="31"/>
  <c r="EW105" i="31" s="1"/>
  <c r="FE122" i="31" l="1"/>
  <c r="FE123" i="31" s="1"/>
  <c r="FE120" i="31"/>
  <c r="FF116" i="31" s="1"/>
  <c r="EW111" i="31"/>
  <c r="EW112" i="31" s="1"/>
  <c r="EW109" i="31"/>
  <c r="EX105" i="31" s="1"/>
  <c r="FF122" i="31" l="1"/>
  <c r="FF123" i="31" s="1"/>
  <c r="FF120" i="31"/>
  <c r="FG116" i="31" s="1"/>
  <c r="EX111" i="31"/>
  <c r="EX112" i="31" s="1"/>
  <c r="EX109" i="31"/>
  <c r="EY105" i="31" s="1"/>
  <c r="FG122" i="31" l="1"/>
  <c r="FG123" i="31" s="1"/>
  <c r="FG120" i="31"/>
  <c r="FH116" i="31" s="1"/>
  <c r="EY111" i="31"/>
  <c r="EY112" i="31" s="1"/>
  <c r="EY109" i="31"/>
  <c r="EZ105" i="31" s="1"/>
  <c r="FH122" i="31" l="1"/>
  <c r="FH123" i="31" s="1"/>
  <c r="FH120" i="31"/>
  <c r="FI116" i="31" s="1"/>
  <c r="EZ111" i="31"/>
  <c r="EZ112" i="31" s="1"/>
  <c r="EZ109" i="31"/>
  <c r="FA105" i="31" s="1"/>
  <c r="FI122" i="31" l="1"/>
  <c r="FI123" i="31" s="1"/>
  <c r="FI120" i="31"/>
  <c r="FJ116" i="31" s="1"/>
  <c r="FA111" i="31"/>
  <c r="FA112" i="31" s="1"/>
  <c r="FA109" i="31"/>
  <c r="FB105" i="31" s="1"/>
  <c r="FJ122" i="31" l="1"/>
  <c r="FJ123" i="31" s="1"/>
  <c r="FJ120" i="31"/>
  <c r="FK116" i="31" s="1"/>
  <c r="FB111" i="31"/>
  <c r="FB112" i="31" s="1"/>
  <c r="FB109" i="31"/>
  <c r="FC105" i="31" s="1"/>
  <c r="FK122" i="31" l="1"/>
  <c r="FK123" i="31" s="1"/>
  <c r="FK120" i="31"/>
  <c r="FL116" i="31" s="1"/>
  <c r="FC111" i="31"/>
  <c r="FC112" i="31" s="1"/>
  <c r="FC109" i="31"/>
  <c r="FD105" i="31" s="1"/>
  <c r="FL122" i="31" l="1"/>
  <c r="FL123" i="31" s="1"/>
  <c r="FL120" i="31"/>
  <c r="FM116" i="31" s="1"/>
  <c r="FD111" i="31"/>
  <c r="FD112" i="31" s="1"/>
  <c r="FD109" i="31"/>
  <c r="FE105" i="31" s="1"/>
  <c r="FM122" i="31" l="1"/>
  <c r="FM123" i="31" s="1"/>
  <c r="FM120" i="31"/>
  <c r="FN116" i="31" s="1"/>
  <c r="FE111" i="31"/>
  <c r="FE112" i="31" s="1"/>
  <c r="FE109" i="31"/>
  <c r="FF105" i="31" s="1"/>
  <c r="FN122" i="31" l="1"/>
  <c r="FN123" i="31" s="1"/>
  <c r="FN120" i="31"/>
  <c r="FO116" i="31" s="1"/>
  <c r="FF111" i="31"/>
  <c r="FF112" i="31" s="1"/>
  <c r="FF109" i="31"/>
  <c r="FG105" i="31" s="1"/>
  <c r="FO122" i="31" l="1"/>
  <c r="FO123" i="31" s="1"/>
  <c r="FO120" i="31"/>
  <c r="FP116" i="31" s="1"/>
  <c r="FG111" i="31"/>
  <c r="FG112" i="31" s="1"/>
  <c r="FG109" i="31"/>
  <c r="FH105" i="31" s="1"/>
  <c r="FP122" i="31" l="1"/>
  <c r="FP123" i="31" s="1"/>
  <c r="FP120" i="31"/>
  <c r="FQ116" i="31" s="1"/>
  <c r="FH111" i="31"/>
  <c r="FH112" i="31" s="1"/>
  <c r="FH109" i="31"/>
  <c r="FI105" i="31" s="1"/>
  <c r="FQ122" i="31" l="1"/>
  <c r="FQ123" i="31" s="1"/>
  <c r="FQ120" i="31"/>
  <c r="FR116" i="31" s="1"/>
  <c r="FI111" i="31"/>
  <c r="FI112" i="31" s="1"/>
  <c r="FI109" i="31"/>
  <c r="FJ105" i="31" s="1"/>
  <c r="FR122" i="31" l="1"/>
  <c r="FR123" i="31" s="1"/>
  <c r="FR120" i="31"/>
  <c r="FS116" i="31" s="1"/>
  <c r="FJ111" i="31"/>
  <c r="FJ112" i="31" s="1"/>
  <c r="FJ109" i="31"/>
  <c r="FK105" i="31" s="1"/>
  <c r="FS122" i="31" l="1"/>
  <c r="FS123" i="31" s="1"/>
  <c r="FS120" i="31"/>
  <c r="FT116" i="31" s="1"/>
  <c r="FK111" i="31"/>
  <c r="FK112" i="31" s="1"/>
  <c r="FK109" i="31"/>
  <c r="FL105" i="31" s="1"/>
  <c r="FT122" i="31" l="1"/>
  <c r="FT123" i="31" s="1"/>
  <c r="FT120" i="31"/>
  <c r="FU116" i="31" s="1"/>
  <c r="FL111" i="31"/>
  <c r="FL112" i="31" s="1"/>
  <c r="FL109" i="31"/>
  <c r="FM105" i="31" s="1"/>
  <c r="FU122" i="31" l="1"/>
  <c r="FU123" i="31" s="1"/>
  <c r="FU120" i="31"/>
  <c r="FV116" i="31" s="1"/>
  <c r="FM111" i="31"/>
  <c r="FM112" i="31" s="1"/>
  <c r="FM109" i="31"/>
  <c r="FN105" i="31" s="1"/>
  <c r="FV122" i="31" l="1"/>
  <c r="FV123" i="31" s="1"/>
  <c r="FV120" i="31"/>
  <c r="FW116" i="31" s="1"/>
  <c r="FN111" i="31"/>
  <c r="FN112" i="31" s="1"/>
  <c r="FN109" i="31"/>
  <c r="FO105" i="31" s="1"/>
  <c r="FW122" i="31" l="1"/>
  <c r="FW123" i="31" s="1"/>
  <c r="FW120" i="31"/>
  <c r="FX116" i="31" s="1"/>
  <c r="FO111" i="31"/>
  <c r="FO112" i="31" s="1"/>
  <c r="FO109" i="31"/>
  <c r="FP105" i="31" s="1"/>
  <c r="FX122" i="31" l="1"/>
  <c r="FX123" i="31" s="1"/>
  <c r="FX120" i="31"/>
  <c r="FY116" i="31" s="1"/>
  <c r="FP111" i="31"/>
  <c r="FP112" i="31" s="1"/>
  <c r="FP109" i="31"/>
  <c r="FQ105" i="31" s="1"/>
  <c r="FY122" i="31" l="1"/>
  <c r="FY123" i="31" s="1"/>
  <c r="FY120" i="31"/>
  <c r="FZ116" i="31" s="1"/>
  <c r="FQ111" i="31"/>
  <c r="FQ112" i="31" s="1"/>
  <c r="FQ109" i="31"/>
  <c r="FR105" i="31" s="1"/>
  <c r="FZ122" i="31" l="1"/>
  <c r="FZ123" i="31" s="1"/>
  <c r="FZ120" i="31"/>
  <c r="GA116" i="31" s="1"/>
  <c r="FR111" i="31"/>
  <c r="FR112" i="31" s="1"/>
  <c r="FR109" i="31"/>
  <c r="FS105" i="31" s="1"/>
  <c r="GA122" i="31" l="1"/>
  <c r="GA123" i="31" s="1"/>
  <c r="GA120" i="31"/>
  <c r="GB116" i="31" s="1"/>
  <c r="FS111" i="31"/>
  <c r="FS112" i="31" s="1"/>
  <c r="FS109" i="31"/>
  <c r="FT105" i="31" s="1"/>
  <c r="GB122" i="31" l="1"/>
  <c r="GB123" i="31" s="1"/>
  <c r="GB120" i="31"/>
  <c r="GC116" i="31" s="1"/>
  <c r="FT111" i="31"/>
  <c r="FT112" i="31" s="1"/>
  <c r="FT109" i="31"/>
  <c r="FU105" i="31" s="1"/>
  <c r="GC122" i="31" l="1"/>
  <c r="GC123" i="31" s="1"/>
  <c r="GC120" i="31"/>
  <c r="GD116" i="31" s="1"/>
  <c r="FU111" i="31"/>
  <c r="FU112" i="31" s="1"/>
  <c r="FU109" i="31"/>
  <c r="FV105" i="31" s="1"/>
  <c r="GD122" i="31" l="1"/>
  <c r="GD123" i="31" s="1"/>
  <c r="GD120" i="31"/>
  <c r="GE116" i="31" s="1"/>
  <c r="FV111" i="31"/>
  <c r="FV112" i="31" s="1"/>
  <c r="FV109" i="31"/>
  <c r="FW105" i="31" s="1"/>
  <c r="GE122" i="31" l="1"/>
  <c r="GE123" i="31" s="1"/>
  <c r="GE120" i="31"/>
  <c r="GF116" i="31" s="1"/>
  <c r="FW111" i="31"/>
  <c r="FW112" i="31" s="1"/>
  <c r="FW109" i="31"/>
  <c r="FX105" i="31" s="1"/>
  <c r="GF122" i="31" l="1"/>
  <c r="GF123" i="31" s="1"/>
  <c r="GF120" i="31"/>
  <c r="GG116" i="31" s="1"/>
  <c r="FX111" i="31"/>
  <c r="FX112" i="31" s="1"/>
  <c r="FX109" i="31"/>
  <c r="FY105" i="31" s="1"/>
  <c r="GG122" i="31" l="1"/>
  <c r="GG123" i="31" s="1"/>
  <c r="GG120" i="31"/>
  <c r="GH116" i="31" s="1"/>
  <c r="FY111" i="31"/>
  <c r="FY112" i="31" s="1"/>
  <c r="FY109" i="31"/>
  <c r="FZ105" i="31" s="1"/>
  <c r="GH122" i="31" l="1"/>
  <c r="GH123" i="31" s="1"/>
  <c r="GH120" i="31"/>
  <c r="GI116" i="31" s="1"/>
  <c r="FZ111" i="31"/>
  <c r="FZ112" i="31" s="1"/>
  <c r="FZ109" i="31"/>
  <c r="GA105" i="31" s="1"/>
  <c r="GI122" i="31" l="1"/>
  <c r="GI123" i="31" s="1"/>
  <c r="GI120" i="31"/>
  <c r="GJ116" i="31" s="1"/>
  <c r="GA111" i="31"/>
  <c r="GA112" i="31" s="1"/>
  <c r="GA109" i="31"/>
  <c r="GB105" i="31" s="1"/>
  <c r="GJ122" i="31" l="1"/>
  <c r="GJ123" i="31" s="1"/>
  <c r="GJ120" i="31"/>
  <c r="GK116" i="31" s="1"/>
  <c r="GB111" i="31"/>
  <c r="GB112" i="31" s="1"/>
  <c r="GB109" i="31"/>
  <c r="GC105" i="31" s="1"/>
  <c r="GK122" i="31" l="1"/>
  <c r="GK123" i="31" s="1"/>
  <c r="GK120" i="31"/>
  <c r="GL116" i="31" s="1"/>
  <c r="GC111" i="31"/>
  <c r="GC112" i="31" s="1"/>
  <c r="GC109" i="31"/>
  <c r="GD105" i="31" s="1"/>
  <c r="GL122" i="31" l="1"/>
  <c r="GL123" i="31" s="1"/>
  <c r="GL120" i="31"/>
  <c r="GM116" i="31" s="1"/>
  <c r="GD111" i="31"/>
  <c r="GD112" i="31" s="1"/>
  <c r="GD109" i="31"/>
  <c r="GE105" i="31" s="1"/>
  <c r="GM122" i="31" l="1"/>
  <c r="GM123" i="31" s="1"/>
  <c r="GM120" i="31"/>
  <c r="GN116" i="31" s="1"/>
  <c r="GE111" i="31"/>
  <c r="GE112" i="31" s="1"/>
  <c r="GE109" i="31"/>
  <c r="GF105" i="31" s="1"/>
  <c r="GN122" i="31" l="1"/>
  <c r="GN123" i="31" s="1"/>
  <c r="GN120" i="31"/>
  <c r="GO116" i="31" s="1"/>
  <c r="GF111" i="31"/>
  <c r="GF112" i="31" s="1"/>
  <c r="GF109" i="31"/>
  <c r="GG105" i="31" s="1"/>
  <c r="GO122" i="31" l="1"/>
  <c r="GO123" i="31" s="1"/>
  <c r="GO120" i="31"/>
  <c r="GP116" i="31" s="1"/>
  <c r="GG111" i="31"/>
  <c r="GG112" i="31" s="1"/>
  <c r="GG109" i="31"/>
  <c r="GH105" i="31" s="1"/>
  <c r="GP122" i="31" l="1"/>
  <c r="GP123" i="31" s="1"/>
  <c r="GP120" i="31"/>
  <c r="GQ116" i="31" s="1"/>
  <c r="GH111" i="31"/>
  <c r="GH112" i="31" s="1"/>
  <c r="GH109" i="31"/>
  <c r="GI105" i="31" s="1"/>
  <c r="GQ122" i="31" l="1"/>
  <c r="GQ123" i="31" s="1"/>
  <c r="GQ120" i="31"/>
  <c r="GR116" i="31" s="1"/>
  <c r="GI111" i="31"/>
  <c r="GI112" i="31" s="1"/>
  <c r="GI109" i="31"/>
  <c r="GJ105" i="31" s="1"/>
  <c r="GR122" i="31" l="1"/>
  <c r="GR123" i="31" s="1"/>
  <c r="GR120" i="31"/>
  <c r="GS116" i="31" s="1"/>
  <c r="GJ111" i="31"/>
  <c r="GJ112" i="31" s="1"/>
  <c r="GJ109" i="31"/>
  <c r="GK105" i="31" s="1"/>
  <c r="GS122" i="31" l="1"/>
  <c r="GS123" i="31" s="1"/>
  <c r="GS120" i="31"/>
  <c r="GT116" i="31" s="1"/>
  <c r="GK111" i="31"/>
  <c r="GK112" i="31" s="1"/>
  <c r="GK109" i="31"/>
  <c r="GL105" i="31" s="1"/>
  <c r="GT122" i="31" l="1"/>
  <c r="GT123" i="31" s="1"/>
  <c r="GT120" i="31"/>
  <c r="GU116" i="31" s="1"/>
  <c r="GL111" i="31"/>
  <c r="GL112" i="31" s="1"/>
  <c r="GL109" i="31"/>
  <c r="GM105" i="31" s="1"/>
  <c r="GU122" i="31" l="1"/>
  <c r="GU123" i="31" s="1"/>
  <c r="GU120" i="31"/>
  <c r="GV116" i="31" s="1"/>
  <c r="GM111" i="31"/>
  <c r="GM112" i="31" s="1"/>
  <c r="GM109" i="31"/>
  <c r="GN105" i="31" s="1"/>
  <c r="GV122" i="31" l="1"/>
  <c r="GV123" i="31" s="1"/>
  <c r="GV120" i="31"/>
  <c r="GW116" i="31" s="1"/>
  <c r="GN111" i="31"/>
  <c r="GN112" i="31" s="1"/>
  <c r="GN109" i="31"/>
  <c r="GO105" i="31" s="1"/>
  <c r="GW122" i="31" l="1"/>
  <c r="GW123" i="31" s="1"/>
  <c r="GW120" i="31"/>
  <c r="GX116" i="31" s="1"/>
  <c r="GO111" i="31"/>
  <c r="GO112" i="31" s="1"/>
  <c r="GO109" i="31"/>
  <c r="GP105" i="31" s="1"/>
  <c r="GX122" i="31" l="1"/>
  <c r="GX123" i="31" s="1"/>
  <c r="GX120" i="31"/>
  <c r="GY116" i="31" s="1"/>
  <c r="GP111" i="31"/>
  <c r="GP112" i="31" s="1"/>
  <c r="GP109" i="31"/>
  <c r="GQ105" i="31" s="1"/>
  <c r="GY122" i="31" l="1"/>
  <c r="GY123" i="31" s="1"/>
  <c r="GY120" i="31"/>
  <c r="GZ116" i="31" s="1"/>
  <c r="GQ111" i="31"/>
  <c r="GQ112" i="31" s="1"/>
  <c r="GQ109" i="31"/>
  <c r="GR105" i="31" s="1"/>
  <c r="GZ122" i="31" l="1"/>
  <c r="GZ123" i="31" s="1"/>
  <c r="GZ120" i="31"/>
  <c r="HA116" i="31" s="1"/>
  <c r="GR111" i="31"/>
  <c r="GR112" i="31" s="1"/>
  <c r="GR109" i="31"/>
  <c r="GS105" i="31" s="1"/>
  <c r="HA122" i="31" l="1"/>
  <c r="HA123" i="31" s="1"/>
  <c r="HA120" i="31"/>
  <c r="HB116" i="31" s="1"/>
  <c r="GS111" i="31"/>
  <c r="GS112" i="31" s="1"/>
  <c r="GS109" i="31"/>
  <c r="GT105" i="31" s="1"/>
  <c r="HB122" i="31" l="1"/>
  <c r="HB123" i="31" s="1"/>
  <c r="HB120" i="31"/>
  <c r="HC116" i="31" s="1"/>
  <c r="GT111" i="31"/>
  <c r="GT112" i="31" s="1"/>
  <c r="GT109" i="31"/>
  <c r="GU105" i="31" s="1"/>
  <c r="HC122" i="31" l="1"/>
  <c r="HC123" i="31" s="1"/>
  <c r="HC120" i="31"/>
  <c r="HD116" i="31" s="1"/>
  <c r="GU111" i="31"/>
  <c r="GU112" i="31" s="1"/>
  <c r="GU109" i="31"/>
  <c r="GV105" i="31" s="1"/>
  <c r="HD122" i="31" l="1"/>
  <c r="HD123" i="31" s="1"/>
  <c r="HD120" i="31"/>
  <c r="HE116" i="31" s="1"/>
  <c r="GV111" i="31"/>
  <c r="GV112" i="31" s="1"/>
  <c r="GV109" i="31"/>
  <c r="GW105" i="31" s="1"/>
  <c r="HE122" i="31" l="1"/>
  <c r="HE123" i="31" s="1"/>
  <c r="HE120" i="31"/>
  <c r="HF116" i="31" s="1"/>
  <c r="GW111" i="31"/>
  <c r="GW112" i="31" s="1"/>
  <c r="GW109" i="31"/>
  <c r="GX105" i="31" s="1"/>
  <c r="HF122" i="31" l="1"/>
  <c r="HF123" i="31" s="1"/>
  <c r="HF120" i="31"/>
  <c r="HG116" i="31" s="1"/>
  <c r="GX111" i="31"/>
  <c r="GX112" i="31" s="1"/>
  <c r="GX109" i="31"/>
  <c r="GY105" i="31" s="1"/>
  <c r="HG122" i="31" l="1"/>
  <c r="HG123" i="31" s="1"/>
  <c r="HG120" i="31"/>
  <c r="HH116" i="31" s="1"/>
  <c r="GY111" i="31"/>
  <c r="GY112" i="31" s="1"/>
  <c r="GY109" i="31"/>
  <c r="GZ105" i="31" s="1"/>
  <c r="HH122" i="31" l="1"/>
  <c r="HH123" i="31" s="1"/>
  <c r="HH120" i="31"/>
  <c r="HI116" i="31" s="1"/>
  <c r="GZ111" i="31"/>
  <c r="GZ112" i="31" s="1"/>
  <c r="GZ109" i="31"/>
  <c r="HA105" i="31" s="1"/>
  <c r="HI122" i="31" l="1"/>
  <c r="HI123" i="31" s="1"/>
  <c r="HI120" i="31"/>
  <c r="HJ116" i="31" s="1"/>
  <c r="HA111" i="31"/>
  <c r="HA112" i="31" s="1"/>
  <c r="HA109" i="31"/>
  <c r="HB105" i="31" s="1"/>
  <c r="HJ122" i="31" l="1"/>
  <c r="HJ123" i="31" s="1"/>
  <c r="HJ120" i="31"/>
  <c r="HK116" i="31" s="1"/>
  <c r="HB111" i="31"/>
  <c r="HB112" i="31" s="1"/>
  <c r="HB109" i="31"/>
  <c r="HC105" i="31" s="1"/>
  <c r="HK122" i="31" l="1"/>
  <c r="HK123" i="31" s="1"/>
  <c r="HK120" i="31"/>
  <c r="HL116" i="31" s="1"/>
  <c r="HC111" i="31"/>
  <c r="HC112" i="31" s="1"/>
  <c r="HC109" i="31"/>
  <c r="HD105" i="31" s="1"/>
  <c r="HL122" i="31" l="1"/>
  <c r="HL123" i="31" s="1"/>
  <c r="HL120" i="31"/>
  <c r="HM116" i="31" s="1"/>
  <c r="HD111" i="31"/>
  <c r="HD112" i="31" s="1"/>
  <c r="HD109" i="31"/>
  <c r="HE105" i="31" s="1"/>
  <c r="HM122" i="31" l="1"/>
  <c r="HM123" i="31" s="1"/>
  <c r="HM120" i="31"/>
  <c r="HN116" i="31" s="1"/>
  <c r="HE111" i="31"/>
  <c r="HE112" i="31" s="1"/>
  <c r="HE109" i="31"/>
  <c r="HF105" i="31" s="1"/>
  <c r="HN122" i="31" l="1"/>
  <c r="HN123" i="31" s="1"/>
  <c r="HN120" i="31"/>
  <c r="HO116" i="31" s="1"/>
  <c r="HF111" i="31"/>
  <c r="HF112" i="31" s="1"/>
  <c r="HF109" i="31"/>
  <c r="HG105" i="31" s="1"/>
  <c r="HO122" i="31" l="1"/>
  <c r="HO123" i="31" s="1"/>
  <c r="HO120" i="31"/>
  <c r="HP116" i="31" s="1"/>
  <c r="HG111" i="31"/>
  <c r="HG112" i="31" s="1"/>
  <c r="HG109" i="31"/>
  <c r="HH105" i="31" s="1"/>
  <c r="HP122" i="31" l="1"/>
  <c r="HP123" i="31" s="1"/>
  <c r="HP120" i="31"/>
  <c r="HQ116" i="31" s="1"/>
  <c r="HH111" i="31"/>
  <c r="HH112" i="31" s="1"/>
  <c r="HH109" i="31"/>
  <c r="HI105" i="31" s="1"/>
  <c r="HQ122" i="31" l="1"/>
  <c r="HQ123" i="31" s="1"/>
  <c r="HQ120" i="31"/>
  <c r="HR116" i="31" s="1"/>
  <c r="HI111" i="31"/>
  <c r="HI112" i="31" s="1"/>
  <c r="HI109" i="31"/>
  <c r="HJ105" i="31" s="1"/>
  <c r="HR122" i="31" l="1"/>
  <c r="HR123" i="31" s="1"/>
  <c r="HR120" i="31"/>
  <c r="HS116" i="31" s="1"/>
  <c r="HJ111" i="31"/>
  <c r="HJ112" i="31" s="1"/>
  <c r="HJ109" i="31"/>
  <c r="HK105" i="31" s="1"/>
  <c r="HS122" i="31" l="1"/>
  <c r="HS123" i="31" s="1"/>
  <c r="HS120" i="31"/>
  <c r="HT116" i="31" s="1"/>
  <c r="HK111" i="31"/>
  <c r="HK112" i="31" s="1"/>
  <c r="HK109" i="31"/>
  <c r="HL105" i="31" s="1"/>
  <c r="HT122" i="31" l="1"/>
  <c r="HT123" i="31" s="1"/>
  <c r="HT120" i="31"/>
  <c r="HU116" i="31" s="1"/>
  <c r="HL111" i="31"/>
  <c r="HL112" i="31" s="1"/>
  <c r="HL109" i="31"/>
  <c r="HM105" i="31" s="1"/>
  <c r="HU122" i="31" l="1"/>
  <c r="HU123" i="31" s="1"/>
  <c r="HU120" i="31"/>
  <c r="HV116" i="31" s="1"/>
  <c r="HM111" i="31"/>
  <c r="HM112" i="31" s="1"/>
  <c r="HM109" i="31"/>
  <c r="HN105" i="31" s="1"/>
  <c r="HV122" i="31" l="1"/>
  <c r="HV123" i="31" s="1"/>
  <c r="HV120" i="31"/>
  <c r="HW116" i="31" s="1"/>
  <c r="HN111" i="31"/>
  <c r="HN112" i="31" s="1"/>
  <c r="HN109" i="31"/>
  <c r="HO105" i="31" s="1"/>
  <c r="HW122" i="31" l="1"/>
  <c r="HW123" i="31" s="1"/>
  <c r="HW120" i="31"/>
  <c r="HX116" i="31" s="1"/>
  <c r="HO111" i="31"/>
  <c r="HO112" i="31" s="1"/>
  <c r="HO109" i="31"/>
  <c r="HP105" i="31" s="1"/>
  <c r="HX122" i="31" l="1"/>
  <c r="HX123" i="31" s="1"/>
  <c r="HX120" i="31"/>
  <c r="HY116" i="31" s="1"/>
  <c r="HP111" i="31"/>
  <c r="HP112" i="31" s="1"/>
  <c r="HP109" i="31"/>
  <c r="HQ105" i="31" s="1"/>
  <c r="HY122" i="31" l="1"/>
  <c r="HY123" i="31" s="1"/>
  <c r="HY120" i="31"/>
  <c r="HZ116" i="31" s="1"/>
  <c r="HQ111" i="31"/>
  <c r="HQ112" i="31" s="1"/>
  <c r="HQ109" i="31"/>
  <c r="HR105" i="31" s="1"/>
  <c r="HZ122" i="31" l="1"/>
  <c r="HZ123" i="31" s="1"/>
  <c r="HZ120" i="31"/>
  <c r="IA116" i="31" s="1"/>
  <c r="HR111" i="31"/>
  <c r="HR112" i="31" s="1"/>
  <c r="HR109" i="31"/>
  <c r="HS105" i="31" s="1"/>
  <c r="IA122" i="31" l="1"/>
  <c r="IA123" i="31" s="1"/>
  <c r="IA120" i="31"/>
  <c r="IB116" i="31" s="1"/>
  <c r="HS111" i="31"/>
  <c r="HS112" i="31" s="1"/>
  <c r="HS109" i="31"/>
  <c r="HT105" i="31" s="1"/>
  <c r="IB122" i="31" l="1"/>
  <c r="IB123" i="31" s="1"/>
  <c r="IB120" i="31"/>
  <c r="IC116" i="31" s="1"/>
  <c r="HT111" i="31"/>
  <c r="HT112" i="31" s="1"/>
  <c r="HT109" i="31"/>
  <c r="HU105" i="31" s="1"/>
  <c r="IC122" i="31" l="1"/>
  <c r="IC123" i="31" s="1"/>
  <c r="IC120" i="31"/>
  <c r="ID116" i="31" s="1"/>
  <c r="HU111" i="31"/>
  <c r="HU112" i="31" s="1"/>
  <c r="HU109" i="31"/>
  <c r="HV105" i="31" s="1"/>
  <c r="ID122" i="31" l="1"/>
  <c r="ID123" i="31" s="1"/>
  <c r="ID120" i="31"/>
  <c r="IE116" i="31" s="1"/>
  <c r="HV111" i="31"/>
  <c r="HV112" i="31" s="1"/>
  <c r="HV109" i="31"/>
  <c r="HW105" i="31" s="1"/>
  <c r="IE122" i="31" l="1"/>
  <c r="IE123" i="31" s="1"/>
  <c r="IE120" i="31"/>
  <c r="IF116" i="31" s="1"/>
  <c r="HW111" i="31"/>
  <c r="HW112" i="31" s="1"/>
  <c r="HW109" i="31"/>
  <c r="HX105" i="31" s="1"/>
  <c r="IF122" i="31" l="1"/>
  <c r="IF123" i="31" s="1"/>
  <c r="IF120" i="31"/>
  <c r="IG116" i="31" s="1"/>
  <c r="HX111" i="31"/>
  <c r="HX112" i="31" s="1"/>
  <c r="HX109" i="31"/>
  <c r="HY105" i="31" s="1"/>
  <c r="IG122" i="31" l="1"/>
  <c r="IG123" i="31" s="1"/>
  <c r="IG120" i="31"/>
  <c r="IH116" i="31" s="1"/>
  <c r="HY111" i="31"/>
  <c r="HY112" i="31" s="1"/>
  <c r="HY109" i="31"/>
  <c r="HZ105" i="31" s="1"/>
  <c r="IH122" i="31" l="1"/>
  <c r="IH123" i="31" s="1"/>
  <c r="IH120" i="31"/>
  <c r="II116" i="31" s="1"/>
  <c r="HZ111" i="31"/>
  <c r="HZ112" i="31" s="1"/>
  <c r="HZ109" i="31"/>
  <c r="IA105" i="31" s="1"/>
  <c r="II122" i="31" l="1"/>
  <c r="II123" i="31" s="1"/>
  <c r="II120" i="31"/>
  <c r="IJ116" i="31" s="1"/>
  <c r="IA111" i="31"/>
  <c r="IA112" i="31" s="1"/>
  <c r="IA109" i="31"/>
  <c r="IB105" i="31" s="1"/>
  <c r="IJ122" i="31" l="1"/>
  <c r="IJ123" i="31" s="1"/>
  <c r="IJ120" i="31"/>
  <c r="IK116" i="31" s="1"/>
  <c r="IB111" i="31"/>
  <c r="IB112" i="31" s="1"/>
  <c r="IB109" i="31"/>
  <c r="IC105" i="31" s="1"/>
  <c r="IK122" i="31" l="1"/>
  <c r="IK123" i="31" s="1"/>
  <c r="IK120" i="31"/>
  <c r="IL116" i="31" s="1"/>
  <c r="IC111" i="31"/>
  <c r="IC112" i="31" s="1"/>
  <c r="IC109" i="31"/>
  <c r="ID105" i="31" s="1"/>
  <c r="IL122" i="31" l="1"/>
  <c r="IL123" i="31" s="1"/>
  <c r="IL120" i="31"/>
  <c r="IM116" i="31" s="1"/>
  <c r="ID111" i="31"/>
  <c r="ID112" i="31" s="1"/>
  <c r="ID109" i="31"/>
  <c r="IE105" i="31" s="1"/>
  <c r="IM122" i="31" l="1"/>
  <c r="IM123" i="31" s="1"/>
  <c r="IM120" i="31"/>
  <c r="IN116" i="31" s="1"/>
  <c r="IE111" i="31"/>
  <c r="IE112" i="31" s="1"/>
  <c r="IE109" i="31"/>
  <c r="IF105" i="31" s="1"/>
  <c r="IN122" i="31" l="1"/>
  <c r="IN123" i="31" s="1"/>
  <c r="IN120" i="31"/>
  <c r="IO116" i="31" s="1"/>
  <c r="IF111" i="31"/>
  <c r="IF112" i="31" s="1"/>
  <c r="IF109" i="31"/>
  <c r="IG105" i="31" s="1"/>
  <c r="IO122" i="31" l="1"/>
  <c r="IO123" i="31" s="1"/>
  <c r="IO120" i="31"/>
  <c r="IP116" i="31" s="1"/>
  <c r="IG111" i="31"/>
  <c r="IG112" i="31" s="1"/>
  <c r="IG109" i="31"/>
  <c r="IH105" i="31" s="1"/>
  <c r="IP122" i="31" l="1"/>
  <c r="IP123" i="31" s="1"/>
  <c r="IP120" i="31"/>
  <c r="IQ116" i="31" s="1"/>
  <c r="IH111" i="31"/>
  <c r="IH112" i="31" s="1"/>
  <c r="IH109" i="31"/>
  <c r="II105" i="31" s="1"/>
  <c r="IQ122" i="31" l="1"/>
  <c r="IQ123" i="31" s="1"/>
  <c r="IQ120" i="31"/>
  <c r="IR116" i="31" s="1"/>
  <c r="II111" i="31"/>
  <c r="II112" i="31" s="1"/>
  <c r="II109" i="31"/>
  <c r="IJ105" i="31" s="1"/>
  <c r="IR122" i="31" l="1"/>
  <c r="IR123" i="31" s="1"/>
  <c r="IR120" i="31"/>
  <c r="IS116" i="31" s="1"/>
  <c r="IJ111" i="31"/>
  <c r="IJ112" i="31" s="1"/>
  <c r="IJ109" i="31"/>
  <c r="IK105" i="31" s="1"/>
  <c r="IS122" i="31" l="1"/>
  <c r="IS123" i="31" s="1"/>
  <c r="IS120" i="31"/>
  <c r="IT116" i="31" s="1"/>
  <c r="IK111" i="31"/>
  <c r="IK112" i="31" s="1"/>
  <c r="IK109" i="31"/>
  <c r="IL105" i="31" s="1"/>
  <c r="IT122" i="31" l="1"/>
  <c r="IT123" i="31" s="1"/>
  <c r="IT120" i="31"/>
  <c r="IU116" i="31" s="1"/>
  <c r="IL111" i="31"/>
  <c r="IL112" i="31" s="1"/>
  <c r="IL109" i="31"/>
  <c r="IM105" i="31" s="1"/>
  <c r="IU122" i="31" l="1"/>
  <c r="IU123" i="31" s="1"/>
  <c r="IU120" i="31"/>
  <c r="IV116" i="31" s="1"/>
  <c r="IM111" i="31"/>
  <c r="IM112" i="31" s="1"/>
  <c r="IM109" i="31"/>
  <c r="IN105" i="31" s="1"/>
  <c r="IV122" i="31" l="1"/>
  <c r="IV123" i="31" s="1"/>
  <c r="IV120" i="31"/>
  <c r="IW116" i="31" s="1"/>
  <c r="IN111" i="31"/>
  <c r="IN112" i="31" s="1"/>
  <c r="IN109" i="31"/>
  <c r="IO105" i="31" s="1"/>
  <c r="IW122" i="31" l="1"/>
  <c r="IW123" i="31" s="1"/>
  <c r="IW120" i="31"/>
  <c r="IX116" i="31" s="1"/>
  <c r="IO111" i="31"/>
  <c r="IO112" i="31" s="1"/>
  <c r="IO109" i="31"/>
  <c r="IP105" i="31" s="1"/>
  <c r="IX122" i="31" l="1"/>
  <c r="IX123" i="31" s="1"/>
  <c r="IX120" i="31"/>
  <c r="IY116" i="31" s="1"/>
  <c r="IP111" i="31"/>
  <c r="IP112" i="31" s="1"/>
  <c r="IP109" i="31"/>
  <c r="IQ105" i="31" s="1"/>
  <c r="IY122" i="31" l="1"/>
  <c r="IY123" i="31" s="1"/>
  <c r="IY120" i="31"/>
  <c r="IZ116" i="31" s="1"/>
  <c r="IQ111" i="31"/>
  <c r="IQ112" i="31" s="1"/>
  <c r="IQ109" i="31"/>
  <c r="IR105" i="31" s="1"/>
  <c r="IZ122" i="31" l="1"/>
  <c r="IZ123" i="31" s="1"/>
  <c r="IZ120" i="31"/>
  <c r="JA116" i="31" s="1"/>
  <c r="IR111" i="31"/>
  <c r="IR112" i="31" s="1"/>
  <c r="IR109" i="31"/>
  <c r="IS105" i="31" s="1"/>
  <c r="JA122" i="31" l="1"/>
  <c r="JA123" i="31" s="1"/>
  <c r="JA120" i="31"/>
  <c r="JB116" i="31" s="1"/>
  <c r="IS111" i="31"/>
  <c r="IS112" i="31" s="1"/>
  <c r="IS109" i="31"/>
  <c r="IT105" i="31" s="1"/>
  <c r="JB122" i="31" l="1"/>
  <c r="JB123" i="31" s="1"/>
  <c r="JB120" i="31"/>
  <c r="JC116" i="31" s="1"/>
  <c r="IT111" i="31"/>
  <c r="IT112" i="31" s="1"/>
  <c r="IT109" i="31"/>
  <c r="IU105" i="31" s="1"/>
  <c r="JC122" i="31" l="1"/>
  <c r="JC123" i="31" s="1"/>
  <c r="JC120" i="31"/>
  <c r="JD116" i="31" s="1"/>
  <c r="IU111" i="31"/>
  <c r="IU112" i="31" s="1"/>
  <c r="IU109" i="31"/>
  <c r="IV105" i="31" s="1"/>
  <c r="JD122" i="31" l="1"/>
  <c r="JD123" i="31" s="1"/>
  <c r="JD120" i="31"/>
  <c r="JE116" i="31" s="1"/>
  <c r="IV111" i="31"/>
  <c r="IV112" i="31" s="1"/>
  <c r="IV109" i="31"/>
  <c r="IW105" i="31" s="1"/>
  <c r="JE122" i="31" l="1"/>
  <c r="JE123" i="31" s="1"/>
  <c r="JE120" i="31"/>
  <c r="JF116" i="31" s="1"/>
  <c r="IW111" i="31"/>
  <c r="IW112" i="31" s="1"/>
  <c r="IW109" i="31"/>
  <c r="IX105" i="31" s="1"/>
  <c r="JF122" i="31" l="1"/>
  <c r="JF123" i="31" s="1"/>
  <c r="JF120" i="31"/>
  <c r="JG116" i="31" s="1"/>
  <c r="IX111" i="31"/>
  <c r="IX112" i="31" s="1"/>
  <c r="IX109" i="31"/>
  <c r="IY105" i="31" s="1"/>
  <c r="JG122" i="31" l="1"/>
  <c r="JG123" i="31" s="1"/>
  <c r="JG120" i="31"/>
  <c r="JH116" i="31" s="1"/>
  <c r="IY111" i="31"/>
  <c r="IY112" i="31" s="1"/>
  <c r="IY109" i="31"/>
  <c r="IZ105" i="31" s="1"/>
  <c r="JH122" i="31" l="1"/>
  <c r="JH123" i="31" s="1"/>
  <c r="JH120" i="31"/>
  <c r="JI116" i="31" s="1"/>
  <c r="IZ111" i="31"/>
  <c r="IZ112" i="31" s="1"/>
  <c r="IZ109" i="31"/>
  <c r="JA105" i="31" s="1"/>
  <c r="JI122" i="31" l="1"/>
  <c r="JI123" i="31" s="1"/>
  <c r="JI120" i="31"/>
  <c r="JJ116" i="31" s="1"/>
  <c r="JA111" i="31"/>
  <c r="JA112" i="31" s="1"/>
  <c r="JA109" i="31"/>
  <c r="JB105" i="31" s="1"/>
  <c r="JJ122" i="31" l="1"/>
  <c r="JJ123" i="31" s="1"/>
  <c r="JJ120" i="31"/>
  <c r="JK116" i="31" s="1"/>
  <c r="JB111" i="31"/>
  <c r="JB112" i="31" s="1"/>
  <c r="JB109" i="31"/>
  <c r="JC105" i="31" s="1"/>
  <c r="JK122" i="31" l="1"/>
  <c r="JK123" i="31" s="1"/>
  <c r="JK120" i="31"/>
  <c r="JL116" i="31" s="1"/>
  <c r="JC111" i="31"/>
  <c r="JC112" i="31" s="1"/>
  <c r="JC109" i="31"/>
  <c r="JD105" i="31" s="1"/>
  <c r="JL122" i="31" l="1"/>
  <c r="JL123" i="31" s="1"/>
  <c r="JL120" i="31"/>
  <c r="JM116" i="31" s="1"/>
  <c r="JD111" i="31"/>
  <c r="JD112" i="31" s="1"/>
  <c r="JD109" i="31"/>
  <c r="JE105" i="31" s="1"/>
  <c r="JM122" i="31" l="1"/>
  <c r="JM123" i="31" s="1"/>
  <c r="JM120" i="31"/>
  <c r="JN116" i="31" s="1"/>
  <c r="JE111" i="31"/>
  <c r="JE112" i="31" s="1"/>
  <c r="JE109" i="31"/>
  <c r="JF105" i="31" s="1"/>
  <c r="JN122" i="31" l="1"/>
  <c r="JN123" i="31" s="1"/>
  <c r="JN120" i="31"/>
  <c r="JO116" i="31" s="1"/>
  <c r="JF111" i="31"/>
  <c r="JF112" i="31" s="1"/>
  <c r="JF109" i="31"/>
  <c r="JG105" i="31" s="1"/>
  <c r="JO122" i="31" l="1"/>
  <c r="JO123" i="31" s="1"/>
  <c r="JO120" i="31"/>
  <c r="JP116" i="31" s="1"/>
  <c r="JG111" i="31"/>
  <c r="JG112" i="31" s="1"/>
  <c r="JG109" i="31"/>
  <c r="JH105" i="31" s="1"/>
  <c r="JP122" i="31" l="1"/>
  <c r="JP123" i="31" s="1"/>
  <c r="JP120" i="31"/>
  <c r="JQ116" i="31" s="1"/>
  <c r="JH111" i="31"/>
  <c r="JH112" i="31" s="1"/>
  <c r="JH109" i="31"/>
  <c r="JI105" i="31" s="1"/>
  <c r="JQ122" i="31" l="1"/>
  <c r="JQ123" i="31" s="1"/>
  <c r="JQ120" i="31"/>
  <c r="JR116" i="31" s="1"/>
  <c r="JI111" i="31"/>
  <c r="JI112" i="31" s="1"/>
  <c r="JI109" i="31"/>
  <c r="JJ105" i="31" s="1"/>
  <c r="JR122" i="31" l="1"/>
  <c r="JR123" i="31" s="1"/>
  <c r="JR120" i="31"/>
  <c r="JS116" i="31" s="1"/>
  <c r="JJ111" i="31"/>
  <c r="JJ112" i="31" s="1"/>
  <c r="JJ109" i="31"/>
  <c r="JK105" i="31" s="1"/>
  <c r="JS122" i="31" l="1"/>
  <c r="JS123" i="31" s="1"/>
  <c r="JS120" i="31"/>
  <c r="JT116" i="31" s="1"/>
  <c r="JK111" i="31"/>
  <c r="JK112" i="31" s="1"/>
  <c r="JK109" i="31"/>
  <c r="JL105" i="31" s="1"/>
  <c r="JT122" i="31" l="1"/>
  <c r="JT123" i="31" s="1"/>
  <c r="JT120" i="31"/>
  <c r="JU116" i="31" s="1"/>
  <c r="JL111" i="31"/>
  <c r="JL112" i="31" s="1"/>
  <c r="JL109" i="31"/>
  <c r="JM105" i="31" s="1"/>
  <c r="JU122" i="31" l="1"/>
  <c r="JU123" i="31" s="1"/>
  <c r="JU120" i="31"/>
  <c r="JV116" i="31" s="1"/>
  <c r="JM111" i="31"/>
  <c r="JM112" i="31" s="1"/>
  <c r="JM109" i="31"/>
  <c r="JN105" i="31" s="1"/>
  <c r="JV122" i="31" l="1"/>
  <c r="JV123" i="31" s="1"/>
  <c r="JV120" i="31"/>
  <c r="JN111" i="31"/>
  <c r="JN112" i="31" s="1"/>
  <c r="JN109" i="31"/>
  <c r="JO105" i="31" s="1"/>
  <c r="JO111" i="31" l="1"/>
  <c r="JO112" i="31" s="1"/>
  <c r="JO109" i="31"/>
  <c r="JP105" i="31" s="1"/>
  <c r="JP111" i="31" l="1"/>
  <c r="JP112" i="31" s="1"/>
  <c r="JP109" i="31"/>
  <c r="JQ105" i="31" s="1"/>
  <c r="JQ111" i="31" l="1"/>
  <c r="JQ112" i="31" s="1"/>
  <c r="JQ109" i="31"/>
  <c r="JR105" i="31" s="1"/>
  <c r="JR111" i="31" l="1"/>
  <c r="JR112" i="31" s="1"/>
  <c r="JR109" i="31"/>
  <c r="JS105" i="31" s="1"/>
  <c r="AB97" i="33"/>
  <c r="JS111" i="31" l="1"/>
  <c r="JS112" i="31" s="1"/>
  <c r="JS109" i="31"/>
  <c r="JT105" i="31" s="1"/>
  <c r="AX118" i="33"/>
  <c r="AL107" i="33"/>
  <c r="JT111" i="31" l="1"/>
  <c r="JT112" i="31" s="1"/>
  <c r="JT109" i="31"/>
  <c r="JU105" i="31" s="1"/>
  <c r="AL109" i="33"/>
  <c r="AM105" i="33" s="1"/>
  <c r="AM111" i="33" s="1"/>
  <c r="AL112" i="33"/>
  <c r="AX123" i="33"/>
  <c r="AX120" i="33"/>
  <c r="AY116" i="33" s="1"/>
  <c r="AY119" i="33" s="1"/>
  <c r="AY122" i="33" s="1"/>
  <c r="JU111" i="31" l="1"/>
  <c r="JU112" i="31" s="1"/>
  <c r="JU109" i="31"/>
  <c r="JV105" i="31" s="1"/>
  <c r="H129" i="33"/>
  <c r="D72" i="33"/>
  <c r="C129" i="33"/>
  <c r="C79" i="33"/>
  <c r="K129" i="33"/>
  <c r="I129" i="33"/>
  <c r="N129" i="33"/>
  <c r="G129" i="33"/>
  <c r="F129" i="33"/>
  <c r="D129" i="33"/>
  <c r="E129" i="33"/>
  <c r="L129" i="33"/>
  <c r="M129" i="33"/>
  <c r="J129" i="33"/>
  <c r="JV111" i="31" l="1"/>
  <c r="JV112" i="31" s="1"/>
  <c r="JV109" i="31"/>
  <c r="C130" i="33"/>
  <c r="D76" i="33"/>
  <c r="E72" i="33" s="1"/>
  <c r="D78" i="33"/>
  <c r="D128" i="33" l="1"/>
  <c r="D79" i="33"/>
  <c r="E76" i="33"/>
  <c r="F72" i="33" s="1"/>
  <c r="E78" i="33"/>
  <c r="F76" i="33" l="1"/>
  <c r="G72" i="33" s="1"/>
  <c r="F78" i="33"/>
  <c r="E128" i="33"/>
  <c r="E130" i="33" s="1"/>
  <c r="E79" i="33"/>
  <c r="D130" i="33"/>
  <c r="F128" i="33" l="1"/>
  <c r="F130" i="33" s="1"/>
  <c r="F79" i="33"/>
  <c r="G76" i="33"/>
  <c r="H72" i="33" s="1"/>
  <c r="G78" i="33"/>
  <c r="G128" i="33" l="1"/>
  <c r="G130" i="33" s="1"/>
  <c r="G79" i="33"/>
  <c r="H76" i="33"/>
  <c r="I72" i="33" s="1"/>
  <c r="H78" i="33"/>
  <c r="I76" i="33" l="1"/>
  <c r="J72" i="33" s="1"/>
  <c r="I78" i="33"/>
  <c r="H128" i="33"/>
  <c r="H130" i="33" s="1"/>
  <c r="H79" i="33"/>
  <c r="I128" i="33" l="1"/>
  <c r="I130" i="33" s="1"/>
  <c r="I79" i="33"/>
  <c r="J76" i="33"/>
  <c r="K72" i="33" s="1"/>
  <c r="J78" i="33"/>
  <c r="K76" i="33" l="1"/>
  <c r="L72" i="33" s="1"/>
  <c r="K78" i="33"/>
  <c r="J128" i="33"/>
  <c r="J130" i="33" s="1"/>
  <c r="J79" i="33"/>
  <c r="K128" i="33" l="1"/>
  <c r="K130" i="33" s="1"/>
  <c r="K79" i="33"/>
  <c r="L76" i="33"/>
  <c r="M72" i="33" s="1"/>
  <c r="L78" i="33"/>
  <c r="L128" i="33" l="1"/>
  <c r="L130" i="33" s="1"/>
  <c r="L79" i="33"/>
  <c r="M76" i="33"/>
  <c r="N72" i="33" s="1"/>
  <c r="M78" i="33"/>
  <c r="M128" i="33" l="1"/>
  <c r="M130" i="33" s="1"/>
  <c r="M79" i="33"/>
  <c r="N76" i="33"/>
  <c r="O72" i="33" s="1"/>
  <c r="N78" i="33"/>
  <c r="O76" i="33" l="1"/>
  <c r="P72" i="33" s="1"/>
  <c r="O78" i="33"/>
  <c r="N128" i="33"/>
  <c r="N130" i="33" s="1"/>
  <c r="N79" i="33"/>
  <c r="O128" i="33" l="1"/>
  <c r="O79" i="33"/>
  <c r="P76" i="33"/>
  <c r="Q72" i="33" s="1"/>
  <c r="P78" i="33"/>
  <c r="P79" i="33" l="1"/>
  <c r="Q76" i="33"/>
  <c r="R72" i="33" s="1"/>
  <c r="Q78" i="33"/>
  <c r="Q79" i="33" l="1"/>
  <c r="R76" i="33"/>
  <c r="S72" i="33" s="1"/>
  <c r="R78" i="33"/>
  <c r="S76" i="33" l="1"/>
  <c r="T72" i="33" s="1"/>
  <c r="S78" i="33"/>
  <c r="R79" i="33"/>
  <c r="S79" i="33" l="1"/>
  <c r="T76" i="33"/>
  <c r="U72" i="33" s="1"/>
  <c r="T78" i="33"/>
  <c r="U76" i="33" l="1"/>
  <c r="V72" i="33" s="1"/>
  <c r="U78" i="33"/>
  <c r="T79" i="33"/>
  <c r="U79" i="33" l="1"/>
  <c r="V76" i="33"/>
  <c r="W72" i="33" s="1"/>
  <c r="V78" i="33"/>
  <c r="W76" i="33" l="1"/>
  <c r="X72" i="33" s="1"/>
  <c r="W78" i="33"/>
  <c r="V79" i="33"/>
  <c r="W79" i="33" l="1"/>
  <c r="X76" i="33"/>
  <c r="Y72" i="33" s="1"/>
  <c r="X78" i="33"/>
  <c r="X79" i="33" l="1"/>
  <c r="Y76" i="33"/>
  <c r="Z72" i="33" s="1"/>
  <c r="Y78" i="33"/>
  <c r="Y79" i="33" l="1"/>
  <c r="Z76" i="33"/>
  <c r="AA72" i="33" s="1"/>
  <c r="Z78" i="33"/>
  <c r="Z79" i="33" l="1"/>
  <c r="AA76" i="33"/>
  <c r="AB72" i="33" s="1"/>
  <c r="AA78" i="33"/>
  <c r="AB76" i="33" l="1"/>
  <c r="AC72" i="33" s="1"/>
  <c r="AB78" i="33"/>
  <c r="AA79" i="33"/>
  <c r="AB79" i="33" l="1"/>
  <c r="AC76" i="33"/>
  <c r="AD72" i="33" s="1"/>
  <c r="AC78" i="33"/>
  <c r="AD76" i="33" l="1"/>
  <c r="AE72" i="33" s="1"/>
  <c r="AD78" i="33"/>
  <c r="AC79" i="33"/>
  <c r="AD79" i="33" l="1"/>
  <c r="AE76" i="33"/>
  <c r="AF72" i="33" s="1"/>
  <c r="AE78" i="33"/>
  <c r="AE79" i="33" l="1"/>
  <c r="AF76" i="33"/>
  <c r="AG72" i="33" s="1"/>
  <c r="AF78" i="33"/>
  <c r="AF79" i="33" l="1"/>
  <c r="AG76" i="33"/>
  <c r="AH72" i="33" s="1"/>
  <c r="AG78" i="33"/>
  <c r="AG79" i="33" l="1"/>
  <c r="AH76" i="33"/>
  <c r="AI72" i="33" s="1"/>
  <c r="AH78" i="33"/>
  <c r="AH79" i="33" l="1"/>
  <c r="AI76" i="33"/>
  <c r="AJ72" i="33" s="1"/>
  <c r="AI78" i="33"/>
  <c r="AJ76" i="33" l="1"/>
  <c r="AK72" i="33" s="1"/>
  <c r="AJ78" i="33"/>
  <c r="AI79" i="33"/>
  <c r="AJ79" i="33" l="1"/>
  <c r="AK76" i="33"/>
  <c r="AL72" i="33" s="1"/>
  <c r="AK78" i="33"/>
  <c r="AK79" i="33" l="1"/>
  <c r="AL76" i="33"/>
  <c r="AM72" i="33" s="1"/>
  <c r="AL78" i="33"/>
  <c r="AM76" i="33" l="1"/>
  <c r="AN72" i="33" s="1"/>
  <c r="AM78" i="33"/>
  <c r="AL79" i="33"/>
  <c r="AM79" i="33" l="1"/>
  <c r="AN76" i="33"/>
  <c r="AO72" i="33" s="1"/>
  <c r="AN78" i="33"/>
  <c r="AN79" i="33" l="1"/>
  <c r="AO76" i="33"/>
  <c r="AP72" i="33" s="1"/>
  <c r="AO78" i="33"/>
  <c r="AO79" i="33" l="1"/>
  <c r="AP76" i="33"/>
  <c r="AQ72" i="33" s="1"/>
  <c r="AP78" i="33"/>
  <c r="AP79" i="33" l="1"/>
  <c r="AQ76" i="33"/>
  <c r="AR72" i="33" s="1"/>
  <c r="AQ78" i="33"/>
  <c r="AQ79" i="33" l="1"/>
  <c r="AR76" i="33"/>
  <c r="AS72" i="33" s="1"/>
  <c r="AR78" i="33"/>
  <c r="AS76" i="33" l="1"/>
  <c r="AT72" i="33" s="1"/>
  <c r="AS78" i="33"/>
  <c r="AR79" i="33"/>
  <c r="AS79" i="33" l="1"/>
  <c r="AT76" i="33"/>
  <c r="AU72" i="33" s="1"/>
  <c r="AT78" i="33"/>
  <c r="AU76" i="33" l="1"/>
  <c r="AV72" i="33" s="1"/>
  <c r="AU78" i="33"/>
  <c r="AT79" i="33"/>
  <c r="AU79" i="33" l="1"/>
  <c r="AV76" i="33"/>
  <c r="AW72" i="33" s="1"/>
  <c r="AV78" i="33"/>
  <c r="AW76" i="33" l="1"/>
  <c r="AX72" i="33" s="1"/>
  <c r="AW78" i="33"/>
  <c r="AV79" i="33"/>
  <c r="AW79" i="33" l="1"/>
  <c r="AX76" i="33"/>
  <c r="AY72" i="33" s="1"/>
  <c r="AX78" i="33"/>
  <c r="AX79" i="33" l="1"/>
  <c r="AY76" i="33"/>
  <c r="AZ72" i="33" s="1"/>
  <c r="AY78" i="33"/>
  <c r="AY79" i="33" l="1"/>
  <c r="AZ76" i="33"/>
  <c r="BA72" i="33" s="1"/>
  <c r="AZ78" i="33"/>
  <c r="AZ79" i="33" l="1"/>
  <c r="BA76" i="33"/>
  <c r="BB72" i="33" s="1"/>
  <c r="BA78" i="33"/>
  <c r="BA79" i="33" l="1"/>
  <c r="BB76" i="33"/>
  <c r="BC72" i="33" s="1"/>
  <c r="BB78" i="33"/>
  <c r="BC76" i="33" l="1"/>
  <c r="BD72" i="33" s="1"/>
  <c r="BC78" i="33"/>
  <c r="BB79" i="33"/>
  <c r="BC79" i="33" l="1"/>
  <c r="BD76" i="33"/>
  <c r="BE72" i="33" s="1"/>
  <c r="BD78" i="33"/>
  <c r="BE76" i="33" l="1"/>
  <c r="BF72" i="33" s="1"/>
  <c r="BE78" i="33"/>
  <c r="BD79" i="33"/>
  <c r="BE79" i="33" l="1"/>
  <c r="BF76" i="33"/>
  <c r="BG72" i="33" s="1"/>
  <c r="BF78" i="33"/>
  <c r="BG76" i="33" l="1"/>
  <c r="BH72" i="33" s="1"/>
  <c r="BG78" i="33"/>
  <c r="BF79" i="33"/>
  <c r="BG79" i="33" l="1"/>
  <c r="BH76" i="33"/>
  <c r="BI72" i="33" s="1"/>
  <c r="BH78" i="33"/>
  <c r="BH79" i="33" l="1"/>
  <c r="BI78" i="33"/>
  <c r="BI76" i="33"/>
  <c r="BJ72" i="33" s="1"/>
  <c r="BI79" i="33" l="1"/>
  <c r="BJ76" i="33"/>
  <c r="BK72" i="33" s="1"/>
  <c r="BJ78" i="33"/>
  <c r="BJ79" i="33" l="1"/>
  <c r="BK76" i="33"/>
  <c r="BL72" i="33" s="1"/>
  <c r="BK78" i="33"/>
  <c r="BK79" i="33" l="1"/>
  <c r="BL76" i="33"/>
  <c r="BM72" i="33" s="1"/>
  <c r="BL78" i="33"/>
  <c r="BL79" i="33" l="1"/>
  <c r="BM76" i="33"/>
  <c r="BN72" i="33" s="1"/>
  <c r="BM78" i="33"/>
  <c r="BM79" i="33" l="1"/>
  <c r="BN76" i="33"/>
  <c r="BO72" i="33" s="1"/>
  <c r="BN78" i="33"/>
  <c r="BN79" i="33" l="1"/>
  <c r="BO76" i="33"/>
  <c r="BP72" i="33" s="1"/>
  <c r="BO78" i="33"/>
  <c r="BP76" i="33" l="1"/>
  <c r="BQ72" i="33" s="1"/>
  <c r="BP78" i="33"/>
  <c r="BO79" i="33"/>
  <c r="BP79" i="33" l="1"/>
  <c r="BQ78" i="33"/>
  <c r="BQ76" i="33"/>
  <c r="BR72" i="33" s="1"/>
  <c r="BR76" i="33" l="1"/>
  <c r="BS72" i="33" s="1"/>
  <c r="BR78" i="33"/>
  <c r="BQ79" i="33"/>
  <c r="BR79" i="33" l="1"/>
  <c r="BS76" i="33"/>
  <c r="BT72" i="33" s="1"/>
  <c r="BS78" i="33"/>
  <c r="BS79" i="33" l="1"/>
  <c r="BT76" i="33"/>
  <c r="BU72" i="33" s="1"/>
  <c r="BT78" i="33"/>
  <c r="BT79" i="33" l="1"/>
  <c r="BU76" i="33"/>
  <c r="BV72" i="33" s="1"/>
  <c r="BU78" i="33"/>
  <c r="BU79" i="33" l="1"/>
  <c r="BV76" i="33"/>
  <c r="BW72" i="33" s="1"/>
  <c r="BV78" i="33"/>
  <c r="BV79" i="33" l="1"/>
  <c r="BW76" i="33"/>
  <c r="BX72" i="33" s="1"/>
  <c r="BW78" i="33"/>
  <c r="BW79" i="33" l="1"/>
  <c r="BX76" i="33"/>
  <c r="BY72" i="33" s="1"/>
  <c r="BX78" i="33"/>
  <c r="BX79" i="33" l="1"/>
  <c r="BY78" i="33"/>
  <c r="BY76" i="33"/>
  <c r="BZ72" i="33" s="1"/>
  <c r="BY79" i="33" l="1"/>
  <c r="BZ76" i="33"/>
  <c r="CA72" i="33" s="1"/>
  <c r="BZ78" i="33"/>
  <c r="BZ79" i="33" l="1"/>
  <c r="CA76" i="33"/>
  <c r="CB72" i="33" s="1"/>
  <c r="CA78" i="33"/>
  <c r="CA79" i="33" l="1"/>
  <c r="CB76" i="33"/>
  <c r="CC72" i="33" s="1"/>
  <c r="CB78" i="33"/>
  <c r="CC76" i="33" l="1"/>
  <c r="CD72" i="33" s="1"/>
  <c r="CC78" i="33"/>
  <c r="CB79" i="33"/>
  <c r="CC79" i="33" l="1"/>
  <c r="CD76" i="33"/>
  <c r="CE72" i="33" s="1"/>
  <c r="CD78" i="33"/>
  <c r="CE76" i="33" l="1"/>
  <c r="CF72" i="33" s="1"/>
  <c r="CE78" i="33"/>
  <c r="CD79" i="33"/>
  <c r="CE79" i="33" l="1"/>
  <c r="CF76" i="33"/>
  <c r="CG72" i="33" s="1"/>
  <c r="CF78" i="33"/>
  <c r="CF79" i="33" l="1"/>
  <c r="CG78" i="33"/>
  <c r="CG76" i="33"/>
  <c r="CH72" i="33" s="1"/>
  <c r="CH76" i="33" l="1"/>
  <c r="CI72" i="33" s="1"/>
  <c r="CH78" i="33"/>
  <c r="CG79" i="33"/>
  <c r="CH79" i="33" l="1"/>
  <c r="CI76" i="33"/>
  <c r="CJ72" i="33" s="1"/>
  <c r="CI78" i="33"/>
  <c r="CI79" i="33" l="1"/>
  <c r="CJ76" i="33"/>
  <c r="CK72" i="33" s="1"/>
  <c r="CJ78" i="33"/>
  <c r="CJ79" i="33" l="1"/>
  <c r="CK76" i="33"/>
  <c r="CL72" i="33" s="1"/>
  <c r="CK78" i="33"/>
  <c r="CK79" i="33" l="1"/>
  <c r="CL76" i="33"/>
  <c r="CM72" i="33" s="1"/>
  <c r="CL78" i="33"/>
  <c r="CL79" i="33" l="1"/>
  <c r="CM76" i="33"/>
  <c r="CN72" i="33" s="1"/>
  <c r="CM78" i="33"/>
  <c r="CN76" i="33" l="1"/>
  <c r="CO72" i="33" s="1"/>
  <c r="CN78" i="33"/>
  <c r="CM79" i="33"/>
  <c r="CN79" i="33" l="1"/>
  <c r="CO78" i="33"/>
  <c r="CO76" i="33"/>
  <c r="CP72" i="33" s="1"/>
  <c r="CP76" i="33" l="1"/>
  <c r="CQ72" i="33" s="1"/>
  <c r="CP78" i="33"/>
  <c r="CO79" i="33"/>
  <c r="CP79" i="33" l="1"/>
  <c r="CQ76" i="33"/>
  <c r="CR72" i="33" s="1"/>
  <c r="CQ78" i="33"/>
  <c r="CQ79" i="33" l="1"/>
  <c r="CR76" i="33"/>
  <c r="CS72" i="33" s="1"/>
  <c r="CR78" i="33"/>
  <c r="CR79" i="33" l="1"/>
  <c r="CS76" i="33"/>
  <c r="CT72" i="33" s="1"/>
  <c r="CS78" i="33"/>
  <c r="CT76" i="33" l="1"/>
  <c r="CU72" i="33" s="1"/>
  <c r="CT78" i="33"/>
  <c r="CS79" i="33"/>
  <c r="CT79" i="33" l="1"/>
  <c r="CU76" i="33"/>
  <c r="CV72" i="33" s="1"/>
  <c r="CU78" i="33"/>
  <c r="CV76" i="33" l="1"/>
  <c r="CW72" i="33" s="1"/>
  <c r="CV78" i="33"/>
  <c r="CU79" i="33"/>
  <c r="CV79" i="33" l="1"/>
  <c r="CW78" i="33"/>
  <c r="CW76" i="33"/>
  <c r="CX72" i="33" s="1"/>
  <c r="CW79" i="33" l="1"/>
  <c r="CX76" i="33"/>
  <c r="CY72" i="33" s="1"/>
  <c r="CX78" i="33"/>
  <c r="CX79" i="33" l="1"/>
  <c r="CY76" i="33"/>
  <c r="CZ72" i="33" s="1"/>
  <c r="CY78" i="33"/>
  <c r="CY79" i="33" l="1"/>
  <c r="CZ76" i="33"/>
  <c r="DA72" i="33" s="1"/>
  <c r="CZ78" i="33"/>
  <c r="CZ79" i="33" l="1"/>
  <c r="DA76" i="33"/>
  <c r="DB72" i="33" s="1"/>
  <c r="DA78" i="33"/>
  <c r="DA79" i="33" l="1"/>
  <c r="DB76" i="33"/>
  <c r="DC72" i="33" s="1"/>
  <c r="DB78" i="33"/>
  <c r="DC76" i="33" l="1"/>
  <c r="DD72" i="33" s="1"/>
  <c r="DC78" i="33"/>
  <c r="DB79" i="33"/>
  <c r="DC79" i="33" l="1"/>
  <c r="DD76" i="33"/>
  <c r="DE72" i="33" s="1"/>
  <c r="DD78" i="33"/>
  <c r="DD79" i="33" l="1"/>
  <c r="DE78" i="33"/>
  <c r="DE76" i="33"/>
  <c r="DF72" i="33" s="1"/>
  <c r="DF76" i="33" l="1"/>
  <c r="DG72" i="33" s="1"/>
  <c r="DF78" i="33"/>
  <c r="DE79" i="33"/>
  <c r="DF79" i="33" l="1"/>
  <c r="DG76" i="33"/>
  <c r="DH72" i="33" s="1"/>
  <c r="DG78" i="33"/>
  <c r="DG79" i="33" l="1"/>
  <c r="DH76" i="33"/>
  <c r="DI72" i="33" s="1"/>
  <c r="DH78" i="33"/>
  <c r="DH79" i="33" l="1"/>
  <c r="DI76" i="33"/>
  <c r="DJ72" i="33" s="1"/>
  <c r="DI78" i="33"/>
  <c r="DI79" i="33" l="1"/>
  <c r="DJ76" i="33"/>
  <c r="DK72" i="33" s="1"/>
  <c r="DJ78" i="33"/>
  <c r="DJ79" i="33" l="1"/>
  <c r="DK76" i="33"/>
  <c r="DL72" i="33" s="1"/>
  <c r="DK78" i="33"/>
  <c r="DK79" i="33" l="1"/>
  <c r="DL76" i="33"/>
  <c r="DM72" i="33" s="1"/>
  <c r="DL78" i="33"/>
  <c r="DL79" i="33" l="1"/>
  <c r="DM76" i="33"/>
  <c r="DN72" i="33" s="1"/>
  <c r="DM78" i="33"/>
  <c r="DN76" i="33" l="1"/>
  <c r="DO72" i="33" s="1"/>
  <c r="DN78" i="33"/>
  <c r="DM79" i="33"/>
  <c r="DN79" i="33" l="1"/>
  <c r="DO76" i="33"/>
  <c r="DP72" i="33" s="1"/>
  <c r="DO78" i="33"/>
  <c r="DO79" i="33" l="1"/>
  <c r="DP76" i="33"/>
  <c r="DQ72" i="33" s="1"/>
  <c r="DP78" i="33"/>
  <c r="DQ76" i="33" l="1"/>
  <c r="DR72" i="33" s="1"/>
  <c r="DQ78" i="33"/>
  <c r="DP79" i="33"/>
  <c r="DQ79" i="33" l="1"/>
  <c r="DR76" i="33"/>
  <c r="DS72" i="33" s="1"/>
  <c r="DR78" i="33"/>
  <c r="DS76" i="33" l="1"/>
  <c r="DT72" i="33" s="1"/>
  <c r="DS78" i="33"/>
  <c r="DR79" i="33"/>
  <c r="DS79" i="33" l="1"/>
  <c r="DT76" i="33"/>
  <c r="DU72" i="33" s="1"/>
  <c r="DT78" i="33"/>
  <c r="DU78" i="33" l="1"/>
  <c r="DU76" i="33"/>
  <c r="DV72" i="33" s="1"/>
  <c r="DT79" i="33"/>
  <c r="DV76" i="33" l="1"/>
  <c r="DW72" i="33" s="1"/>
  <c r="DV78" i="33"/>
  <c r="DU79" i="33"/>
  <c r="DV79" i="33" l="1"/>
  <c r="DW76" i="33"/>
  <c r="DX72" i="33" s="1"/>
  <c r="DW78" i="33"/>
  <c r="DW79" i="33" l="1"/>
  <c r="DX76" i="33"/>
  <c r="DY72" i="33" s="1"/>
  <c r="DX78" i="33"/>
  <c r="DX79" i="33" l="1"/>
  <c r="DY76" i="33"/>
  <c r="DZ72" i="33" s="1"/>
  <c r="DY78" i="33"/>
  <c r="DY79" i="33" l="1"/>
  <c r="DZ76" i="33"/>
  <c r="EA72" i="33" s="1"/>
  <c r="DZ78" i="33"/>
  <c r="EA76" i="33" l="1"/>
  <c r="EB72" i="33" s="1"/>
  <c r="EA78" i="33"/>
  <c r="DZ79" i="33"/>
  <c r="EA79" i="33" l="1"/>
  <c r="EB76" i="33"/>
  <c r="EC72" i="33" s="1"/>
  <c r="EB78" i="33"/>
  <c r="EB79" i="33" l="1"/>
  <c r="EC78" i="33"/>
  <c r="EC76" i="33"/>
  <c r="ED72" i="33" s="1"/>
  <c r="ED76" i="33" l="1"/>
  <c r="EE72" i="33" s="1"/>
  <c r="ED78" i="33"/>
  <c r="EC79" i="33"/>
  <c r="ED79" i="33" l="1"/>
  <c r="EE76" i="33"/>
  <c r="EF72" i="33" s="1"/>
  <c r="EE78" i="33"/>
  <c r="EF76" i="33" l="1"/>
  <c r="EG72" i="33" s="1"/>
  <c r="EF78" i="33"/>
  <c r="EE79" i="33"/>
  <c r="EF79" i="33" l="1"/>
  <c r="EG76" i="33"/>
  <c r="EH72" i="33" s="1"/>
  <c r="EG78" i="33"/>
  <c r="EH76" i="33" l="1"/>
  <c r="EI72" i="33" s="1"/>
  <c r="EH78" i="33"/>
  <c r="EG79" i="33"/>
  <c r="EH79" i="33" l="1"/>
  <c r="EI76" i="33"/>
  <c r="EJ72" i="33" s="1"/>
  <c r="EI78" i="33"/>
  <c r="EJ76" i="33" l="1"/>
  <c r="EK72" i="33" s="1"/>
  <c r="EJ78" i="33"/>
  <c r="EI79" i="33"/>
  <c r="EK78" i="33" l="1"/>
  <c r="EK76" i="33"/>
  <c r="EL72" i="33" s="1"/>
  <c r="EJ79" i="33"/>
  <c r="EL76" i="33" l="1"/>
  <c r="EM72" i="33" s="1"/>
  <c r="EL78" i="33"/>
  <c r="EK79" i="33"/>
  <c r="EL79" i="33" l="1"/>
  <c r="EM76" i="33"/>
  <c r="EN72" i="33" s="1"/>
  <c r="EM78" i="33"/>
  <c r="EM79" i="33" l="1"/>
  <c r="EN76" i="33"/>
  <c r="EO72" i="33" s="1"/>
  <c r="EN78" i="33"/>
  <c r="EN79" i="33" l="1"/>
  <c r="EO76" i="33"/>
  <c r="EP72" i="33" s="1"/>
  <c r="EO78" i="33"/>
  <c r="EO79" i="33" l="1"/>
  <c r="EP76" i="33"/>
  <c r="EQ72" i="33" s="1"/>
  <c r="EP78" i="33"/>
  <c r="EP79" i="33" l="1"/>
  <c r="EQ76" i="33"/>
  <c r="ER72" i="33" s="1"/>
  <c r="EQ78" i="33"/>
  <c r="EQ79" i="33" l="1"/>
  <c r="ER76" i="33"/>
  <c r="ES72" i="33" s="1"/>
  <c r="ER78" i="33"/>
  <c r="ES76" i="33" l="1"/>
  <c r="ET72" i="33" s="1"/>
  <c r="ES78" i="33"/>
  <c r="ER79" i="33"/>
  <c r="ES79" i="33" l="1"/>
  <c r="ET76" i="33"/>
  <c r="EU72" i="33" s="1"/>
  <c r="ET78" i="33"/>
  <c r="ET79" i="33" l="1"/>
  <c r="EU76" i="33"/>
  <c r="EV72" i="33" s="1"/>
  <c r="EU78" i="33"/>
  <c r="EU79" i="33" l="1"/>
  <c r="EV76" i="33"/>
  <c r="EW72" i="33" s="1"/>
  <c r="EV78" i="33"/>
  <c r="EV79" i="33" l="1"/>
  <c r="EW76" i="33"/>
  <c r="EX72" i="33" s="1"/>
  <c r="EW78" i="33"/>
  <c r="EW79" i="33" l="1"/>
  <c r="EX76" i="33"/>
  <c r="EY72" i="33" s="1"/>
  <c r="EX78" i="33"/>
  <c r="EY76" i="33" l="1"/>
  <c r="EZ72" i="33" s="1"/>
  <c r="EY78" i="33"/>
  <c r="EX79" i="33"/>
  <c r="EY79" i="33" l="1"/>
  <c r="EZ76" i="33"/>
  <c r="FA72" i="33" s="1"/>
  <c r="EZ78" i="33"/>
  <c r="EZ79" i="33" l="1"/>
  <c r="FA76" i="33"/>
  <c r="FB72" i="33" s="1"/>
  <c r="FA78" i="33"/>
  <c r="FB76" i="33" l="1"/>
  <c r="FC72" i="33" s="1"/>
  <c r="FB78" i="33"/>
  <c r="FA79" i="33"/>
  <c r="FB79" i="33" l="1"/>
  <c r="FC76" i="33"/>
  <c r="FD72" i="33" s="1"/>
  <c r="FC78" i="33"/>
  <c r="FD76" i="33" l="1"/>
  <c r="FE72" i="33" s="1"/>
  <c r="FD78" i="33"/>
  <c r="FC79" i="33"/>
  <c r="FD79" i="33" l="1"/>
  <c r="FE76" i="33"/>
  <c r="FF72" i="33" s="1"/>
  <c r="FE78" i="33"/>
  <c r="FF76" i="33" l="1"/>
  <c r="FG72" i="33" s="1"/>
  <c r="FF78" i="33"/>
  <c r="FE79" i="33"/>
  <c r="FF79" i="33" l="1"/>
  <c r="FG76" i="33"/>
  <c r="FH72" i="33" s="1"/>
  <c r="FG78" i="33"/>
  <c r="FG79" i="33" l="1"/>
  <c r="FH78" i="33"/>
  <c r="FH76" i="33"/>
  <c r="FI72" i="33" s="1"/>
  <c r="FH79" i="33" l="1"/>
  <c r="FI76" i="33"/>
  <c r="FJ72" i="33" s="1"/>
  <c r="FI78" i="33"/>
  <c r="FJ76" i="33" l="1"/>
  <c r="FK72" i="33" s="1"/>
  <c r="FJ78" i="33"/>
  <c r="FI79" i="33"/>
  <c r="FJ79" i="33" l="1"/>
  <c r="FK76" i="33"/>
  <c r="FL72" i="33" s="1"/>
  <c r="FK78" i="33"/>
  <c r="FK79" i="33" l="1"/>
  <c r="FL76" i="33"/>
  <c r="FM72" i="33" s="1"/>
  <c r="FL78" i="33"/>
  <c r="FL79" i="33" l="1"/>
  <c r="FM76" i="33"/>
  <c r="FN72" i="33" s="1"/>
  <c r="FM78" i="33"/>
  <c r="FM79" i="33" l="1"/>
  <c r="FN76" i="33"/>
  <c r="FO72" i="33" s="1"/>
  <c r="FN78" i="33"/>
  <c r="FO76" i="33" l="1"/>
  <c r="FP72" i="33" s="1"/>
  <c r="FO78" i="33"/>
  <c r="FN79" i="33"/>
  <c r="FO79" i="33" l="1"/>
  <c r="FP76" i="33"/>
  <c r="FQ72" i="33" s="1"/>
  <c r="FP78" i="33"/>
  <c r="FP79" i="33" l="1"/>
  <c r="FQ76" i="33"/>
  <c r="FR72" i="33" s="1"/>
  <c r="FQ78" i="33"/>
  <c r="FQ79" i="33" l="1"/>
  <c r="FR76" i="33"/>
  <c r="FS72" i="33" s="1"/>
  <c r="FR78" i="33"/>
  <c r="FR79" i="33" l="1"/>
  <c r="FS76" i="33"/>
  <c r="FT72" i="33" s="1"/>
  <c r="FS78" i="33"/>
  <c r="FS79" i="33" l="1"/>
  <c r="FT76" i="33"/>
  <c r="FU72" i="33" s="1"/>
  <c r="FT78" i="33"/>
  <c r="FU76" i="33" l="1"/>
  <c r="FV72" i="33" s="1"/>
  <c r="FU78" i="33"/>
  <c r="FT79" i="33"/>
  <c r="FU79" i="33" l="1"/>
  <c r="FV76" i="33"/>
  <c r="FW72" i="33" s="1"/>
  <c r="FV78" i="33"/>
  <c r="FV79" i="33" l="1"/>
  <c r="FW76" i="33"/>
  <c r="FX72" i="33" s="1"/>
  <c r="FW78" i="33"/>
  <c r="FX76" i="33" l="1"/>
  <c r="FY72" i="33" s="1"/>
  <c r="FX78" i="33"/>
  <c r="FW79" i="33"/>
  <c r="FX79" i="33" l="1"/>
  <c r="FY76" i="33"/>
  <c r="FZ72" i="33" s="1"/>
  <c r="FY78" i="33"/>
  <c r="FZ76" i="33" l="1"/>
  <c r="GA72" i="33" s="1"/>
  <c r="FZ78" i="33"/>
  <c r="FY79" i="33"/>
  <c r="FZ79" i="33" l="1"/>
  <c r="GA76" i="33"/>
  <c r="GB72" i="33" s="1"/>
  <c r="GA78" i="33"/>
  <c r="GB76" i="33" l="1"/>
  <c r="GC72" i="33" s="1"/>
  <c r="GB78" i="33"/>
  <c r="GA79" i="33"/>
  <c r="GB79" i="33" l="1"/>
  <c r="GC76" i="33"/>
  <c r="GD72" i="33" s="1"/>
  <c r="GC78" i="33"/>
  <c r="GD76" i="33" l="1"/>
  <c r="GE72" i="33" s="1"/>
  <c r="GD78" i="33"/>
  <c r="GC79" i="33"/>
  <c r="GD79" i="33" l="1"/>
  <c r="GE76" i="33"/>
  <c r="GF72" i="33" s="1"/>
  <c r="GE78" i="33"/>
  <c r="GE79" i="33" l="1"/>
  <c r="GF76" i="33"/>
  <c r="GG72" i="33" s="1"/>
  <c r="GF78" i="33"/>
  <c r="GF79" i="33" l="1"/>
  <c r="GG76" i="33"/>
  <c r="GH72" i="33" s="1"/>
  <c r="GG78" i="33"/>
  <c r="GG79" i="33" l="1"/>
  <c r="GH76" i="33"/>
  <c r="GI72" i="33" s="1"/>
  <c r="GH78" i="33"/>
  <c r="GI76" i="33" l="1"/>
  <c r="GJ72" i="33" s="1"/>
  <c r="GI78" i="33"/>
  <c r="GH79" i="33"/>
  <c r="GI79" i="33" l="1"/>
  <c r="GJ76" i="33"/>
  <c r="GK72" i="33" s="1"/>
  <c r="GJ78" i="33"/>
  <c r="GJ79" i="33" l="1"/>
  <c r="GK76" i="33"/>
  <c r="GL72" i="33" s="1"/>
  <c r="GK78" i="33"/>
  <c r="GL76" i="33" l="1"/>
  <c r="GM72" i="33" s="1"/>
  <c r="GL78" i="33"/>
  <c r="GK79" i="33"/>
  <c r="GL79" i="33" l="1"/>
  <c r="GM76" i="33"/>
  <c r="GN72" i="33" s="1"/>
  <c r="GM78" i="33"/>
  <c r="GM79" i="33" l="1"/>
  <c r="GN76" i="33"/>
  <c r="GO72" i="33" s="1"/>
  <c r="GN78" i="33"/>
  <c r="GN79" i="33" l="1"/>
  <c r="GO76" i="33"/>
  <c r="GP72" i="33" s="1"/>
  <c r="GO78" i="33"/>
  <c r="GO79" i="33" l="1"/>
  <c r="GP76" i="33"/>
  <c r="GQ72" i="33" s="1"/>
  <c r="GP78" i="33"/>
  <c r="GP79" i="33" l="1"/>
  <c r="GQ76" i="33"/>
  <c r="GR72" i="33" s="1"/>
  <c r="GQ78" i="33"/>
  <c r="GQ79" i="33" l="1"/>
  <c r="GR76" i="33"/>
  <c r="GS72" i="33" s="1"/>
  <c r="GR78" i="33"/>
  <c r="GS76" i="33" l="1"/>
  <c r="GT72" i="33" s="1"/>
  <c r="GS78" i="33"/>
  <c r="GR79" i="33"/>
  <c r="GS79" i="33" l="1"/>
  <c r="GT78" i="33"/>
  <c r="GT76" i="33"/>
  <c r="GU72" i="33" s="1"/>
  <c r="GU76" i="33" l="1"/>
  <c r="GV72" i="33" s="1"/>
  <c r="GU78" i="33"/>
  <c r="GT79" i="33"/>
  <c r="GU79" i="33" l="1"/>
  <c r="GV76" i="33"/>
  <c r="GW72" i="33" s="1"/>
  <c r="GV78" i="33"/>
  <c r="GV79" i="33" l="1"/>
  <c r="GW76" i="33"/>
  <c r="GX72" i="33" s="1"/>
  <c r="GW78" i="33"/>
  <c r="GW79" i="33" l="1"/>
  <c r="GX76" i="33"/>
  <c r="GY72" i="33" s="1"/>
  <c r="GX78" i="33"/>
  <c r="GX79" i="33" l="1"/>
  <c r="GY76" i="33"/>
  <c r="GZ72" i="33" s="1"/>
  <c r="GY78" i="33"/>
  <c r="GY79" i="33" l="1"/>
  <c r="GZ76" i="33"/>
  <c r="HA72" i="33" s="1"/>
  <c r="GZ78" i="33"/>
  <c r="HA76" i="33" l="1"/>
  <c r="HB72" i="33" s="1"/>
  <c r="HA78" i="33"/>
  <c r="GZ79" i="33"/>
  <c r="HA79" i="33" l="1"/>
  <c r="HB76" i="33"/>
  <c r="HC72" i="33" s="1"/>
  <c r="HB78" i="33"/>
  <c r="HB79" i="33" l="1"/>
  <c r="HC78" i="33"/>
  <c r="HC76" i="33"/>
  <c r="HD72" i="33" s="1"/>
  <c r="HD76" i="33" l="1"/>
  <c r="HE72" i="33" s="1"/>
  <c r="HD78" i="33"/>
  <c r="HC79" i="33"/>
  <c r="HD79" i="33" l="1"/>
  <c r="HE76" i="33"/>
  <c r="HF72" i="33" s="1"/>
  <c r="HE78" i="33"/>
  <c r="HF76" i="33" l="1"/>
  <c r="HG72" i="33" s="1"/>
  <c r="HF78" i="33"/>
  <c r="HE79" i="33"/>
  <c r="HF79" i="33" l="1"/>
  <c r="HG76" i="33"/>
  <c r="HH72" i="33" s="1"/>
  <c r="HG78" i="33"/>
  <c r="HG79" i="33" l="1"/>
  <c r="HH76" i="33"/>
  <c r="HI72" i="33" s="1"/>
  <c r="HH78" i="33"/>
  <c r="HI76" i="33" l="1"/>
  <c r="HJ72" i="33" s="1"/>
  <c r="HI78" i="33"/>
  <c r="HH79" i="33"/>
  <c r="HJ76" i="33" l="1"/>
  <c r="HK72" i="33" s="1"/>
  <c r="HJ78" i="33"/>
  <c r="HI79" i="33"/>
  <c r="HJ79" i="33" l="1"/>
  <c r="HK76" i="33"/>
  <c r="HL72" i="33" s="1"/>
  <c r="HK78" i="33"/>
  <c r="HK79" i="33" l="1"/>
  <c r="HL76" i="33"/>
  <c r="HM72" i="33" s="1"/>
  <c r="HL78" i="33"/>
  <c r="HM76" i="33" l="1"/>
  <c r="HN72" i="33" s="1"/>
  <c r="HM78" i="33"/>
  <c r="HL79" i="33"/>
  <c r="HM79" i="33" l="1"/>
  <c r="HN76" i="33"/>
  <c r="HO72" i="33" s="1"/>
  <c r="HN78" i="33"/>
  <c r="HN79" i="33" l="1"/>
  <c r="HO76" i="33"/>
  <c r="HP72" i="33" s="1"/>
  <c r="HO78" i="33"/>
  <c r="HP76" i="33" l="1"/>
  <c r="HQ72" i="33" s="1"/>
  <c r="HP78" i="33"/>
  <c r="HO79" i="33"/>
  <c r="HP79" i="33" l="1"/>
  <c r="HQ76" i="33"/>
  <c r="HR72" i="33" s="1"/>
  <c r="HQ78" i="33"/>
  <c r="HQ79" i="33" l="1"/>
  <c r="HR76" i="33"/>
  <c r="HS72" i="33" s="1"/>
  <c r="HR78" i="33"/>
  <c r="HS76" i="33" l="1"/>
  <c r="HT72" i="33" s="1"/>
  <c r="HS78" i="33"/>
  <c r="HR79" i="33"/>
  <c r="HS79" i="33" l="1"/>
  <c r="HT76" i="33"/>
  <c r="HU72" i="33" s="1"/>
  <c r="HT78" i="33"/>
  <c r="HT79" i="33" l="1"/>
  <c r="HU76" i="33"/>
  <c r="HV72" i="33" s="1"/>
  <c r="HU78" i="33"/>
  <c r="HU79" i="33" l="1"/>
  <c r="HV76" i="33"/>
  <c r="HW72" i="33" s="1"/>
  <c r="HV78" i="33"/>
  <c r="HW76" i="33" l="1"/>
  <c r="HX72" i="33" s="1"/>
  <c r="HW78" i="33"/>
  <c r="HV79" i="33"/>
  <c r="HW79" i="33" l="1"/>
  <c r="HX76" i="33"/>
  <c r="HY72" i="33" s="1"/>
  <c r="HX78" i="33"/>
  <c r="HY76" i="33" l="1"/>
  <c r="HZ72" i="33" s="1"/>
  <c r="HY78" i="33"/>
  <c r="HX79" i="33"/>
  <c r="HY79" i="33" l="1"/>
  <c r="HZ78" i="33"/>
  <c r="HZ76" i="33"/>
  <c r="IA72" i="33" s="1"/>
  <c r="IA76" i="33" l="1"/>
  <c r="IB72" i="33" s="1"/>
  <c r="IA78" i="33"/>
  <c r="HZ79" i="33"/>
  <c r="IA79" i="33" l="1"/>
  <c r="IB76" i="33"/>
  <c r="IC72" i="33" s="1"/>
  <c r="IB78" i="33"/>
  <c r="IC76" i="33" l="1"/>
  <c r="ID72" i="33" s="1"/>
  <c r="IC78" i="33"/>
  <c r="IB79" i="33"/>
  <c r="IC79" i="33" l="1"/>
  <c r="ID76" i="33"/>
  <c r="IE72" i="33" s="1"/>
  <c r="ID78" i="33"/>
  <c r="ID79" i="33" l="1"/>
  <c r="IE76" i="33"/>
  <c r="IF72" i="33" s="1"/>
  <c r="IE78" i="33"/>
  <c r="IE79" i="33" l="1"/>
  <c r="IF76" i="33"/>
  <c r="IG72" i="33" s="1"/>
  <c r="IF78" i="33"/>
  <c r="IF79" i="33" l="1"/>
  <c r="IG76" i="33"/>
  <c r="IH72" i="33" s="1"/>
  <c r="IG78" i="33"/>
  <c r="IG79" i="33" l="1"/>
  <c r="IH76" i="33"/>
  <c r="II72" i="33" s="1"/>
  <c r="IH78" i="33"/>
  <c r="IH79" i="33" l="1"/>
  <c r="II78" i="33"/>
  <c r="II76" i="33"/>
  <c r="IJ72" i="33" s="1"/>
  <c r="IJ76" i="33" l="1"/>
  <c r="IK72" i="33" s="1"/>
  <c r="IJ78" i="33"/>
  <c r="II79" i="33"/>
  <c r="IJ79" i="33" l="1"/>
  <c r="IK76" i="33"/>
  <c r="IL72" i="33" s="1"/>
  <c r="IK78" i="33"/>
  <c r="IK79" i="33" l="1"/>
  <c r="IL76" i="33"/>
  <c r="IM72" i="33" s="1"/>
  <c r="IL78" i="33"/>
  <c r="IL79" i="33" l="1"/>
  <c r="IM76" i="33"/>
  <c r="IN72" i="33" s="1"/>
  <c r="IM78" i="33"/>
  <c r="IN76" i="33" l="1"/>
  <c r="IO72" i="33" s="1"/>
  <c r="IN78" i="33"/>
  <c r="IM79" i="33"/>
  <c r="IN79" i="33" l="1"/>
  <c r="IO76" i="33"/>
  <c r="IP72" i="33" s="1"/>
  <c r="IO78" i="33"/>
  <c r="IO79" i="33" l="1"/>
  <c r="IP76" i="33"/>
  <c r="IQ72" i="33" s="1"/>
  <c r="IP78" i="33"/>
  <c r="IP79" i="33" l="1"/>
  <c r="IQ76" i="33"/>
  <c r="IR72" i="33" s="1"/>
  <c r="IQ78" i="33"/>
  <c r="IQ79" i="33" l="1"/>
  <c r="IR78" i="33"/>
  <c r="IR76" i="33"/>
  <c r="IS72" i="33" s="1"/>
  <c r="IR79" i="33" l="1"/>
  <c r="IS76" i="33"/>
  <c r="IT72" i="33" s="1"/>
  <c r="IS78" i="33"/>
  <c r="IS79" i="33" l="1"/>
  <c r="IT76" i="33"/>
  <c r="IU72" i="33" s="1"/>
  <c r="IT78" i="33"/>
  <c r="IT79" i="33" l="1"/>
  <c r="IU76" i="33"/>
  <c r="IV72" i="33" s="1"/>
  <c r="IU78" i="33"/>
  <c r="IU79" i="33" l="1"/>
  <c r="IV76" i="33"/>
  <c r="IW72" i="33" s="1"/>
  <c r="IV78" i="33"/>
  <c r="IV79" i="33" l="1"/>
  <c r="IW76" i="33"/>
  <c r="IX72" i="33" s="1"/>
  <c r="IW78" i="33"/>
  <c r="IX76" i="33" l="1"/>
  <c r="IY72" i="33" s="1"/>
  <c r="IX78" i="33"/>
  <c r="IW79" i="33"/>
  <c r="IX79" i="33" l="1"/>
  <c r="IY76" i="33"/>
  <c r="IZ72" i="33" s="1"/>
  <c r="IY78" i="33"/>
  <c r="IY79" i="33" l="1"/>
  <c r="IZ76" i="33"/>
  <c r="JA72" i="33" s="1"/>
  <c r="IZ78" i="33"/>
  <c r="IZ79" i="33" l="1"/>
  <c r="JA76" i="33"/>
  <c r="JB72" i="33" s="1"/>
  <c r="JA78" i="33"/>
  <c r="JA79" i="33" l="1"/>
  <c r="JB76" i="33"/>
  <c r="JC72" i="33" s="1"/>
  <c r="JB78" i="33"/>
  <c r="JC76" i="33" l="1"/>
  <c r="JD72" i="33" s="1"/>
  <c r="JC78" i="33"/>
  <c r="JB79" i="33"/>
  <c r="JC79" i="33" l="1"/>
  <c r="JD76" i="33"/>
  <c r="JE72" i="33" s="1"/>
  <c r="JD78" i="33"/>
  <c r="JD79" i="33" l="1"/>
  <c r="JE76" i="33"/>
  <c r="JF72" i="33" s="1"/>
  <c r="JE78" i="33"/>
  <c r="JE79" i="33" l="1"/>
  <c r="JF76" i="33"/>
  <c r="JG72" i="33" s="1"/>
  <c r="JF78" i="33"/>
  <c r="JG76" i="33" l="1"/>
  <c r="JH72" i="33" s="1"/>
  <c r="JG78" i="33"/>
  <c r="JF79" i="33"/>
  <c r="JG79" i="33" l="1"/>
  <c r="JH76" i="33"/>
  <c r="JI72" i="33" s="1"/>
  <c r="JH78" i="33"/>
  <c r="JH79" i="33" l="1"/>
  <c r="JI76" i="33"/>
  <c r="JJ72" i="33" s="1"/>
  <c r="JI78" i="33"/>
  <c r="JI79" i="33" l="1"/>
  <c r="JJ76" i="33"/>
  <c r="JK72" i="33" s="1"/>
  <c r="JJ78" i="33"/>
  <c r="JK76" i="33" l="1"/>
  <c r="JL72" i="33" s="1"/>
  <c r="JK78" i="33"/>
  <c r="JJ79" i="33"/>
  <c r="JK79" i="33" l="1"/>
  <c r="JL76" i="33"/>
  <c r="JM72" i="33" s="1"/>
  <c r="JL78" i="33"/>
  <c r="JM76" i="33" l="1"/>
  <c r="JN72" i="33" s="1"/>
  <c r="JM78" i="33"/>
  <c r="JL79" i="33"/>
  <c r="JM79" i="33" l="1"/>
  <c r="JN76" i="33"/>
  <c r="JO72" i="33" s="1"/>
  <c r="JN78" i="33"/>
  <c r="JN79" i="33" l="1"/>
  <c r="JO76" i="33"/>
  <c r="JP72" i="33" s="1"/>
  <c r="JO78" i="33"/>
  <c r="JO79" i="33" l="1"/>
  <c r="JP78" i="33"/>
  <c r="JP76" i="33"/>
  <c r="JQ72" i="33" s="1"/>
  <c r="JP79" i="33" l="1"/>
  <c r="JQ76" i="33"/>
  <c r="JR72" i="33" s="1"/>
  <c r="JQ78" i="33"/>
  <c r="JQ79" i="33" l="1"/>
  <c r="JR76" i="33"/>
  <c r="JS72" i="33" s="1"/>
  <c r="JR78" i="33"/>
  <c r="JR79" i="33" l="1"/>
  <c r="JS76" i="33"/>
  <c r="JT72" i="33" s="1"/>
  <c r="JS78" i="33"/>
  <c r="JS79" i="33" l="1"/>
  <c r="JT78" i="33"/>
  <c r="JT76" i="33"/>
  <c r="JU72" i="33" s="1"/>
  <c r="JU78" i="33" l="1"/>
  <c r="JU76" i="33"/>
  <c r="JV72" i="33" s="1"/>
  <c r="JT79" i="33"/>
  <c r="JV78" i="33" l="1"/>
  <c r="JV76" i="33"/>
  <c r="JU79" i="33"/>
  <c r="JV79" i="33" l="1"/>
  <c r="AA96" i="33" l="1"/>
  <c r="O85" i="33"/>
  <c r="AA98" i="33" l="1"/>
  <c r="AB94" i="33" s="1"/>
  <c r="E50" i="33" s="1" a="1"/>
  <c r="E50" i="33" s="1"/>
  <c r="AA101" i="33"/>
  <c r="O87" i="33"/>
  <c r="P83" i="33" s="1"/>
  <c r="D50" i="33" s="1" a="1"/>
  <c r="D50" i="33" s="1"/>
  <c r="O129" i="33"/>
  <c r="O90" i="33"/>
  <c r="JE85" i="33" l="1"/>
  <c r="JM85" i="33"/>
  <c r="JU85" i="33"/>
  <c r="IF85" i="33"/>
  <c r="IE85" i="33"/>
  <c r="ID85" i="33"/>
  <c r="IS85" i="33"/>
  <c r="HO85" i="33"/>
  <c r="HL85" i="33"/>
  <c r="JF85" i="33"/>
  <c r="JN85" i="33"/>
  <c r="JV85" i="33"/>
  <c r="IH85" i="33"/>
  <c r="HY85" i="33"/>
  <c r="HT85" i="33"/>
  <c r="HQ85" i="33"/>
  <c r="IV85" i="33"/>
  <c r="IJ85" i="33"/>
  <c r="HN85" i="33"/>
  <c r="JG85" i="33"/>
  <c r="JO85" i="33"/>
  <c r="IG85" i="33"/>
  <c r="IP85" i="33"/>
  <c r="IN85" i="33"/>
  <c r="IL85" i="33"/>
  <c r="JS85" i="33"/>
  <c r="IZ85" i="33"/>
  <c r="JH85" i="33"/>
  <c r="JP85" i="33"/>
  <c r="IO85" i="33"/>
  <c r="IX85" i="33"/>
  <c r="II85" i="33"/>
  <c r="IR85" i="33"/>
  <c r="IT85" i="33"/>
  <c r="HW85" i="33"/>
  <c r="JA85" i="33"/>
  <c r="JI85" i="33"/>
  <c r="JQ85" i="33"/>
  <c r="IW85" i="33"/>
  <c r="IA85" i="33"/>
  <c r="IQ85" i="33"/>
  <c r="HZ85" i="33"/>
  <c r="HX85" i="33"/>
  <c r="HU85" i="33"/>
  <c r="IU85" i="33"/>
  <c r="JB85" i="33"/>
  <c r="JJ85" i="33"/>
  <c r="JR85" i="33"/>
  <c r="IB85" i="33"/>
  <c r="HR85" i="33"/>
  <c r="IY85" i="33"/>
  <c r="HS85" i="33"/>
  <c r="HM85" i="33"/>
  <c r="JC85" i="33"/>
  <c r="IM85" i="33"/>
  <c r="JK85" i="33"/>
  <c r="IC85" i="33"/>
  <c r="JD85" i="33"/>
  <c r="JL85" i="33"/>
  <c r="JT85" i="33"/>
  <c r="HP85" i="33"/>
  <c r="HV85" i="33"/>
  <c r="IK85" i="33"/>
  <c r="JL96" i="33"/>
  <c r="JT96" i="33"/>
  <c r="HZ96" i="33"/>
  <c r="JG96" i="33"/>
  <c r="IS96" i="33"/>
  <c r="JJ96" i="33"/>
  <c r="JK96" i="33"/>
  <c r="JM96" i="33"/>
  <c r="JU96" i="33"/>
  <c r="IX96" i="33"/>
  <c r="II96" i="33"/>
  <c r="JA96" i="33"/>
  <c r="HY96" i="33"/>
  <c r="IF96" i="33"/>
  <c r="JN96" i="33"/>
  <c r="JV96" i="33"/>
  <c r="JF96" i="33"/>
  <c r="IR96" i="33"/>
  <c r="JI96" i="33"/>
  <c r="IG96" i="33"/>
  <c r="JD96" i="33"/>
  <c r="JO96" i="33"/>
  <c r="IW96" i="33"/>
  <c r="IB96" i="33"/>
  <c r="IZ96" i="33"/>
  <c r="IC96" i="33"/>
  <c r="IO96" i="33"/>
  <c r="JP96" i="33"/>
  <c r="JE96" i="33"/>
  <c r="IE96" i="33"/>
  <c r="JH96" i="33"/>
  <c r="HX96" i="33"/>
  <c r="IV96" i="33"/>
  <c r="JQ96" i="33"/>
  <c r="IP96" i="33"/>
  <c r="IH96" i="33"/>
  <c r="IQ96" i="33"/>
  <c r="IN96" i="33"/>
  <c r="IK96" i="33"/>
  <c r="JR96" i="33"/>
  <c r="IA96" i="33"/>
  <c r="IM96" i="33"/>
  <c r="IJ96" i="33"/>
  <c r="IT96" i="33"/>
  <c r="IU96" i="33"/>
  <c r="JS96" i="33"/>
  <c r="IL96" i="33"/>
  <c r="IY96" i="33"/>
  <c r="ID96" i="33"/>
  <c r="JB96" i="33"/>
  <c r="JC96" i="33"/>
  <c r="AQ85" i="33"/>
  <c r="BT85" i="33"/>
  <c r="CW85" i="33"/>
  <c r="DE85" i="33"/>
  <c r="DY85" i="33"/>
  <c r="EE85" i="33"/>
  <c r="EK85" i="33"/>
  <c r="EP85" i="33"/>
  <c r="FC85" i="33"/>
  <c r="FG85" i="33"/>
  <c r="FK85" i="33"/>
  <c r="FO85" i="33"/>
  <c r="FS85" i="33"/>
  <c r="FW85" i="33"/>
  <c r="GA85" i="33"/>
  <c r="GE85" i="33"/>
  <c r="GI85" i="33"/>
  <c r="GM85" i="33"/>
  <c r="GQ85" i="33"/>
  <c r="GU85" i="33"/>
  <c r="HC85" i="33"/>
  <c r="HK85" i="33"/>
  <c r="CR85" i="33"/>
  <c r="EQ85" i="33"/>
  <c r="FH85" i="33"/>
  <c r="GJ85" i="33"/>
  <c r="AV85" i="33"/>
  <c r="BU85" i="33"/>
  <c r="CP85" i="33"/>
  <c r="CX85" i="33"/>
  <c r="DF85" i="33"/>
  <c r="DL85" i="33"/>
  <c r="DS85" i="33"/>
  <c r="DZ85" i="33"/>
  <c r="EF85" i="33"/>
  <c r="EU85" i="33"/>
  <c r="EY85" i="33"/>
  <c r="BZ85" i="33"/>
  <c r="FL85" i="33"/>
  <c r="GN85" i="33"/>
  <c r="P85" i="33"/>
  <c r="P129" i="33" s="1"/>
  <c r="AY85" i="33"/>
  <c r="DG85" i="33"/>
  <c r="EG85" i="33"/>
  <c r="FP85" i="33"/>
  <c r="GV85" i="33"/>
  <c r="S85" i="33"/>
  <c r="S129" i="33" s="1"/>
  <c r="BD85" i="33"/>
  <c r="CB85" i="33"/>
  <c r="CS85" i="33"/>
  <c r="CZ85" i="33"/>
  <c r="DH85" i="33"/>
  <c r="DN85" i="33"/>
  <c r="DT85" i="33"/>
  <c r="EA85" i="33"/>
  <c r="EH85" i="33"/>
  <c r="EM85" i="33"/>
  <c r="EV85" i="33"/>
  <c r="EZ85" i="33"/>
  <c r="FT85" i="33"/>
  <c r="GZ85" i="33"/>
  <c r="AA85" i="33"/>
  <c r="AA129" i="33" s="1"/>
  <c r="BG85" i="33"/>
  <c r="CC85" i="33"/>
  <c r="CT85" i="33"/>
  <c r="DA85" i="33"/>
  <c r="DI85" i="33"/>
  <c r="DO85" i="33"/>
  <c r="DU85" i="33"/>
  <c r="EN85" i="33"/>
  <c r="ER85" i="33"/>
  <c r="FA85" i="33"/>
  <c r="FE85" i="33"/>
  <c r="FI85" i="33"/>
  <c r="FM85" i="33"/>
  <c r="FQ85" i="33"/>
  <c r="FU85" i="33"/>
  <c r="FY85" i="33"/>
  <c r="GC85" i="33"/>
  <c r="GG85" i="33"/>
  <c r="GK85" i="33"/>
  <c r="GO85" i="33"/>
  <c r="GS85" i="33"/>
  <c r="GW85" i="33"/>
  <c r="HA85" i="33"/>
  <c r="HE85" i="33"/>
  <c r="HI85" i="33"/>
  <c r="AF85" i="33"/>
  <c r="CH85" i="33"/>
  <c r="CU85" i="33"/>
  <c r="DB85" i="33"/>
  <c r="DJ85" i="33"/>
  <c r="DP85" i="33"/>
  <c r="DV85" i="33"/>
  <c r="EB85" i="33"/>
  <c r="EI85" i="33"/>
  <c r="ES85" i="33"/>
  <c r="EW85" i="33"/>
  <c r="FX85" i="33"/>
  <c r="HH85" i="33"/>
  <c r="AI85" i="33"/>
  <c r="BM85" i="33"/>
  <c r="CJ85" i="33"/>
  <c r="DC85" i="33"/>
  <c r="DQ85" i="33"/>
  <c r="DW85" i="33"/>
  <c r="EC85" i="33"/>
  <c r="EO85" i="33"/>
  <c r="FB85" i="33"/>
  <c r="FF85" i="33"/>
  <c r="FJ85" i="33"/>
  <c r="FN85" i="33"/>
  <c r="FR85" i="33"/>
  <c r="FV85" i="33"/>
  <c r="FZ85" i="33"/>
  <c r="GD85" i="33"/>
  <c r="GH85" i="33"/>
  <c r="GL85" i="33"/>
  <c r="GP85" i="33"/>
  <c r="GT85" i="33"/>
  <c r="GX85" i="33"/>
  <c r="HB85" i="33"/>
  <c r="HF85" i="33"/>
  <c r="HJ85" i="33"/>
  <c r="GF85" i="33"/>
  <c r="HD85" i="33"/>
  <c r="AN85" i="33"/>
  <c r="BR85" i="33"/>
  <c r="CK85" i="33"/>
  <c r="CV85" i="33"/>
  <c r="DD85" i="33"/>
  <c r="DK85" i="33"/>
  <c r="DR85" i="33"/>
  <c r="DX85" i="33"/>
  <c r="ED85" i="33"/>
  <c r="EJ85" i="33"/>
  <c r="ET85" i="33"/>
  <c r="EX85" i="33"/>
  <c r="GY85" i="33"/>
  <c r="HG85" i="33"/>
  <c r="CY85" i="33"/>
  <c r="DM85" i="33"/>
  <c r="EL85" i="33"/>
  <c r="FD85" i="33"/>
  <c r="GB85" i="33"/>
  <c r="GR85" i="33"/>
  <c r="BB85" i="33"/>
  <c r="Y85" i="33"/>
  <c r="Y129" i="33" s="1"/>
  <c r="CM85" i="33"/>
  <c r="BX85" i="33"/>
  <c r="BQ85" i="33"/>
  <c r="AX85" i="33"/>
  <c r="BI85" i="33"/>
  <c r="CN85" i="33"/>
  <c r="BS85" i="33"/>
  <c r="AD85" i="33"/>
  <c r="Z85" i="33"/>
  <c r="Z129" i="33" s="1"/>
  <c r="AU85" i="33"/>
  <c r="BJ85" i="33"/>
  <c r="AG85" i="33"/>
  <c r="T85" i="33"/>
  <c r="T129" i="33" s="1"/>
  <c r="CF85" i="33"/>
  <c r="BY85" i="33"/>
  <c r="BF85" i="33"/>
  <c r="BL85" i="33"/>
  <c r="AB85" i="33"/>
  <c r="BK85" i="33"/>
  <c r="AC85" i="33"/>
  <c r="CL85" i="33"/>
  <c r="AK85" i="33"/>
  <c r="AH85" i="33"/>
  <c r="BN85" i="33"/>
  <c r="AO85" i="33"/>
  <c r="CG85" i="33"/>
  <c r="CI85" i="33"/>
  <c r="BO85" i="33"/>
  <c r="CQ85" i="33"/>
  <c r="BA85" i="33"/>
  <c r="BV85" i="33"/>
  <c r="AW85" i="33"/>
  <c r="AJ85" i="33"/>
  <c r="W85" i="33"/>
  <c r="W129" i="33" s="1"/>
  <c r="CO85" i="33"/>
  <c r="U85" i="33"/>
  <c r="U129" i="33" s="1"/>
  <c r="CA85" i="33"/>
  <c r="AE85" i="33"/>
  <c r="AM85" i="33"/>
  <c r="BH85" i="33"/>
  <c r="V85" i="33"/>
  <c r="V129" i="33" s="1"/>
  <c r="CD85" i="33"/>
  <c r="BE85" i="33"/>
  <c r="AR85" i="33"/>
  <c r="R85" i="33"/>
  <c r="R129" i="33" s="1"/>
  <c r="AZ85" i="33"/>
  <c r="BW85" i="33"/>
  <c r="AS85" i="33"/>
  <c r="AL85" i="33"/>
  <c r="X85" i="33"/>
  <c r="X129" i="33" s="1"/>
  <c r="AT85" i="33"/>
  <c r="Q85" i="33"/>
  <c r="Q129" i="33" s="1"/>
  <c r="CE85" i="33"/>
  <c r="BP85" i="33"/>
  <c r="BC85" i="33"/>
  <c r="AP85" i="33"/>
  <c r="AL96" i="33"/>
  <c r="CN96" i="33"/>
  <c r="DK96" i="33"/>
  <c r="DR96" i="33"/>
  <c r="ET96" i="33"/>
  <c r="EX96" i="33"/>
  <c r="DS96" i="33"/>
  <c r="HL96" i="33"/>
  <c r="EK96" i="33"/>
  <c r="EP96" i="33"/>
  <c r="FC96" i="33"/>
  <c r="FG96" i="33"/>
  <c r="FK96" i="33"/>
  <c r="FO96" i="33"/>
  <c r="FS96" i="33"/>
  <c r="FW96" i="33"/>
  <c r="GA96" i="33"/>
  <c r="GE96" i="33"/>
  <c r="GI96" i="33"/>
  <c r="GM96" i="33"/>
  <c r="GQ96" i="33"/>
  <c r="GU96" i="33"/>
  <c r="GY96" i="33"/>
  <c r="HC96" i="33"/>
  <c r="HG96" i="33"/>
  <c r="HK96" i="33"/>
  <c r="HS96" i="33"/>
  <c r="DZ96" i="33"/>
  <c r="EU96" i="33"/>
  <c r="HT96" i="33"/>
  <c r="EY96" i="33"/>
  <c r="EQ96" i="33"/>
  <c r="FD96" i="33"/>
  <c r="FH96" i="33"/>
  <c r="FL96" i="33"/>
  <c r="FP96" i="33"/>
  <c r="FT96" i="33"/>
  <c r="FX96" i="33"/>
  <c r="GB96" i="33"/>
  <c r="GF96" i="33"/>
  <c r="GJ96" i="33"/>
  <c r="GN96" i="33"/>
  <c r="GR96" i="33"/>
  <c r="GV96" i="33"/>
  <c r="GZ96" i="33"/>
  <c r="HD96" i="33"/>
  <c r="HH96" i="33"/>
  <c r="HM96" i="33"/>
  <c r="HU96" i="33"/>
  <c r="HN96" i="33"/>
  <c r="HV96" i="33"/>
  <c r="HO96" i="33"/>
  <c r="EA96" i="33"/>
  <c r="EH96" i="33"/>
  <c r="EV96" i="33"/>
  <c r="EN96" i="33"/>
  <c r="FA96" i="33"/>
  <c r="FE96" i="33"/>
  <c r="FI96" i="33"/>
  <c r="FM96" i="33"/>
  <c r="FQ96" i="33"/>
  <c r="FU96" i="33"/>
  <c r="FY96" i="33"/>
  <c r="GC96" i="33"/>
  <c r="GG96" i="33"/>
  <c r="GK96" i="33"/>
  <c r="GO96" i="33"/>
  <c r="GS96" i="33"/>
  <c r="GW96" i="33"/>
  <c r="HA96" i="33"/>
  <c r="HE96" i="33"/>
  <c r="HI96" i="33"/>
  <c r="HW96" i="33"/>
  <c r="CU96" i="33"/>
  <c r="DJ96" i="33"/>
  <c r="EI96" i="33"/>
  <c r="ES96" i="33"/>
  <c r="EW96" i="33"/>
  <c r="HP96" i="33"/>
  <c r="EO96" i="33"/>
  <c r="FB96" i="33"/>
  <c r="FF96" i="33"/>
  <c r="FJ96" i="33"/>
  <c r="FN96" i="33"/>
  <c r="FR96" i="33"/>
  <c r="FV96" i="33"/>
  <c r="FZ96" i="33"/>
  <c r="GD96" i="33"/>
  <c r="GH96" i="33"/>
  <c r="GL96" i="33"/>
  <c r="GP96" i="33"/>
  <c r="GT96" i="33"/>
  <c r="GX96" i="33"/>
  <c r="HB96" i="33"/>
  <c r="HF96" i="33"/>
  <c r="HJ96" i="33"/>
  <c r="HQ96" i="33"/>
  <c r="HR96" i="33"/>
  <c r="BZ96" i="33"/>
  <c r="BL96" i="33"/>
  <c r="BM96" i="33"/>
  <c r="BU96" i="33"/>
  <c r="BI96" i="33"/>
  <c r="CE96" i="33"/>
  <c r="DT96" i="33"/>
  <c r="CW96" i="33"/>
  <c r="CX96" i="33"/>
  <c r="CQ96" i="33"/>
  <c r="CF96" i="33"/>
  <c r="BY96" i="33"/>
  <c r="BG96" i="33"/>
  <c r="BE96" i="33"/>
  <c r="AQ96" i="33"/>
  <c r="DC96" i="33"/>
  <c r="CH96" i="33"/>
  <c r="BS96" i="33"/>
  <c r="BT96" i="33"/>
  <c r="CC96" i="33"/>
  <c r="BN96" i="33"/>
  <c r="CM96" i="33"/>
  <c r="EB96" i="33"/>
  <c r="DE96" i="33"/>
  <c r="DF96" i="33"/>
  <c r="CY96" i="33"/>
  <c r="CR96" i="33"/>
  <c r="CD96" i="33"/>
  <c r="BP96" i="33"/>
  <c r="AM96" i="33"/>
  <c r="BD96" i="33"/>
  <c r="EE96" i="33"/>
  <c r="AG96" i="33"/>
  <c r="CP96" i="33"/>
  <c r="CA96" i="33"/>
  <c r="CB96" i="33"/>
  <c r="CK96" i="33"/>
  <c r="AF96" i="33"/>
  <c r="AY96" i="33"/>
  <c r="EJ96" i="33"/>
  <c r="DM96" i="33"/>
  <c r="DN96" i="33"/>
  <c r="DG96" i="33"/>
  <c r="CZ96" i="33"/>
  <c r="CS96" i="33"/>
  <c r="CT96" i="33"/>
  <c r="AK96" i="33"/>
  <c r="EL96" i="33"/>
  <c r="AO96" i="33"/>
  <c r="AB96" i="33"/>
  <c r="AB98" i="33" s="1"/>
  <c r="AC94" i="33" s="1"/>
  <c r="CI96" i="33"/>
  <c r="CJ96" i="33"/>
  <c r="AN96" i="33"/>
  <c r="CG96" i="33"/>
  <c r="ER96" i="33"/>
  <c r="DU96" i="33"/>
  <c r="DV96" i="33"/>
  <c r="DO96" i="33"/>
  <c r="DH96" i="33"/>
  <c r="DA96" i="33"/>
  <c r="DB96" i="33"/>
  <c r="AR96" i="33"/>
  <c r="AD96" i="33"/>
  <c r="DQ96" i="33"/>
  <c r="AW96" i="33"/>
  <c r="AJ96" i="33"/>
  <c r="AE96" i="33"/>
  <c r="AH96" i="33"/>
  <c r="AC96" i="33"/>
  <c r="AV96" i="33"/>
  <c r="CL96" i="33"/>
  <c r="EZ96" i="33"/>
  <c r="EC96" i="33"/>
  <c r="ED96" i="33"/>
  <c r="DW96" i="33"/>
  <c r="DP96" i="33"/>
  <c r="DI96" i="33"/>
  <c r="AP96" i="33"/>
  <c r="CV96" i="33"/>
  <c r="DX96" i="33"/>
  <c r="BK96" i="33"/>
  <c r="AZ96" i="33"/>
  <c r="AU96" i="33"/>
  <c r="AX96" i="33"/>
  <c r="AS96" i="33"/>
  <c r="BO96" i="33"/>
  <c r="DD96" i="33"/>
  <c r="BJ96" i="33"/>
  <c r="BQ96" i="33"/>
  <c r="BB96" i="33"/>
  <c r="EM96" i="33"/>
  <c r="EF96" i="33"/>
  <c r="DY96" i="33"/>
  <c r="BR96" i="33"/>
  <c r="BH96" i="33"/>
  <c r="BC96" i="33"/>
  <c r="BF96" i="33"/>
  <c r="BA96" i="33"/>
  <c r="BW96" i="33"/>
  <c r="DL96" i="33"/>
  <c r="BX96" i="33"/>
  <c r="BV96" i="33"/>
  <c r="CO96" i="33"/>
  <c r="AI96" i="33"/>
  <c r="AT96" i="33"/>
  <c r="EG96" i="33"/>
  <c r="AB100" i="33"/>
  <c r="O130" i="33"/>
  <c r="P89" i="33"/>
  <c r="P87" i="33"/>
  <c r="Q83" i="33" s="1"/>
  <c r="B20" i="33" l="1"/>
  <c r="AC129" i="33"/>
  <c r="AG129" i="33"/>
  <c r="AF129" i="33"/>
  <c r="AB129" i="33"/>
  <c r="C20" i="33" s="1"/>
  <c r="B24" i="33" s="1"/>
  <c r="AB101" i="33"/>
  <c r="AL129" i="33"/>
  <c r="AJ129" i="33"/>
  <c r="AI129" i="33"/>
  <c r="AD129" i="33"/>
  <c r="AH129" i="33"/>
  <c r="AE129" i="33"/>
  <c r="AK129" i="33"/>
  <c r="P128" i="33"/>
  <c r="P90" i="33"/>
  <c r="AC100" i="33"/>
  <c r="AC101" i="33" s="1"/>
  <c r="AC98" i="33"/>
  <c r="AD94" i="33" s="1"/>
  <c r="Q89" i="33"/>
  <c r="Q87" i="33"/>
  <c r="R83" i="33" s="1"/>
  <c r="B23" i="33" l="1"/>
  <c r="R89" i="33"/>
  <c r="R87" i="33"/>
  <c r="S83" i="33" s="1"/>
  <c r="B25" i="33"/>
  <c r="AD98" i="33"/>
  <c r="AE94" i="33" s="1"/>
  <c r="AD100" i="33"/>
  <c r="AD101" i="33" s="1"/>
  <c r="P130" i="33"/>
  <c r="Q128" i="33"/>
  <c r="Q130" i="33" s="1"/>
  <c r="Q90" i="33"/>
  <c r="S87" i="33" l="1"/>
  <c r="T83" i="33" s="1"/>
  <c r="S89" i="33"/>
  <c r="R128" i="33"/>
  <c r="R90" i="33"/>
  <c r="AE100" i="33"/>
  <c r="AE101" i="33" s="1"/>
  <c r="AE98" i="33"/>
  <c r="AF94" i="33" s="1"/>
  <c r="S128" i="33" l="1"/>
  <c r="S130" i="33" s="1"/>
  <c r="S90" i="33"/>
  <c r="T87" i="33"/>
  <c r="U83" i="33" s="1"/>
  <c r="T89" i="33"/>
  <c r="R130" i="33"/>
  <c r="AF100" i="33"/>
  <c r="AF101" i="33" s="1"/>
  <c r="AF98" i="33"/>
  <c r="AG94" i="33" s="1"/>
  <c r="U89" i="33" l="1"/>
  <c r="U87" i="33"/>
  <c r="V83" i="33" s="1"/>
  <c r="AG98" i="33"/>
  <c r="AH94" i="33" s="1"/>
  <c r="AG100" i="33"/>
  <c r="AG101" i="33" s="1"/>
  <c r="T128" i="33"/>
  <c r="T90" i="33"/>
  <c r="U128" i="33" l="1"/>
  <c r="U130" i="33" s="1"/>
  <c r="U90" i="33"/>
  <c r="V87" i="33"/>
  <c r="W83" i="33" s="1"/>
  <c r="V89" i="33"/>
  <c r="T130" i="33"/>
  <c r="AH100" i="33"/>
  <c r="AH101" i="33" s="1"/>
  <c r="AH98" i="33"/>
  <c r="AI94" i="33" s="1"/>
  <c r="W87" i="33" l="1"/>
  <c r="X83" i="33" s="1"/>
  <c r="W89" i="33"/>
  <c r="AI100" i="33"/>
  <c r="AI101" i="33" s="1"/>
  <c r="AI98" i="33"/>
  <c r="AJ94" i="33" s="1"/>
  <c r="V128" i="33"/>
  <c r="V90" i="33"/>
  <c r="AJ100" i="33" l="1"/>
  <c r="AJ101" i="33" s="1"/>
  <c r="AJ98" i="33"/>
  <c r="AK94" i="33" s="1"/>
  <c r="W128" i="33"/>
  <c r="W130" i="33" s="1"/>
  <c r="W90" i="33"/>
  <c r="V130" i="33"/>
  <c r="X87" i="33"/>
  <c r="Y83" i="33" s="1"/>
  <c r="X89" i="33"/>
  <c r="X128" i="33" l="1"/>
  <c r="X130" i="33" s="1"/>
  <c r="X90" i="33"/>
  <c r="Y89" i="33"/>
  <c r="Y87" i="33"/>
  <c r="Z83" i="33" s="1"/>
  <c r="AK100" i="33"/>
  <c r="AK101" i="33" s="1"/>
  <c r="AK98" i="33"/>
  <c r="AL94" i="33" s="1"/>
  <c r="Z89" i="33" l="1"/>
  <c r="Z87" i="33"/>
  <c r="AA83" i="33" s="1"/>
  <c r="Y128" i="33"/>
  <c r="Y130" i="33" s="1"/>
  <c r="Y90" i="33"/>
  <c r="AL98" i="33"/>
  <c r="AM94" i="33" s="1"/>
  <c r="AL100" i="33"/>
  <c r="AL101" i="33" s="1"/>
  <c r="AM100" i="33" l="1"/>
  <c r="AM101" i="33" s="1"/>
  <c r="AM98" i="33"/>
  <c r="AN94" i="33" s="1"/>
  <c r="AA87" i="33"/>
  <c r="AB83" i="33" s="1"/>
  <c r="AA89" i="33"/>
  <c r="Z128" i="33"/>
  <c r="Z130" i="33" s="1"/>
  <c r="Z90" i="33"/>
  <c r="AA128" i="33" l="1"/>
  <c r="AA90" i="33"/>
  <c r="AN100" i="33"/>
  <c r="AN101" i="33" s="1"/>
  <c r="AN98" i="33"/>
  <c r="AO94" i="33" s="1"/>
  <c r="AB87" i="33"/>
  <c r="AC83" i="33" s="1"/>
  <c r="AB89" i="33"/>
  <c r="AO98" i="33" l="1"/>
  <c r="AP94" i="33" s="1"/>
  <c r="AO100" i="33"/>
  <c r="AO101" i="33" s="1"/>
  <c r="AB128" i="33"/>
  <c r="AB130" i="33" s="1"/>
  <c r="AB90" i="33"/>
  <c r="AC89" i="33"/>
  <c r="AC87" i="33"/>
  <c r="AD83" i="33" s="1"/>
  <c r="AA130" i="33"/>
  <c r="AD87" i="33" l="1"/>
  <c r="AE83" i="33" s="1"/>
  <c r="AD89" i="33"/>
  <c r="AC128" i="33"/>
  <c r="AC90" i="33"/>
  <c r="AP100" i="33"/>
  <c r="AP101" i="33" s="1"/>
  <c r="AP98" i="33"/>
  <c r="AQ94" i="33" s="1"/>
  <c r="AQ100" i="33" l="1"/>
  <c r="AQ101" i="33" s="1"/>
  <c r="AQ98" i="33"/>
  <c r="AR94" i="33" s="1"/>
  <c r="AC130" i="33"/>
  <c r="AD128" i="33"/>
  <c r="AD130" i="33" s="1"/>
  <c r="AD90" i="33"/>
  <c r="AE89" i="33"/>
  <c r="AE87" i="33"/>
  <c r="AF83" i="33" s="1"/>
  <c r="AF89" i="33" l="1"/>
  <c r="AF87" i="33"/>
  <c r="AG83" i="33" s="1"/>
  <c r="AE128" i="33"/>
  <c r="AE90" i="33"/>
  <c r="AR100" i="33"/>
  <c r="AR101" i="33" s="1"/>
  <c r="AR98" i="33"/>
  <c r="AS94" i="33" s="1"/>
  <c r="AS100" i="33" l="1"/>
  <c r="AS101" i="33" s="1"/>
  <c r="AS98" i="33"/>
  <c r="AT94" i="33" s="1"/>
  <c r="AE130" i="33"/>
  <c r="AG87" i="33"/>
  <c r="AH83" i="33" s="1"/>
  <c r="AG89" i="33"/>
  <c r="AF128" i="33"/>
  <c r="AF130" i="33" s="1"/>
  <c r="AF90" i="33"/>
  <c r="AG128" i="33" l="1"/>
  <c r="AG90" i="33"/>
  <c r="AH89" i="33"/>
  <c r="AH87" i="33"/>
  <c r="AI83" i="33" s="1"/>
  <c r="AT98" i="33"/>
  <c r="AU94" i="33" s="1"/>
  <c r="AT100" i="33"/>
  <c r="AT101" i="33" s="1"/>
  <c r="AH128" i="33" l="1"/>
  <c r="AH130" i="33" s="1"/>
  <c r="AH90" i="33"/>
  <c r="AU100" i="33"/>
  <c r="AU101" i="33" s="1"/>
  <c r="AU98" i="33"/>
  <c r="AV94" i="33" s="1"/>
  <c r="AI87" i="33"/>
  <c r="AJ83" i="33" s="1"/>
  <c r="AI89" i="33"/>
  <c r="AG130" i="33"/>
  <c r="AI128" i="33" l="1"/>
  <c r="AI90" i="33"/>
  <c r="AV100" i="33"/>
  <c r="AV101" i="33" s="1"/>
  <c r="AV98" i="33"/>
  <c r="AW94" i="33" s="1"/>
  <c r="AJ87" i="33"/>
  <c r="AK83" i="33" s="1"/>
  <c r="AJ89" i="33"/>
  <c r="AJ128" i="33" l="1"/>
  <c r="AJ130" i="33" s="1"/>
  <c r="AJ90" i="33"/>
  <c r="AW98" i="33"/>
  <c r="AX94" i="33" s="1"/>
  <c r="AW100" i="33"/>
  <c r="AW101" i="33" s="1"/>
  <c r="AK89" i="33"/>
  <c r="AK87" i="33"/>
  <c r="AL83" i="33" s="1"/>
  <c r="AI130" i="33"/>
  <c r="AL87" i="33" l="1"/>
  <c r="AM83" i="33" s="1"/>
  <c r="AL89" i="33"/>
  <c r="AK128" i="33"/>
  <c r="AK130" i="33" s="1"/>
  <c r="AK90" i="33"/>
  <c r="AX100" i="33"/>
  <c r="AX101" i="33" s="1"/>
  <c r="AX98" i="33"/>
  <c r="AY94" i="33" s="1"/>
  <c r="AY100" i="33" l="1"/>
  <c r="AY101" i="33" s="1"/>
  <c r="AY98" i="33"/>
  <c r="AZ94" i="33" s="1"/>
  <c r="AL128" i="33"/>
  <c r="AL130" i="33" s="1"/>
  <c r="AL90" i="33"/>
  <c r="AM89" i="33"/>
  <c r="AM87" i="33"/>
  <c r="AN83" i="33" s="1"/>
  <c r="AM128" i="33" l="1"/>
  <c r="AM90" i="33"/>
  <c r="AN89" i="33"/>
  <c r="AN87" i="33"/>
  <c r="AO83" i="33" s="1"/>
  <c r="AZ100" i="33"/>
  <c r="AZ101" i="33" s="1"/>
  <c r="AZ98" i="33"/>
  <c r="BA94" i="33" s="1"/>
  <c r="BA100" i="33" l="1"/>
  <c r="BA101" i="33" s="1"/>
  <c r="BA98" i="33"/>
  <c r="BB94" i="33" s="1"/>
  <c r="AO87" i="33"/>
  <c r="AP83" i="33" s="1"/>
  <c r="AO89" i="33"/>
  <c r="AN90" i="33"/>
  <c r="AO90" i="33" l="1"/>
  <c r="AP89" i="33"/>
  <c r="AP87" i="33"/>
  <c r="AQ83" i="33" s="1"/>
  <c r="BB98" i="33"/>
  <c r="BC94" i="33" s="1"/>
  <c r="BB100" i="33"/>
  <c r="BB101" i="33" s="1"/>
  <c r="BC100" i="33" l="1"/>
  <c r="BC101" i="33" s="1"/>
  <c r="BC98" i="33"/>
  <c r="BD94" i="33" s="1"/>
  <c r="AQ87" i="33"/>
  <c r="AR83" i="33" s="1"/>
  <c r="AQ89" i="33"/>
  <c r="AP90" i="33"/>
  <c r="AR87" i="33" l="1"/>
  <c r="AS83" i="33" s="1"/>
  <c r="AR89" i="33"/>
  <c r="AQ90" i="33"/>
  <c r="BD100" i="33"/>
  <c r="BD101" i="33" s="1"/>
  <c r="BD98" i="33"/>
  <c r="BE94" i="33" s="1"/>
  <c r="BE98" i="33" l="1"/>
  <c r="BF94" i="33" s="1"/>
  <c r="BE100" i="33"/>
  <c r="BE101" i="33" s="1"/>
  <c r="AR90" i="33"/>
  <c r="AS89" i="33"/>
  <c r="AS87" i="33"/>
  <c r="AT83" i="33" s="1"/>
  <c r="AT87" i="33" l="1"/>
  <c r="AU83" i="33" s="1"/>
  <c r="AT89" i="33"/>
  <c r="AS90" i="33"/>
  <c r="BF100" i="33"/>
  <c r="BF101" i="33" s="1"/>
  <c r="BF98" i="33"/>
  <c r="BG94" i="33" s="1"/>
  <c r="BG100" i="33" l="1"/>
  <c r="BG101" i="33" s="1"/>
  <c r="BG98" i="33"/>
  <c r="BH94" i="33" s="1"/>
  <c r="AT90" i="33"/>
  <c r="AU89" i="33"/>
  <c r="AU87" i="33"/>
  <c r="AV83" i="33" s="1"/>
  <c r="AU90" i="33" l="1"/>
  <c r="AV89" i="33"/>
  <c r="AV87" i="33"/>
  <c r="AW83" i="33" s="1"/>
  <c r="BH100" i="33"/>
  <c r="BH101" i="33" s="1"/>
  <c r="BH98" i="33"/>
  <c r="BI94" i="33" s="1"/>
  <c r="BI100" i="33" l="1"/>
  <c r="BI101" i="33" s="1"/>
  <c r="BI98" i="33"/>
  <c r="BJ94" i="33" s="1"/>
  <c r="AW87" i="33"/>
  <c r="AX83" i="33" s="1"/>
  <c r="AW89" i="33"/>
  <c r="AV90" i="33"/>
  <c r="BJ98" i="33" l="1"/>
  <c r="BK94" i="33" s="1"/>
  <c r="BJ100" i="33"/>
  <c r="BJ101" i="33" s="1"/>
  <c r="AW90" i="33"/>
  <c r="AX89" i="33"/>
  <c r="AX87" i="33"/>
  <c r="AY83" i="33" s="1"/>
  <c r="AY87" i="33" l="1"/>
  <c r="AZ83" i="33" s="1"/>
  <c r="AY89" i="33"/>
  <c r="AX90" i="33"/>
  <c r="BK98" i="33"/>
  <c r="BL94" i="33" s="1"/>
  <c r="BK100" i="33"/>
  <c r="BK101" i="33" s="1"/>
  <c r="BL98" i="33" l="1"/>
  <c r="BM94" i="33" s="1"/>
  <c r="BL100" i="33"/>
  <c r="BL101" i="33" s="1"/>
  <c r="AY90" i="33"/>
  <c r="AZ87" i="33"/>
  <c r="BA83" i="33" s="1"/>
  <c r="AZ89" i="33"/>
  <c r="BA89" i="33" l="1"/>
  <c r="BA87" i="33"/>
  <c r="BB83" i="33" s="1"/>
  <c r="AZ90" i="33"/>
  <c r="BM98" i="33"/>
  <c r="BN94" i="33" s="1"/>
  <c r="BM100" i="33"/>
  <c r="BM101" i="33" s="1"/>
  <c r="BN100" i="33" l="1"/>
  <c r="BN101" i="33" s="1"/>
  <c r="BN98" i="33"/>
  <c r="BO94" i="33" s="1"/>
  <c r="BB87" i="33"/>
  <c r="BC83" i="33" s="1"/>
  <c r="BB89" i="33"/>
  <c r="BA90" i="33"/>
  <c r="BO100" i="33" l="1"/>
  <c r="BO101" i="33" s="1"/>
  <c r="BO98" i="33"/>
  <c r="BP94" i="33" s="1"/>
  <c r="BB90" i="33"/>
  <c r="BC89" i="33"/>
  <c r="BC87" i="33"/>
  <c r="BD83" i="33" s="1"/>
  <c r="BD89" i="33" l="1"/>
  <c r="BD87" i="33"/>
  <c r="BE83" i="33" s="1"/>
  <c r="BC90" i="33"/>
  <c r="BP100" i="33"/>
  <c r="BP101" i="33" s="1"/>
  <c r="BP98" i="33"/>
  <c r="BQ94" i="33" s="1"/>
  <c r="BQ98" i="33" l="1"/>
  <c r="BR94" i="33" s="1"/>
  <c r="BQ100" i="33"/>
  <c r="BQ101" i="33" s="1"/>
  <c r="BE87" i="33"/>
  <c r="BF83" i="33" s="1"/>
  <c r="BE89" i="33"/>
  <c r="BD90" i="33"/>
  <c r="BF89" i="33" l="1"/>
  <c r="BF87" i="33"/>
  <c r="BG83" i="33" s="1"/>
  <c r="BE90" i="33"/>
  <c r="BR98" i="33"/>
  <c r="BS94" i="33" s="1"/>
  <c r="BR100" i="33"/>
  <c r="BR101" i="33" s="1"/>
  <c r="BS98" i="33" l="1"/>
  <c r="BT94" i="33" s="1"/>
  <c r="BS100" i="33"/>
  <c r="BS101" i="33" s="1"/>
  <c r="BG87" i="33"/>
  <c r="BH83" i="33" s="1"/>
  <c r="BG89" i="33"/>
  <c r="BF90" i="33"/>
  <c r="BH87" i="33" l="1"/>
  <c r="BI83" i="33" s="1"/>
  <c r="BH89" i="33"/>
  <c r="BG90" i="33"/>
  <c r="BT98" i="33"/>
  <c r="BU94" i="33" s="1"/>
  <c r="BT100" i="33"/>
  <c r="BT101" i="33" s="1"/>
  <c r="BU100" i="33" l="1"/>
  <c r="BU101" i="33" s="1"/>
  <c r="BU98" i="33"/>
  <c r="BV94" i="33" s="1"/>
  <c r="BH90" i="33"/>
  <c r="BI89" i="33"/>
  <c r="BI87" i="33"/>
  <c r="BJ83" i="33" s="1"/>
  <c r="BJ87" i="33" l="1"/>
  <c r="BK83" i="33" s="1"/>
  <c r="BJ89" i="33"/>
  <c r="BI90" i="33"/>
  <c r="BV98" i="33"/>
  <c r="BW94" i="33" s="1"/>
  <c r="BV100" i="33"/>
  <c r="BV101" i="33" s="1"/>
  <c r="BW100" i="33" l="1"/>
  <c r="BW101" i="33" s="1"/>
  <c r="BW98" i="33"/>
  <c r="BX94" i="33" s="1"/>
  <c r="BJ90" i="33"/>
  <c r="BK89" i="33"/>
  <c r="BK87" i="33"/>
  <c r="BL83" i="33" s="1"/>
  <c r="BL89" i="33" l="1"/>
  <c r="BL87" i="33"/>
  <c r="BM83" i="33" s="1"/>
  <c r="BK90" i="33"/>
  <c r="BX100" i="33"/>
  <c r="BX101" i="33" s="1"/>
  <c r="BX98" i="33"/>
  <c r="BY94" i="33" s="1"/>
  <c r="BY98" i="33" l="1"/>
  <c r="BZ94" i="33" s="1"/>
  <c r="BY100" i="33"/>
  <c r="BY101" i="33" s="1"/>
  <c r="BM89" i="33"/>
  <c r="BM87" i="33"/>
  <c r="BN83" i="33" s="1"/>
  <c r="BL90" i="33"/>
  <c r="BM90" i="33" l="1"/>
  <c r="BN89" i="33"/>
  <c r="BN87" i="33"/>
  <c r="BO83" i="33" s="1"/>
  <c r="BZ98" i="33"/>
  <c r="CA94" i="33" s="1"/>
  <c r="BZ100" i="33"/>
  <c r="BZ101" i="33" s="1"/>
  <c r="CA98" i="33" l="1"/>
  <c r="CB94" i="33" s="1"/>
  <c r="CA100" i="33"/>
  <c r="CA101" i="33" s="1"/>
  <c r="BO87" i="33"/>
  <c r="BP83" i="33" s="1"/>
  <c r="BO89" i="33"/>
  <c r="BN90" i="33"/>
  <c r="BO90" i="33" l="1"/>
  <c r="BP87" i="33"/>
  <c r="BQ83" i="33" s="1"/>
  <c r="BP89" i="33"/>
  <c r="CB98" i="33"/>
  <c r="CC94" i="33" s="1"/>
  <c r="CB100" i="33"/>
  <c r="CB101" i="33" s="1"/>
  <c r="CC100" i="33" l="1"/>
  <c r="CC101" i="33" s="1"/>
  <c r="CC98" i="33"/>
  <c r="CD94" i="33" s="1"/>
  <c r="BP90" i="33"/>
  <c r="BQ89" i="33"/>
  <c r="BQ87" i="33"/>
  <c r="BR83" i="33" s="1"/>
  <c r="CD98" i="33" l="1"/>
  <c r="CE94" i="33" s="1"/>
  <c r="CD100" i="33"/>
  <c r="CD101" i="33" s="1"/>
  <c r="BR87" i="33"/>
  <c r="BS83" i="33" s="1"/>
  <c r="BR89" i="33"/>
  <c r="BQ90" i="33"/>
  <c r="BR90" i="33" l="1"/>
  <c r="BS89" i="33"/>
  <c r="BS87" i="33"/>
  <c r="BT83" i="33" s="1"/>
  <c r="CE98" i="33"/>
  <c r="CF94" i="33" s="1"/>
  <c r="CE100" i="33"/>
  <c r="CE101" i="33" s="1"/>
  <c r="BS90" i="33" l="1"/>
  <c r="BT89" i="33"/>
  <c r="BT87" i="33"/>
  <c r="BU83" i="33" s="1"/>
  <c r="CF100" i="33"/>
  <c r="CF101" i="33" s="1"/>
  <c r="CF98" i="33"/>
  <c r="CG94" i="33" s="1"/>
  <c r="CG98" i="33" l="1"/>
  <c r="CH94" i="33" s="1"/>
  <c r="CG100" i="33"/>
  <c r="CG101" i="33" s="1"/>
  <c r="BT90" i="33"/>
  <c r="BU87" i="33"/>
  <c r="BV83" i="33" s="1"/>
  <c r="BU89" i="33"/>
  <c r="BU90" i="33" l="1"/>
  <c r="BV87" i="33"/>
  <c r="BW83" i="33" s="1"/>
  <c r="BV89" i="33"/>
  <c r="CH98" i="33"/>
  <c r="CI94" i="33" s="1"/>
  <c r="CH100" i="33"/>
  <c r="CH101" i="33" s="1"/>
  <c r="CI98" i="33" l="1"/>
  <c r="CJ94" i="33" s="1"/>
  <c r="CI100" i="33"/>
  <c r="CI101" i="33" s="1"/>
  <c r="BV90" i="33"/>
  <c r="BW87" i="33"/>
  <c r="BX83" i="33" s="1"/>
  <c r="BW89" i="33"/>
  <c r="BW90" i="33" l="1"/>
  <c r="BX87" i="33"/>
  <c r="BY83" i="33" s="1"/>
  <c r="BX89" i="33"/>
  <c r="CJ98" i="33"/>
  <c r="CK94" i="33" s="1"/>
  <c r="CJ100" i="33"/>
  <c r="CJ101" i="33" s="1"/>
  <c r="BX90" i="33" l="1"/>
  <c r="CK100" i="33"/>
  <c r="CK101" i="33" s="1"/>
  <c r="CK98" i="33"/>
  <c r="CL94" i="33" s="1"/>
  <c r="BY89" i="33"/>
  <c r="BY87" i="33"/>
  <c r="BZ83" i="33" s="1"/>
  <c r="BZ87" i="33" l="1"/>
  <c r="CA83" i="33" s="1"/>
  <c r="BZ89" i="33"/>
  <c r="CL98" i="33"/>
  <c r="CM94" i="33" s="1"/>
  <c r="CL100" i="33"/>
  <c r="CL101" i="33" s="1"/>
  <c r="BY90" i="33"/>
  <c r="CM100" i="33" l="1"/>
  <c r="CM101" i="33" s="1"/>
  <c r="CM98" i="33"/>
  <c r="CN94" i="33" s="1"/>
  <c r="BZ90" i="33"/>
  <c r="CA89" i="33"/>
  <c r="CA87" i="33"/>
  <c r="CB83" i="33" s="1"/>
  <c r="CB89" i="33" l="1"/>
  <c r="CB87" i="33"/>
  <c r="CC83" i="33" s="1"/>
  <c r="CA90" i="33"/>
  <c r="CN100" i="33"/>
  <c r="CN101" i="33" s="1"/>
  <c r="CN98" i="33"/>
  <c r="CO94" i="33" s="1"/>
  <c r="CO98" i="33" l="1"/>
  <c r="CP94" i="33" s="1"/>
  <c r="CO100" i="33"/>
  <c r="CO101" i="33" s="1"/>
  <c r="CC87" i="33"/>
  <c r="CD83" i="33" s="1"/>
  <c r="CC89" i="33"/>
  <c r="CB90" i="33"/>
  <c r="CC90" i="33" l="1"/>
  <c r="CD87" i="33"/>
  <c r="CE83" i="33" s="1"/>
  <c r="CD89" i="33"/>
  <c r="CP98" i="33"/>
  <c r="CQ94" i="33" s="1"/>
  <c r="CP100" i="33"/>
  <c r="CP101" i="33" s="1"/>
  <c r="CD90" i="33" l="1"/>
  <c r="CE87" i="33"/>
  <c r="CF83" i="33" s="1"/>
  <c r="CE89" i="33"/>
  <c r="CQ100" i="33"/>
  <c r="CQ101" i="33" s="1"/>
  <c r="CQ98" i="33"/>
  <c r="CR94" i="33" s="1"/>
  <c r="CR98" i="33" l="1"/>
  <c r="CS94" i="33" s="1"/>
  <c r="CR100" i="33"/>
  <c r="CR101" i="33" s="1"/>
  <c r="CE90" i="33"/>
  <c r="CF87" i="33"/>
  <c r="CG83" i="33" s="1"/>
  <c r="CF89" i="33"/>
  <c r="CF90" i="33" l="1"/>
  <c r="CG89" i="33"/>
  <c r="CG87" i="33"/>
  <c r="CH83" i="33" s="1"/>
  <c r="CS98" i="33"/>
  <c r="CT94" i="33" s="1"/>
  <c r="CS100" i="33"/>
  <c r="CS101" i="33" s="1"/>
  <c r="CH87" i="33" l="1"/>
  <c r="CI83" i="33" s="1"/>
  <c r="CH89" i="33"/>
  <c r="CT100" i="33"/>
  <c r="CT101" i="33" s="1"/>
  <c r="CT98" i="33"/>
  <c r="CU94" i="33" s="1"/>
  <c r="CG90" i="33"/>
  <c r="CU98" i="33" l="1"/>
  <c r="CV94" i="33" s="1"/>
  <c r="CU100" i="33"/>
  <c r="CU101" i="33" s="1"/>
  <c r="CH90" i="33"/>
  <c r="CI89" i="33"/>
  <c r="CI87" i="33"/>
  <c r="CJ83" i="33" s="1"/>
  <c r="CJ89" i="33" l="1"/>
  <c r="CJ87" i="33"/>
  <c r="CK83" i="33" s="1"/>
  <c r="CI90" i="33"/>
  <c r="CV98" i="33"/>
  <c r="CW94" i="33" s="1"/>
  <c r="CV100" i="33"/>
  <c r="CV101" i="33" s="1"/>
  <c r="CW98" i="33" l="1"/>
  <c r="CX94" i="33" s="1"/>
  <c r="CW100" i="33"/>
  <c r="CW101" i="33" s="1"/>
  <c r="CK87" i="33"/>
  <c r="CL83" i="33" s="1"/>
  <c r="CK89" i="33"/>
  <c r="CJ90" i="33"/>
  <c r="CL87" i="33" l="1"/>
  <c r="CM83" i="33" s="1"/>
  <c r="CL89" i="33"/>
  <c r="CK90" i="33"/>
  <c r="CX98" i="33"/>
  <c r="CY94" i="33" s="1"/>
  <c r="CX100" i="33"/>
  <c r="CX101" i="33" s="1"/>
  <c r="CY98" i="33" l="1"/>
  <c r="CZ94" i="33" s="1"/>
  <c r="CY100" i="33"/>
  <c r="CY101" i="33" s="1"/>
  <c r="CL90" i="33"/>
  <c r="CM87" i="33"/>
  <c r="CN83" i="33" s="1"/>
  <c r="CM89" i="33"/>
  <c r="CM90" i="33" l="1"/>
  <c r="CN87" i="33"/>
  <c r="CO83" i="33" s="1"/>
  <c r="CN89" i="33"/>
  <c r="CZ98" i="33"/>
  <c r="DA94" i="33" s="1"/>
  <c r="CZ100" i="33"/>
  <c r="CZ101" i="33" s="1"/>
  <c r="DA98" i="33" l="1"/>
  <c r="DB94" i="33" s="1"/>
  <c r="DA100" i="33"/>
  <c r="DA101" i="33" s="1"/>
  <c r="CN90" i="33"/>
  <c r="CO89" i="33"/>
  <c r="CO87" i="33"/>
  <c r="CP83" i="33" s="1"/>
  <c r="CO90" i="33" l="1"/>
  <c r="CP87" i="33"/>
  <c r="CQ83" i="33" s="1"/>
  <c r="CP89" i="33"/>
  <c r="DB100" i="33"/>
  <c r="DB101" i="33" s="1"/>
  <c r="DB98" i="33"/>
  <c r="DC94" i="33" s="1"/>
  <c r="DC98" i="33" l="1"/>
  <c r="DD94" i="33" s="1"/>
  <c r="DC100" i="33"/>
  <c r="DC101" i="33" s="1"/>
  <c r="CP90" i="33"/>
  <c r="CQ87" i="33"/>
  <c r="CR83" i="33" s="1"/>
  <c r="CQ89" i="33"/>
  <c r="CR87" i="33" l="1"/>
  <c r="CS83" i="33" s="1"/>
  <c r="CR89" i="33"/>
  <c r="CQ90" i="33"/>
  <c r="DD98" i="33"/>
  <c r="DE94" i="33" s="1"/>
  <c r="DD100" i="33"/>
  <c r="DD101" i="33" s="1"/>
  <c r="DE98" i="33" l="1"/>
  <c r="DF94" i="33" s="1"/>
  <c r="DE100" i="33"/>
  <c r="DE101" i="33" s="1"/>
  <c r="CR90" i="33"/>
  <c r="CS87" i="33"/>
  <c r="CT83" i="33" s="1"/>
  <c r="CS89" i="33"/>
  <c r="CS90" i="33" l="1"/>
  <c r="CT87" i="33"/>
  <c r="CU83" i="33" s="1"/>
  <c r="CT89" i="33"/>
  <c r="DF98" i="33"/>
  <c r="DG94" i="33" s="1"/>
  <c r="DF100" i="33"/>
  <c r="DF101" i="33" s="1"/>
  <c r="DG98" i="33" l="1"/>
  <c r="DH94" i="33" s="1"/>
  <c r="DG100" i="33"/>
  <c r="DG101" i="33" s="1"/>
  <c r="CT90" i="33"/>
  <c r="CU87" i="33"/>
  <c r="CV83" i="33" s="1"/>
  <c r="CU89" i="33"/>
  <c r="CU90" i="33" l="1"/>
  <c r="CV87" i="33"/>
  <c r="CW83" i="33" s="1"/>
  <c r="CV89" i="33"/>
  <c r="DH98" i="33"/>
  <c r="DI94" i="33" s="1"/>
  <c r="DH100" i="33"/>
  <c r="DH101" i="33" s="1"/>
  <c r="DI100" i="33" l="1"/>
  <c r="DI101" i="33" s="1"/>
  <c r="DI98" i="33"/>
  <c r="DJ94" i="33" s="1"/>
  <c r="CV90" i="33"/>
  <c r="CW87" i="33"/>
  <c r="CX83" i="33" s="1"/>
  <c r="CW89" i="33"/>
  <c r="DJ100" i="33" l="1"/>
  <c r="DJ101" i="33" s="1"/>
  <c r="DJ98" i="33"/>
  <c r="DK94" i="33" s="1"/>
  <c r="CW90" i="33"/>
  <c r="CX89" i="33"/>
  <c r="CX87" i="33"/>
  <c r="CY83" i="33" s="1"/>
  <c r="CX90" i="33" l="1"/>
  <c r="DK98" i="33"/>
  <c r="DL94" i="33" s="1"/>
  <c r="DK100" i="33"/>
  <c r="DK101" i="33" s="1"/>
  <c r="CY87" i="33"/>
  <c r="CZ83" i="33" s="1"/>
  <c r="CY89" i="33"/>
  <c r="CY90" i="33" l="1"/>
  <c r="CZ87" i="33"/>
  <c r="DA83" i="33" s="1"/>
  <c r="CZ89" i="33"/>
  <c r="DL98" i="33"/>
  <c r="DM94" i="33" s="1"/>
  <c r="DL100" i="33"/>
  <c r="DL101" i="33" s="1"/>
  <c r="DM98" i="33" l="1"/>
  <c r="DN94" i="33" s="1"/>
  <c r="DM100" i="33"/>
  <c r="DM101" i="33" s="1"/>
  <c r="CZ90" i="33"/>
  <c r="DA87" i="33"/>
  <c r="DB83" i="33" s="1"/>
  <c r="DA89" i="33"/>
  <c r="DA90" i="33" l="1"/>
  <c r="DB87" i="33"/>
  <c r="DC83" i="33" s="1"/>
  <c r="DB89" i="33"/>
  <c r="DN98" i="33"/>
  <c r="DO94" i="33" s="1"/>
  <c r="DN100" i="33"/>
  <c r="DN101" i="33" s="1"/>
  <c r="DO98" i="33" l="1"/>
  <c r="DP94" i="33" s="1"/>
  <c r="DO100" i="33"/>
  <c r="DO101" i="33" s="1"/>
  <c r="DB90" i="33"/>
  <c r="DC87" i="33"/>
  <c r="DD83" i="33" s="1"/>
  <c r="DC89" i="33"/>
  <c r="DC90" i="33" l="1"/>
  <c r="DD87" i="33"/>
  <c r="DE83" i="33" s="1"/>
  <c r="DD89" i="33"/>
  <c r="DP98" i="33"/>
  <c r="DQ94" i="33" s="1"/>
  <c r="DP100" i="33"/>
  <c r="DP101" i="33" s="1"/>
  <c r="DD90" i="33" l="1"/>
  <c r="DQ100" i="33"/>
  <c r="DQ101" i="33" s="1"/>
  <c r="DQ98" i="33"/>
  <c r="DR94" i="33" s="1"/>
  <c r="DE89" i="33"/>
  <c r="DE87" i="33"/>
  <c r="DF83" i="33" s="1"/>
  <c r="DR100" i="33" l="1"/>
  <c r="DR101" i="33" s="1"/>
  <c r="DR98" i="33"/>
  <c r="DS94" i="33" s="1"/>
  <c r="DF89" i="33"/>
  <c r="DF87" i="33"/>
  <c r="DG83" i="33" s="1"/>
  <c r="DE90" i="33"/>
  <c r="DG87" i="33" l="1"/>
  <c r="DH83" i="33" s="1"/>
  <c r="DG89" i="33"/>
  <c r="DS98" i="33"/>
  <c r="DT94" i="33" s="1"/>
  <c r="DS100" i="33"/>
  <c r="DS101" i="33" s="1"/>
  <c r="DF90" i="33"/>
  <c r="DT98" i="33" l="1"/>
  <c r="DU94" i="33" s="1"/>
  <c r="DT100" i="33"/>
  <c r="DT101" i="33" s="1"/>
  <c r="DG90" i="33"/>
  <c r="DH87" i="33"/>
  <c r="DI83" i="33" s="1"/>
  <c r="DH89" i="33"/>
  <c r="DI87" i="33" l="1"/>
  <c r="DJ83" i="33" s="1"/>
  <c r="DI89" i="33"/>
  <c r="DH90" i="33"/>
  <c r="DU98" i="33"/>
  <c r="DV94" i="33" s="1"/>
  <c r="DU100" i="33"/>
  <c r="DU101" i="33" s="1"/>
  <c r="DV98" i="33" l="1"/>
  <c r="DW94" i="33" s="1"/>
  <c r="DV100" i="33"/>
  <c r="DV101" i="33" s="1"/>
  <c r="DI90" i="33"/>
  <c r="DJ87" i="33"/>
  <c r="DK83" i="33" s="1"/>
  <c r="DJ89" i="33"/>
  <c r="DJ90" i="33" l="1"/>
  <c r="DK87" i="33"/>
  <c r="DL83" i="33" s="1"/>
  <c r="DK89" i="33"/>
  <c r="DW98" i="33"/>
  <c r="DX94" i="33" s="1"/>
  <c r="DW100" i="33"/>
  <c r="DW101" i="33" s="1"/>
  <c r="DX98" i="33" l="1"/>
  <c r="DY94" i="33" s="1"/>
  <c r="DX100" i="33"/>
  <c r="DX101" i="33" s="1"/>
  <c r="DK90" i="33"/>
  <c r="DL87" i="33"/>
  <c r="DM83" i="33" s="1"/>
  <c r="DL89" i="33"/>
  <c r="DL90" i="33" l="1"/>
  <c r="DM89" i="33"/>
  <c r="DM87" i="33"/>
  <c r="DN83" i="33" s="1"/>
  <c r="DY100" i="33"/>
  <c r="DY101" i="33" s="1"/>
  <c r="DY98" i="33"/>
  <c r="DZ94" i="33" s="1"/>
  <c r="DZ100" i="33" l="1"/>
  <c r="DZ101" i="33" s="1"/>
  <c r="DZ98" i="33"/>
  <c r="EA94" i="33" s="1"/>
  <c r="DN89" i="33"/>
  <c r="DN87" i="33"/>
  <c r="DO83" i="33" s="1"/>
  <c r="DM90" i="33"/>
  <c r="DN90" i="33" l="1"/>
  <c r="EA98" i="33"/>
  <c r="EB94" i="33" s="1"/>
  <c r="EA100" i="33"/>
  <c r="EA101" i="33" s="1"/>
  <c r="DO87" i="33"/>
  <c r="DP83" i="33" s="1"/>
  <c r="DO89" i="33"/>
  <c r="DO90" i="33" l="1"/>
  <c r="DP87" i="33"/>
  <c r="DQ83" i="33" s="1"/>
  <c r="DP89" i="33"/>
  <c r="EB98" i="33"/>
  <c r="EC94" i="33" s="1"/>
  <c r="EB100" i="33"/>
  <c r="EB101" i="33" s="1"/>
  <c r="EC98" i="33" l="1"/>
  <c r="ED94" i="33" s="1"/>
  <c r="EC100" i="33"/>
  <c r="EC101" i="33" s="1"/>
  <c r="DQ87" i="33"/>
  <c r="DR83" i="33" s="1"/>
  <c r="DQ89" i="33"/>
  <c r="DP90" i="33"/>
  <c r="DQ90" i="33" l="1"/>
  <c r="DR87" i="33"/>
  <c r="DS83" i="33" s="1"/>
  <c r="DR89" i="33"/>
  <c r="ED98" i="33"/>
  <c r="EE94" i="33" s="1"/>
  <c r="ED100" i="33"/>
  <c r="ED101" i="33" s="1"/>
  <c r="DR90" i="33" l="1"/>
  <c r="DS87" i="33"/>
  <c r="DT83" i="33" s="1"/>
  <c r="DS89" i="33"/>
  <c r="EE98" i="33"/>
  <c r="EF94" i="33" s="1"/>
  <c r="EE100" i="33"/>
  <c r="EE101" i="33" s="1"/>
  <c r="EF98" i="33" l="1"/>
  <c r="EG94" i="33" s="1"/>
  <c r="EF100" i="33"/>
  <c r="EF101" i="33" s="1"/>
  <c r="DT87" i="33"/>
  <c r="DU83" i="33" s="1"/>
  <c r="DT89" i="33"/>
  <c r="DS90" i="33"/>
  <c r="DT90" i="33" l="1"/>
  <c r="DU89" i="33"/>
  <c r="DU87" i="33"/>
  <c r="DV83" i="33" s="1"/>
  <c r="EG100" i="33"/>
  <c r="EG101" i="33" s="1"/>
  <c r="EG98" i="33"/>
  <c r="EH94" i="33" s="1"/>
  <c r="DU90" i="33" l="1"/>
  <c r="EH100" i="33"/>
  <c r="EH101" i="33" s="1"/>
  <c r="EH98" i="33"/>
  <c r="EI94" i="33" s="1"/>
  <c r="DV89" i="33"/>
  <c r="DV87" i="33"/>
  <c r="DW83" i="33" s="1"/>
  <c r="DW87" i="33" l="1"/>
  <c r="DX83" i="33" s="1"/>
  <c r="DW89" i="33"/>
  <c r="DV90" i="33"/>
  <c r="EI98" i="33"/>
  <c r="EJ94" i="33" s="1"/>
  <c r="EI100" i="33"/>
  <c r="EI101" i="33" s="1"/>
  <c r="EJ100" i="33" l="1"/>
  <c r="EJ101" i="33" s="1"/>
  <c r="EJ98" i="33"/>
  <c r="EK94" i="33" s="1"/>
  <c r="DW90" i="33"/>
  <c r="DX87" i="33"/>
  <c r="DY83" i="33" s="1"/>
  <c r="DX89" i="33"/>
  <c r="DX90" i="33" l="1"/>
  <c r="EK98" i="33"/>
  <c r="EL94" i="33" s="1"/>
  <c r="EK100" i="33"/>
  <c r="EK101" i="33" s="1"/>
  <c r="DY87" i="33"/>
  <c r="DZ83" i="33" s="1"/>
  <c r="DY89" i="33"/>
  <c r="DY90" i="33" l="1"/>
  <c r="DZ87" i="33"/>
  <c r="EA83" i="33" s="1"/>
  <c r="DZ89" i="33"/>
  <c r="EL98" i="33"/>
  <c r="EM94" i="33" s="1"/>
  <c r="EL100" i="33"/>
  <c r="EL101" i="33" s="1"/>
  <c r="EM98" i="33" l="1"/>
  <c r="EN94" i="33" s="1"/>
  <c r="EM100" i="33"/>
  <c r="EM101" i="33" s="1"/>
  <c r="EA87" i="33"/>
  <c r="EB83" i="33" s="1"/>
  <c r="EA89" i="33"/>
  <c r="DZ90" i="33"/>
  <c r="EA90" i="33" l="1"/>
  <c r="EB87" i="33"/>
  <c r="EC83" i="33" s="1"/>
  <c r="EB89" i="33"/>
  <c r="EN98" i="33"/>
  <c r="EO94" i="33" s="1"/>
  <c r="EN100" i="33"/>
  <c r="EN101" i="33" s="1"/>
  <c r="EO100" i="33" l="1"/>
  <c r="EO101" i="33" s="1"/>
  <c r="EO98" i="33"/>
  <c r="EP94" i="33" s="1"/>
  <c r="EC89" i="33"/>
  <c r="EC87" i="33"/>
  <c r="ED83" i="33" s="1"/>
  <c r="EB90" i="33"/>
  <c r="EP100" i="33" l="1"/>
  <c r="EP101" i="33" s="1"/>
  <c r="EP98" i="33"/>
  <c r="EQ94" i="33" s="1"/>
  <c r="ED89" i="33"/>
  <c r="ED87" i="33"/>
  <c r="EE83" i="33" s="1"/>
  <c r="EC90" i="33"/>
  <c r="EQ98" i="33" l="1"/>
  <c r="ER94" i="33" s="1"/>
  <c r="EQ100" i="33"/>
  <c r="EQ101" i="33" s="1"/>
  <c r="EE87" i="33"/>
  <c r="EF83" i="33" s="1"/>
  <c r="EE89" i="33"/>
  <c r="ED90" i="33"/>
  <c r="EF87" i="33" l="1"/>
  <c r="EG83" i="33" s="1"/>
  <c r="EF89" i="33"/>
  <c r="EE90" i="33"/>
  <c r="ER98" i="33"/>
  <c r="ES94" i="33" s="1"/>
  <c r="ER100" i="33"/>
  <c r="ER101" i="33" s="1"/>
  <c r="ES98" i="33" l="1"/>
  <c r="ET94" i="33" s="1"/>
  <c r="ES100" i="33"/>
  <c r="ES101" i="33" s="1"/>
  <c r="EF90" i="33"/>
  <c r="EG87" i="33"/>
  <c r="EH83" i="33" s="1"/>
  <c r="EG89" i="33"/>
  <c r="EG90" i="33" l="1"/>
  <c r="EH87" i="33"/>
  <c r="EI83" i="33" s="1"/>
  <c r="EH89" i="33"/>
  <c r="ET98" i="33"/>
  <c r="EU94" i="33" s="1"/>
  <c r="ET100" i="33"/>
  <c r="ET101" i="33" s="1"/>
  <c r="EU98" i="33" l="1"/>
  <c r="EV94" i="33" s="1"/>
  <c r="EU100" i="33"/>
  <c r="EU101" i="33" s="1"/>
  <c r="EH90" i="33"/>
  <c r="EI87" i="33"/>
  <c r="EJ83" i="33" s="1"/>
  <c r="EI89" i="33"/>
  <c r="EI90" i="33" l="1"/>
  <c r="EJ87" i="33"/>
  <c r="EK83" i="33" s="1"/>
  <c r="EJ89" i="33"/>
  <c r="EV98" i="33"/>
  <c r="EW94" i="33" s="1"/>
  <c r="EV100" i="33"/>
  <c r="EV101" i="33" s="1"/>
  <c r="EW100" i="33" l="1"/>
  <c r="EW101" i="33" s="1"/>
  <c r="EW98" i="33"/>
  <c r="EX94" i="33" s="1"/>
  <c r="EJ90" i="33"/>
  <c r="EK87" i="33"/>
  <c r="EL83" i="33" s="1"/>
  <c r="EK89" i="33"/>
  <c r="EK90" i="33" l="1"/>
  <c r="EL89" i="33"/>
  <c r="EL87" i="33"/>
  <c r="EM83" i="33" s="1"/>
  <c r="EX100" i="33"/>
  <c r="EX101" i="33" s="1"/>
  <c r="EX98" i="33"/>
  <c r="EY94" i="33" s="1"/>
  <c r="EM87" i="33" l="1"/>
  <c r="EN83" i="33" s="1"/>
  <c r="EM89" i="33"/>
  <c r="EL90" i="33"/>
  <c r="EY98" i="33"/>
  <c r="EZ94" i="33" s="1"/>
  <c r="EY100" i="33"/>
  <c r="EY101" i="33" s="1"/>
  <c r="EM90" i="33" l="1"/>
  <c r="EZ98" i="33"/>
  <c r="FA94" i="33" s="1"/>
  <c r="EZ100" i="33"/>
  <c r="EZ101" i="33" s="1"/>
  <c r="EN89" i="33"/>
  <c r="EN87" i="33"/>
  <c r="EO83" i="33" s="1"/>
  <c r="EO87" i="33" l="1"/>
  <c r="EP83" i="33" s="1"/>
  <c r="EO89" i="33"/>
  <c r="EN90" i="33"/>
  <c r="FA98" i="33"/>
  <c r="FB94" i="33" s="1"/>
  <c r="FA100" i="33"/>
  <c r="FA101" i="33" s="1"/>
  <c r="EO90" i="33" l="1"/>
  <c r="FB98" i="33"/>
  <c r="FC94" i="33" s="1"/>
  <c r="FB100" i="33"/>
  <c r="FB101" i="33" s="1"/>
  <c r="EP87" i="33"/>
  <c r="EQ83" i="33" s="1"/>
  <c r="EP89" i="33"/>
  <c r="EP90" i="33" l="1"/>
  <c r="EQ87" i="33"/>
  <c r="ER83" i="33" s="1"/>
  <c r="EQ89" i="33"/>
  <c r="FC100" i="33"/>
  <c r="FC101" i="33" s="1"/>
  <c r="FC98" i="33"/>
  <c r="FD94" i="33" s="1"/>
  <c r="FD98" i="33" l="1"/>
  <c r="FE94" i="33" s="1"/>
  <c r="FD100" i="33"/>
  <c r="FD101" i="33" s="1"/>
  <c r="EQ90" i="33"/>
  <c r="ER87" i="33"/>
  <c r="ES83" i="33" s="1"/>
  <c r="ER89" i="33"/>
  <c r="ES87" i="33" l="1"/>
  <c r="ET83" i="33" s="1"/>
  <c r="ES89" i="33"/>
  <c r="ER90" i="33"/>
  <c r="FE98" i="33"/>
  <c r="FF94" i="33" s="1"/>
  <c r="FE100" i="33"/>
  <c r="FE101" i="33" s="1"/>
  <c r="FF98" i="33" l="1"/>
  <c r="FG94" i="33" s="1"/>
  <c r="FF100" i="33"/>
  <c r="FF101" i="33" s="1"/>
  <c r="ES90" i="33"/>
  <c r="ET89" i="33"/>
  <c r="ET87" i="33"/>
  <c r="EU83" i="33" s="1"/>
  <c r="ET90" i="33" l="1"/>
  <c r="EU87" i="33"/>
  <c r="EV83" i="33" s="1"/>
  <c r="EU89" i="33"/>
  <c r="FG98" i="33"/>
  <c r="FH94" i="33" s="1"/>
  <c r="FG100" i="33"/>
  <c r="FG101" i="33" s="1"/>
  <c r="EV87" i="33" l="1"/>
  <c r="EW83" i="33" s="1"/>
  <c r="EV89" i="33"/>
  <c r="FH98" i="33"/>
  <c r="FI94" i="33" s="1"/>
  <c r="FH100" i="33"/>
  <c r="FH101" i="33" s="1"/>
  <c r="EU90" i="33"/>
  <c r="FI98" i="33" l="1"/>
  <c r="FJ94" i="33" s="1"/>
  <c r="FI100" i="33"/>
  <c r="FI101" i="33" s="1"/>
  <c r="EV90" i="33"/>
  <c r="EW87" i="33"/>
  <c r="EX83" i="33" s="1"/>
  <c r="EW89" i="33"/>
  <c r="EW90" i="33" l="1"/>
  <c r="EX87" i="33"/>
  <c r="EY83" i="33" s="1"/>
  <c r="EX89" i="33"/>
  <c r="FJ98" i="33"/>
  <c r="FK94" i="33" s="1"/>
  <c r="FJ100" i="33"/>
  <c r="FJ101" i="33" s="1"/>
  <c r="FK100" i="33" l="1"/>
  <c r="FK101" i="33" s="1"/>
  <c r="FK98" i="33"/>
  <c r="FL94" i="33" s="1"/>
  <c r="EX90" i="33"/>
  <c r="EY87" i="33"/>
  <c r="EZ83" i="33" s="1"/>
  <c r="EY89" i="33"/>
  <c r="EY90" i="33" l="1"/>
  <c r="EZ87" i="33"/>
  <c r="FA83" i="33" s="1"/>
  <c r="EZ89" i="33"/>
  <c r="FL98" i="33"/>
  <c r="FM94" i="33" s="1"/>
  <c r="FL100" i="33"/>
  <c r="FL101" i="33" s="1"/>
  <c r="FM98" i="33" l="1"/>
  <c r="FN94" i="33" s="1"/>
  <c r="FM100" i="33"/>
  <c r="FM101" i="33" s="1"/>
  <c r="FA87" i="33"/>
  <c r="FB83" i="33" s="1"/>
  <c r="FA89" i="33"/>
  <c r="EZ90" i="33"/>
  <c r="FB89" i="33" l="1"/>
  <c r="FB87" i="33"/>
  <c r="FC83" i="33" s="1"/>
  <c r="FA90" i="33"/>
  <c r="FN98" i="33"/>
  <c r="FO94" i="33" s="1"/>
  <c r="FN100" i="33"/>
  <c r="FN101" i="33" s="1"/>
  <c r="FO98" i="33" l="1"/>
  <c r="FP94" i="33" s="1"/>
  <c r="FO100" i="33"/>
  <c r="FO101" i="33" s="1"/>
  <c r="FC87" i="33"/>
  <c r="FD83" i="33" s="1"/>
  <c r="FC89" i="33"/>
  <c r="FB90" i="33"/>
  <c r="FC90" i="33" l="1"/>
  <c r="FD87" i="33"/>
  <c r="FE83" i="33" s="1"/>
  <c r="FD89" i="33"/>
  <c r="FP98" i="33"/>
  <c r="FQ94" i="33" s="1"/>
  <c r="FP100" i="33"/>
  <c r="FP101" i="33" s="1"/>
  <c r="FQ98" i="33" l="1"/>
  <c r="FR94" i="33" s="1"/>
  <c r="FQ100" i="33"/>
  <c r="FQ101" i="33" s="1"/>
  <c r="FD90" i="33"/>
  <c r="FE87" i="33"/>
  <c r="FF83" i="33" s="1"/>
  <c r="FE89" i="33"/>
  <c r="FE90" i="33" l="1"/>
  <c r="FF87" i="33"/>
  <c r="FG83" i="33" s="1"/>
  <c r="FF89" i="33"/>
  <c r="FR98" i="33"/>
  <c r="FS94" i="33" s="1"/>
  <c r="FR100" i="33"/>
  <c r="FR101" i="33" s="1"/>
  <c r="FF90" i="33" l="1"/>
  <c r="FS100" i="33"/>
  <c r="FS101" i="33" s="1"/>
  <c r="FS98" i="33"/>
  <c r="FT94" i="33" s="1"/>
  <c r="FG89" i="33"/>
  <c r="FG87" i="33"/>
  <c r="FH83" i="33" s="1"/>
  <c r="FH87" i="33" l="1"/>
  <c r="FI83" i="33" s="1"/>
  <c r="FH89" i="33"/>
  <c r="FT98" i="33"/>
  <c r="FU94" i="33" s="1"/>
  <c r="FT100" i="33"/>
  <c r="FT101" i="33" s="1"/>
  <c r="FG90" i="33"/>
  <c r="FH90" i="33" l="1"/>
  <c r="FU98" i="33"/>
  <c r="FV94" i="33" s="1"/>
  <c r="FU100" i="33"/>
  <c r="FU101" i="33" s="1"/>
  <c r="FI87" i="33"/>
  <c r="FJ83" i="33" s="1"/>
  <c r="FI89" i="33"/>
  <c r="FV98" i="33" l="1"/>
  <c r="FW94" i="33" s="1"/>
  <c r="FV100" i="33"/>
  <c r="FV101" i="33" s="1"/>
  <c r="FI90" i="33"/>
  <c r="FJ87" i="33"/>
  <c r="FK83" i="33" s="1"/>
  <c r="FJ89" i="33"/>
  <c r="FJ90" i="33" l="1"/>
  <c r="FK87" i="33"/>
  <c r="FL83" i="33" s="1"/>
  <c r="FK89" i="33"/>
  <c r="FW98" i="33"/>
  <c r="FX94" i="33" s="1"/>
  <c r="FW100" i="33"/>
  <c r="FW101" i="33" s="1"/>
  <c r="FK90" i="33" l="1"/>
  <c r="FL87" i="33"/>
  <c r="FM83" i="33" s="1"/>
  <c r="FL89" i="33"/>
  <c r="FX98" i="33"/>
  <c r="FY94" i="33" s="1"/>
  <c r="FX100" i="33"/>
  <c r="FX101" i="33" s="1"/>
  <c r="FM87" i="33" l="1"/>
  <c r="FN83" i="33" s="1"/>
  <c r="FM89" i="33"/>
  <c r="FY98" i="33"/>
  <c r="FZ94" i="33" s="1"/>
  <c r="FY100" i="33"/>
  <c r="FY101" i="33" s="1"/>
  <c r="FL90" i="33"/>
  <c r="FZ98" i="33" l="1"/>
  <c r="GA94" i="33" s="1"/>
  <c r="FZ100" i="33"/>
  <c r="FZ101" i="33" s="1"/>
  <c r="FM90" i="33"/>
  <c r="FN87" i="33"/>
  <c r="FO83" i="33" s="1"/>
  <c r="FN89" i="33"/>
  <c r="FN90" i="33" l="1"/>
  <c r="FO89" i="33"/>
  <c r="FO87" i="33"/>
  <c r="FP83" i="33" s="1"/>
  <c r="GA100" i="33"/>
  <c r="GA101" i="33" s="1"/>
  <c r="GA98" i="33"/>
  <c r="GB94" i="33" s="1"/>
  <c r="GB98" i="33" l="1"/>
  <c r="GC94" i="33" s="1"/>
  <c r="GB100" i="33"/>
  <c r="GB101" i="33" s="1"/>
  <c r="FP87" i="33"/>
  <c r="FQ83" i="33" s="1"/>
  <c r="FP89" i="33"/>
  <c r="FO90" i="33"/>
  <c r="FQ87" i="33" l="1"/>
  <c r="FR83" i="33" s="1"/>
  <c r="FQ89" i="33"/>
  <c r="FP90" i="33"/>
  <c r="GC98" i="33"/>
  <c r="GD94" i="33" s="1"/>
  <c r="GC100" i="33"/>
  <c r="GC101" i="33" s="1"/>
  <c r="FQ90" i="33" l="1"/>
  <c r="GD98" i="33"/>
  <c r="GE94" i="33" s="1"/>
  <c r="GD100" i="33"/>
  <c r="GD101" i="33" s="1"/>
  <c r="FR87" i="33"/>
  <c r="FS83" i="33" s="1"/>
  <c r="FR89" i="33"/>
  <c r="FR90" i="33" l="1"/>
  <c r="FS87" i="33"/>
  <c r="FT83" i="33" s="1"/>
  <c r="FS89" i="33"/>
  <c r="GE98" i="33"/>
  <c r="GF94" i="33" s="1"/>
  <c r="GE100" i="33"/>
  <c r="GE101" i="33" s="1"/>
  <c r="FT87" i="33" l="1"/>
  <c r="FU83" i="33" s="1"/>
  <c r="FT89" i="33"/>
  <c r="GF98" i="33"/>
  <c r="GG94" i="33" s="1"/>
  <c r="GF100" i="33"/>
  <c r="GF101" i="33" s="1"/>
  <c r="FS90" i="33"/>
  <c r="GG98" i="33" l="1"/>
  <c r="GH94" i="33" s="1"/>
  <c r="GG100" i="33"/>
  <c r="GG101" i="33" s="1"/>
  <c r="FT90" i="33"/>
  <c r="FU87" i="33"/>
  <c r="FV83" i="33" s="1"/>
  <c r="FU89" i="33"/>
  <c r="FU90" i="33" l="1"/>
  <c r="FV87" i="33"/>
  <c r="FW83" i="33" s="1"/>
  <c r="FV89" i="33"/>
  <c r="GH98" i="33"/>
  <c r="GI94" i="33" s="1"/>
  <c r="GH100" i="33"/>
  <c r="GH101" i="33" s="1"/>
  <c r="FV90" i="33" l="1"/>
  <c r="GI100" i="33"/>
  <c r="GI101" i="33" s="1"/>
  <c r="GI98" i="33"/>
  <c r="GJ94" i="33" s="1"/>
  <c r="FW89" i="33"/>
  <c r="FW87" i="33"/>
  <c r="FX83" i="33" s="1"/>
  <c r="FX87" i="33" l="1"/>
  <c r="FY83" i="33" s="1"/>
  <c r="FX89" i="33"/>
  <c r="FW90" i="33"/>
  <c r="GJ98" i="33"/>
  <c r="GK94" i="33" s="1"/>
  <c r="GJ100" i="33"/>
  <c r="GJ101" i="33" s="1"/>
  <c r="GK98" i="33" l="1"/>
  <c r="GL94" i="33" s="1"/>
  <c r="GK100" i="33"/>
  <c r="GK101" i="33" s="1"/>
  <c r="FX90" i="33"/>
  <c r="FY87" i="33"/>
  <c r="FZ83" i="33" s="1"/>
  <c r="FY89" i="33"/>
  <c r="FY90" i="33" l="1"/>
  <c r="FZ87" i="33"/>
  <c r="GA83" i="33" s="1"/>
  <c r="FZ89" i="33"/>
  <c r="GL98" i="33"/>
  <c r="GM94" i="33" s="1"/>
  <c r="GL100" i="33"/>
  <c r="GL101" i="33" s="1"/>
  <c r="GM98" i="33" l="1"/>
  <c r="GN94" i="33" s="1"/>
  <c r="GM100" i="33"/>
  <c r="GM101" i="33" s="1"/>
  <c r="GA87" i="33"/>
  <c r="GB83" i="33" s="1"/>
  <c r="GA89" i="33"/>
  <c r="FZ90" i="33"/>
  <c r="GB87" i="33" l="1"/>
  <c r="GC83" i="33" s="1"/>
  <c r="GB89" i="33"/>
  <c r="GA90" i="33"/>
  <c r="GN98" i="33"/>
  <c r="GO94" i="33" s="1"/>
  <c r="GN100" i="33"/>
  <c r="GN101" i="33" s="1"/>
  <c r="GO98" i="33" l="1"/>
  <c r="GP94" i="33" s="1"/>
  <c r="GO100" i="33"/>
  <c r="GO101" i="33" s="1"/>
  <c r="GB90" i="33"/>
  <c r="GC87" i="33"/>
  <c r="GD83" i="33" s="1"/>
  <c r="GC89" i="33"/>
  <c r="GC90" i="33" l="1"/>
  <c r="GD87" i="33"/>
  <c r="GE83" i="33" s="1"/>
  <c r="GD89" i="33"/>
  <c r="GP98" i="33"/>
  <c r="GQ94" i="33" s="1"/>
  <c r="GP100" i="33"/>
  <c r="GP101" i="33" s="1"/>
  <c r="GQ100" i="33" l="1"/>
  <c r="GQ101" i="33" s="1"/>
  <c r="GQ98" i="33"/>
  <c r="GR94" i="33" s="1"/>
  <c r="GD90" i="33"/>
  <c r="GE89" i="33"/>
  <c r="GE87" i="33"/>
  <c r="GF83" i="33" s="1"/>
  <c r="GF87" i="33" l="1"/>
  <c r="GG83" i="33" s="1"/>
  <c r="GF89" i="33"/>
  <c r="GE90" i="33"/>
  <c r="GR98" i="33"/>
  <c r="GS94" i="33" s="1"/>
  <c r="GR100" i="33"/>
  <c r="GR101" i="33" s="1"/>
  <c r="GS98" i="33" l="1"/>
  <c r="GT94" i="33" s="1"/>
  <c r="GS100" i="33"/>
  <c r="GS101" i="33" s="1"/>
  <c r="GF90" i="33"/>
  <c r="GG87" i="33"/>
  <c r="GH83" i="33" s="1"/>
  <c r="GG89" i="33"/>
  <c r="GG90" i="33" l="1"/>
  <c r="GH87" i="33"/>
  <c r="GI83" i="33" s="1"/>
  <c r="GH89" i="33"/>
  <c r="GT98" i="33"/>
  <c r="GU94" i="33" s="1"/>
  <c r="GT100" i="33"/>
  <c r="GT101" i="33" s="1"/>
  <c r="GU98" i="33" l="1"/>
  <c r="GV94" i="33" s="1"/>
  <c r="GU100" i="33"/>
  <c r="GU101" i="33" s="1"/>
  <c r="GH90" i="33"/>
  <c r="GI87" i="33"/>
  <c r="GJ83" i="33" s="1"/>
  <c r="GI89" i="33"/>
  <c r="GJ87" i="33" l="1"/>
  <c r="GK83" i="33" s="1"/>
  <c r="GJ89" i="33"/>
  <c r="GI90" i="33"/>
  <c r="GV98" i="33"/>
  <c r="GW94" i="33" s="1"/>
  <c r="GV100" i="33"/>
  <c r="GV101" i="33" s="1"/>
  <c r="GW98" i="33" l="1"/>
  <c r="GX94" i="33" s="1"/>
  <c r="GW100" i="33"/>
  <c r="GW101" i="33" s="1"/>
  <c r="GJ90" i="33"/>
  <c r="GK87" i="33"/>
  <c r="GL83" i="33" s="1"/>
  <c r="GK89" i="33"/>
  <c r="GK90" i="33" l="1"/>
  <c r="GL87" i="33"/>
  <c r="GM83" i="33" s="1"/>
  <c r="GL89" i="33"/>
  <c r="GX98" i="33"/>
  <c r="GY94" i="33" s="1"/>
  <c r="GX100" i="33"/>
  <c r="GX101" i="33" s="1"/>
  <c r="GY100" i="33" l="1"/>
  <c r="GY101" i="33" s="1"/>
  <c r="GY98" i="33"/>
  <c r="GZ94" i="33" s="1"/>
  <c r="GL90" i="33"/>
  <c r="GM89" i="33"/>
  <c r="GM87" i="33"/>
  <c r="GN83" i="33" s="1"/>
  <c r="GN87" i="33" l="1"/>
  <c r="GO83" i="33" s="1"/>
  <c r="GN89" i="33"/>
  <c r="GZ98" i="33"/>
  <c r="HA94" i="33" s="1"/>
  <c r="GZ100" i="33"/>
  <c r="GZ101" i="33" s="1"/>
  <c r="GM90" i="33"/>
  <c r="HA100" i="33" l="1"/>
  <c r="HA101" i="33" s="1"/>
  <c r="HA98" i="33"/>
  <c r="HB94" i="33" s="1"/>
  <c r="GN90" i="33"/>
  <c r="GO87" i="33"/>
  <c r="GP83" i="33" s="1"/>
  <c r="GO89" i="33"/>
  <c r="GO90" i="33" l="1"/>
  <c r="HB98" i="33"/>
  <c r="HC94" i="33" s="1"/>
  <c r="HB100" i="33"/>
  <c r="HB101" i="33" s="1"/>
  <c r="GP87" i="33"/>
  <c r="GQ83" i="33" s="1"/>
  <c r="GP89" i="33"/>
  <c r="GP90" i="33" l="1"/>
  <c r="HC98" i="33"/>
  <c r="HD94" i="33" s="1"/>
  <c r="HC100" i="33"/>
  <c r="HC101" i="33" s="1"/>
  <c r="GQ87" i="33"/>
  <c r="GR83" i="33" s="1"/>
  <c r="GQ89" i="33"/>
  <c r="GQ90" i="33" l="1"/>
  <c r="GR87" i="33"/>
  <c r="GS83" i="33" s="1"/>
  <c r="GR89" i="33"/>
  <c r="HD98" i="33"/>
  <c r="HE94" i="33" s="1"/>
  <c r="HD100" i="33"/>
  <c r="HD101" i="33" s="1"/>
  <c r="GS87" i="33" l="1"/>
  <c r="GT83" i="33" s="1"/>
  <c r="GS89" i="33"/>
  <c r="HE100" i="33"/>
  <c r="HE101" i="33" s="1"/>
  <c r="HE98" i="33"/>
  <c r="HF94" i="33" s="1"/>
  <c r="GR90" i="33"/>
  <c r="HF98" i="33" l="1"/>
  <c r="HG94" i="33" s="1"/>
  <c r="HF100" i="33"/>
  <c r="HF101" i="33" s="1"/>
  <c r="GS90" i="33"/>
  <c r="GT87" i="33"/>
  <c r="GU83" i="33" s="1"/>
  <c r="GT89" i="33"/>
  <c r="GT90" i="33" l="1"/>
  <c r="GU89" i="33"/>
  <c r="GU87" i="33"/>
  <c r="GV83" i="33" s="1"/>
  <c r="HG100" i="33"/>
  <c r="HG101" i="33" s="1"/>
  <c r="HG98" i="33"/>
  <c r="HH94" i="33" s="1"/>
  <c r="HH98" i="33" l="1"/>
  <c r="HI94" i="33" s="1"/>
  <c r="HH100" i="33"/>
  <c r="HH101" i="33" s="1"/>
  <c r="GV87" i="33"/>
  <c r="GW83" i="33" s="1"/>
  <c r="GV89" i="33"/>
  <c r="GU90" i="33"/>
  <c r="GV90" i="33" l="1"/>
  <c r="GW87" i="33"/>
  <c r="GX83" i="33" s="1"/>
  <c r="GW89" i="33"/>
  <c r="HI100" i="33"/>
  <c r="HI101" i="33" s="1"/>
  <c r="HI98" i="33"/>
  <c r="HJ94" i="33" s="1"/>
  <c r="HJ98" i="33" l="1"/>
  <c r="HK94" i="33" s="1"/>
  <c r="HJ100" i="33"/>
  <c r="HJ101" i="33" s="1"/>
  <c r="GW90" i="33"/>
  <c r="GX87" i="33"/>
  <c r="GY83" i="33" s="1"/>
  <c r="GX89" i="33"/>
  <c r="GX90" i="33" l="1"/>
  <c r="GY87" i="33"/>
  <c r="GZ83" i="33" s="1"/>
  <c r="GY89" i="33"/>
  <c r="HK98" i="33"/>
  <c r="HL94" i="33" s="1"/>
  <c r="HK100" i="33"/>
  <c r="HK101" i="33" s="1"/>
  <c r="HL98" i="33" l="1"/>
  <c r="HM94" i="33" s="1"/>
  <c r="HL100" i="33"/>
  <c r="HL101" i="33" s="1"/>
  <c r="GY90" i="33"/>
  <c r="GZ87" i="33"/>
  <c r="HA83" i="33" s="1"/>
  <c r="GZ89" i="33"/>
  <c r="GZ90" i="33" l="1"/>
  <c r="HA87" i="33"/>
  <c r="HB83" i="33" s="1"/>
  <c r="HA89" i="33"/>
  <c r="HM98" i="33"/>
  <c r="HN94" i="33" s="1"/>
  <c r="HM100" i="33"/>
  <c r="HM101" i="33" s="1"/>
  <c r="HN98" i="33" l="1"/>
  <c r="HO94" i="33" s="1"/>
  <c r="HN100" i="33"/>
  <c r="HN101" i="33" s="1"/>
  <c r="HA90" i="33"/>
  <c r="HB87" i="33"/>
  <c r="HC83" i="33" s="1"/>
  <c r="HB89" i="33"/>
  <c r="HB90" i="33" l="1"/>
  <c r="HC89" i="33"/>
  <c r="HC87" i="33"/>
  <c r="HD83" i="33" s="1"/>
  <c r="HO98" i="33"/>
  <c r="HP94" i="33" s="1"/>
  <c r="HO100" i="33"/>
  <c r="HO101" i="33" s="1"/>
  <c r="HD87" i="33" l="1"/>
  <c r="HE83" i="33" s="1"/>
  <c r="HD89" i="33"/>
  <c r="HP98" i="33"/>
  <c r="HQ94" i="33" s="1"/>
  <c r="HP100" i="33"/>
  <c r="HP101" i="33" s="1"/>
  <c r="HC90" i="33"/>
  <c r="HQ98" i="33" l="1"/>
  <c r="HR94" i="33" s="1"/>
  <c r="HQ100" i="33"/>
  <c r="HQ101" i="33" s="1"/>
  <c r="HD90" i="33"/>
  <c r="HE89" i="33"/>
  <c r="HE87" i="33"/>
  <c r="HF83" i="33" s="1"/>
  <c r="HF87" i="33" l="1"/>
  <c r="HG83" i="33" s="1"/>
  <c r="HF89" i="33"/>
  <c r="HE90" i="33"/>
  <c r="HR98" i="33"/>
  <c r="HS94" i="33" s="1"/>
  <c r="HR100" i="33"/>
  <c r="HR101" i="33" s="1"/>
  <c r="HS98" i="33" l="1"/>
  <c r="HT94" i="33" s="1"/>
  <c r="HS100" i="33"/>
  <c r="HS101" i="33" s="1"/>
  <c r="HF90" i="33"/>
  <c r="HG87" i="33"/>
  <c r="HH83" i="33" s="1"/>
  <c r="HG89" i="33"/>
  <c r="HG90" i="33" l="1"/>
  <c r="HH87" i="33"/>
  <c r="HI83" i="33" s="1"/>
  <c r="HH89" i="33"/>
  <c r="HT98" i="33"/>
  <c r="HU94" i="33" s="1"/>
  <c r="HT100" i="33"/>
  <c r="HT101" i="33" s="1"/>
  <c r="HU98" i="33" l="1"/>
  <c r="HV94" i="33" s="1"/>
  <c r="HU100" i="33"/>
  <c r="HU101" i="33" s="1"/>
  <c r="HI89" i="33"/>
  <c r="HI87" i="33"/>
  <c r="HJ83" i="33" s="1"/>
  <c r="HH90" i="33"/>
  <c r="HJ87" i="33" l="1"/>
  <c r="HK83" i="33" s="1"/>
  <c r="HJ89" i="33"/>
  <c r="HI90" i="33"/>
  <c r="HV98" i="33"/>
  <c r="HW94" i="33" s="1"/>
  <c r="HV100" i="33"/>
  <c r="HV101" i="33" s="1"/>
  <c r="HW98" i="33" l="1"/>
  <c r="HX94" i="33" s="1"/>
  <c r="HW100" i="33"/>
  <c r="HW101" i="33" s="1"/>
  <c r="HJ90" i="33"/>
  <c r="HK89" i="33"/>
  <c r="HK87" i="33"/>
  <c r="HL83" i="33" s="1"/>
  <c r="HL87" i="33" l="1"/>
  <c r="HM83" i="33" s="1"/>
  <c r="HL89" i="33"/>
  <c r="HK90" i="33"/>
  <c r="HX100" i="33"/>
  <c r="HX101" i="33" s="1"/>
  <c r="HX98" i="33"/>
  <c r="HY94" i="33" s="1"/>
  <c r="HL90" i="33" l="1"/>
  <c r="HY98" i="33"/>
  <c r="HZ94" i="33" s="1"/>
  <c r="HY100" i="33"/>
  <c r="HY101" i="33" s="1"/>
  <c r="HM89" i="33"/>
  <c r="HM87" i="33"/>
  <c r="HN83" i="33" s="1"/>
  <c r="HN87" i="33" l="1"/>
  <c r="HO83" i="33" s="1"/>
  <c r="HN89" i="33"/>
  <c r="HM90" i="33"/>
  <c r="HZ98" i="33"/>
  <c r="IA94" i="33" s="1"/>
  <c r="HZ100" i="33"/>
  <c r="HZ101" i="33" s="1"/>
  <c r="IA100" i="33" l="1"/>
  <c r="IA101" i="33" s="1"/>
  <c r="IA98" i="33"/>
  <c r="IB94" i="33" s="1"/>
  <c r="HN90" i="33"/>
  <c r="HO89" i="33"/>
  <c r="HO87" i="33"/>
  <c r="HP83" i="33" s="1"/>
  <c r="HO90" i="33" l="1"/>
  <c r="HP87" i="33"/>
  <c r="HQ83" i="33" s="1"/>
  <c r="HP89" i="33"/>
  <c r="IB100" i="33"/>
  <c r="IB101" i="33" s="1"/>
  <c r="IB98" i="33"/>
  <c r="IC94" i="33" s="1"/>
  <c r="IC98" i="33" l="1"/>
  <c r="ID94" i="33" s="1"/>
  <c r="IC100" i="33"/>
  <c r="IC101" i="33" s="1"/>
  <c r="HP90" i="33"/>
  <c r="HQ87" i="33"/>
  <c r="HR83" i="33" s="1"/>
  <c r="HQ89" i="33"/>
  <c r="HQ90" i="33" l="1"/>
  <c r="HR89" i="33"/>
  <c r="HR87" i="33"/>
  <c r="HS83" i="33" s="1"/>
  <c r="ID98" i="33"/>
  <c r="IE94" i="33" s="1"/>
  <c r="ID100" i="33"/>
  <c r="ID101" i="33" s="1"/>
  <c r="HS89" i="33" l="1"/>
  <c r="HS87" i="33"/>
  <c r="HT83" i="33" s="1"/>
  <c r="IE98" i="33"/>
  <c r="IF94" i="33" s="1"/>
  <c r="IE100" i="33"/>
  <c r="IE101" i="33" s="1"/>
  <c r="HR90" i="33"/>
  <c r="IF98" i="33" l="1"/>
  <c r="IG94" i="33" s="1"/>
  <c r="IF100" i="33"/>
  <c r="IF101" i="33" s="1"/>
  <c r="HT87" i="33"/>
  <c r="HU83" i="33" s="1"/>
  <c r="HT89" i="33"/>
  <c r="HS90" i="33"/>
  <c r="HU87" i="33" l="1"/>
  <c r="HV83" i="33" s="1"/>
  <c r="HU89" i="33"/>
  <c r="HT90" i="33"/>
  <c r="IG98" i="33"/>
  <c r="IH94" i="33" s="1"/>
  <c r="IG100" i="33"/>
  <c r="IG101" i="33" s="1"/>
  <c r="IH100" i="33" l="1"/>
  <c r="IH101" i="33" s="1"/>
  <c r="IH98" i="33"/>
  <c r="II94" i="33" s="1"/>
  <c r="HU90" i="33"/>
  <c r="HV89" i="33"/>
  <c r="HV87" i="33"/>
  <c r="HW83" i="33" s="1"/>
  <c r="HW89" i="33" l="1"/>
  <c r="HW87" i="33"/>
  <c r="HX83" i="33" s="1"/>
  <c r="HV90" i="33"/>
  <c r="II100" i="33"/>
  <c r="II101" i="33" s="1"/>
  <c r="II98" i="33"/>
  <c r="IJ94" i="33" s="1"/>
  <c r="IJ100" i="33" l="1"/>
  <c r="IJ101" i="33" s="1"/>
  <c r="IJ98" i="33"/>
  <c r="IK94" i="33" s="1"/>
  <c r="HX87" i="33"/>
  <c r="HY83" i="33" s="1"/>
  <c r="HX89" i="33"/>
  <c r="HW90" i="33"/>
  <c r="IK98" i="33" l="1"/>
  <c r="IL94" i="33" s="1"/>
  <c r="IK100" i="33"/>
  <c r="IK101" i="33" s="1"/>
  <c r="HX90" i="33"/>
  <c r="HY87" i="33"/>
  <c r="HZ83" i="33" s="1"/>
  <c r="HY89" i="33"/>
  <c r="HY90" i="33" l="1"/>
  <c r="HZ89" i="33"/>
  <c r="HZ87" i="33"/>
  <c r="IA83" i="33" s="1"/>
  <c r="IL98" i="33"/>
  <c r="IM94" i="33" s="1"/>
  <c r="IL100" i="33"/>
  <c r="IL101" i="33" s="1"/>
  <c r="HZ90" i="33" l="1"/>
  <c r="IM98" i="33"/>
  <c r="IN94" i="33" s="1"/>
  <c r="IM100" i="33"/>
  <c r="IM101" i="33" s="1"/>
  <c r="IA87" i="33"/>
  <c r="IB83" i="33" s="1"/>
  <c r="IA89" i="33"/>
  <c r="IB87" i="33" l="1"/>
  <c r="IC83" i="33" s="1"/>
  <c r="IB89" i="33"/>
  <c r="IA90" i="33"/>
  <c r="IN98" i="33"/>
  <c r="IO94" i="33" s="1"/>
  <c r="IN100" i="33"/>
  <c r="IN101" i="33" s="1"/>
  <c r="IO98" i="33" l="1"/>
  <c r="IP94" i="33" s="1"/>
  <c r="IO100" i="33"/>
  <c r="IO101" i="33" s="1"/>
  <c r="IB90" i="33"/>
  <c r="IC87" i="33"/>
  <c r="ID83" i="33" s="1"/>
  <c r="IC89" i="33"/>
  <c r="IC90" i="33" l="1"/>
  <c r="ID87" i="33"/>
  <c r="IE83" i="33" s="1"/>
  <c r="ID89" i="33"/>
  <c r="IP100" i="33"/>
  <c r="IP101" i="33" s="1"/>
  <c r="IP98" i="33"/>
  <c r="IQ94" i="33" s="1"/>
  <c r="IE89" i="33" l="1"/>
  <c r="IE87" i="33"/>
  <c r="IF83" i="33" s="1"/>
  <c r="IQ100" i="33"/>
  <c r="IQ101" i="33" s="1"/>
  <c r="IQ98" i="33"/>
  <c r="IR94" i="33" s="1"/>
  <c r="ID90" i="33"/>
  <c r="IR100" i="33" l="1"/>
  <c r="IR101" i="33" s="1"/>
  <c r="IR98" i="33"/>
  <c r="IS94" i="33" s="1"/>
  <c r="IF89" i="33"/>
  <c r="IF87" i="33"/>
  <c r="IG83" i="33" s="1"/>
  <c r="IE90" i="33"/>
  <c r="IG89" i="33" l="1"/>
  <c r="IG87" i="33"/>
  <c r="IH83" i="33" s="1"/>
  <c r="IF90" i="33"/>
  <c r="IS98" i="33"/>
  <c r="IT94" i="33" s="1"/>
  <c r="IS100" i="33"/>
  <c r="IS101" i="33" s="1"/>
  <c r="IT98" i="33" l="1"/>
  <c r="IU94" i="33" s="1"/>
  <c r="IT100" i="33"/>
  <c r="IT101" i="33" s="1"/>
  <c r="IH87" i="33"/>
  <c r="II83" i="33" s="1"/>
  <c r="IH89" i="33"/>
  <c r="IG90" i="33"/>
  <c r="IH90" i="33" l="1"/>
  <c r="II87" i="33"/>
  <c r="IJ83" i="33" s="1"/>
  <c r="II89" i="33"/>
  <c r="IU98" i="33"/>
  <c r="IV94" i="33" s="1"/>
  <c r="IU100" i="33"/>
  <c r="IU101" i="33" s="1"/>
  <c r="II90" i="33" l="1"/>
  <c r="IV98" i="33"/>
  <c r="IW94" i="33" s="1"/>
  <c r="IV100" i="33"/>
  <c r="IV101" i="33" s="1"/>
  <c r="IJ87" i="33"/>
  <c r="IK83" i="33" s="1"/>
  <c r="IJ89" i="33"/>
  <c r="IK87" i="33" l="1"/>
  <c r="IL83" i="33" s="1"/>
  <c r="IK89" i="33"/>
  <c r="IJ90" i="33"/>
  <c r="IW98" i="33"/>
  <c r="IX94" i="33" s="1"/>
  <c r="IW100" i="33"/>
  <c r="IW101" i="33" s="1"/>
  <c r="IK90" i="33" l="1"/>
  <c r="IX100" i="33"/>
  <c r="IX101" i="33" s="1"/>
  <c r="IX98" i="33"/>
  <c r="IY94" i="33" s="1"/>
  <c r="IL87" i="33"/>
  <c r="IM83" i="33" s="1"/>
  <c r="IL89" i="33"/>
  <c r="IM89" i="33" l="1"/>
  <c r="IM87" i="33"/>
  <c r="IN83" i="33" s="1"/>
  <c r="IL90" i="33"/>
  <c r="IY100" i="33"/>
  <c r="IY101" i="33" s="1"/>
  <c r="IY98" i="33"/>
  <c r="IZ94" i="33" s="1"/>
  <c r="IZ100" i="33" l="1"/>
  <c r="IZ101" i="33" s="1"/>
  <c r="IZ98" i="33"/>
  <c r="JA94" i="33" s="1"/>
  <c r="IN89" i="33"/>
  <c r="IN87" i="33"/>
  <c r="IO83" i="33" s="1"/>
  <c r="IM90" i="33"/>
  <c r="JA98" i="33" l="1"/>
  <c r="JB94" i="33" s="1"/>
  <c r="JA100" i="33"/>
  <c r="JA101" i="33" s="1"/>
  <c r="IO89" i="33"/>
  <c r="IO87" i="33"/>
  <c r="IP83" i="33" s="1"/>
  <c r="IN90" i="33"/>
  <c r="IP87" i="33" l="1"/>
  <c r="IQ83" i="33" s="1"/>
  <c r="IP89" i="33"/>
  <c r="IO90" i="33"/>
  <c r="JB98" i="33"/>
  <c r="JC94" i="33" s="1"/>
  <c r="JB100" i="33"/>
  <c r="JB101" i="33" s="1"/>
  <c r="JC98" i="33" l="1"/>
  <c r="JD94" i="33" s="1"/>
  <c r="JC100" i="33"/>
  <c r="JC101" i="33" s="1"/>
  <c r="IP90" i="33"/>
  <c r="IQ87" i="33"/>
  <c r="IR83" i="33" s="1"/>
  <c r="IQ89" i="33"/>
  <c r="IQ90" i="33" l="1"/>
  <c r="IR87" i="33"/>
  <c r="IS83" i="33" s="1"/>
  <c r="IR89" i="33"/>
  <c r="JD98" i="33"/>
  <c r="JE94" i="33" s="1"/>
  <c r="JD100" i="33"/>
  <c r="JD101" i="33" s="1"/>
  <c r="JE98" i="33" l="1"/>
  <c r="JF94" i="33" s="1"/>
  <c r="JE100" i="33"/>
  <c r="JE101" i="33" s="1"/>
  <c r="IS87" i="33"/>
  <c r="IT83" i="33" s="1"/>
  <c r="IS89" i="33"/>
  <c r="IR90" i="33"/>
  <c r="IT87" i="33" l="1"/>
  <c r="IU83" i="33" s="1"/>
  <c r="IT89" i="33"/>
  <c r="IS90" i="33"/>
  <c r="JF100" i="33"/>
  <c r="JF101" i="33" s="1"/>
  <c r="JF98" i="33"/>
  <c r="JG94" i="33" s="1"/>
  <c r="JG100" i="33" l="1"/>
  <c r="JG101" i="33" s="1"/>
  <c r="JG98" i="33"/>
  <c r="JH94" i="33" s="1"/>
  <c r="IT90" i="33"/>
  <c r="IU89" i="33"/>
  <c r="IU87" i="33"/>
  <c r="IV83" i="33" s="1"/>
  <c r="IV89" i="33" l="1"/>
  <c r="IV87" i="33"/>
  <c r="IW83" i="33" s="1"/>
  <c r="IU90" i="33"/>
  <c r="JH100" i="33"/>
  <c r="JH101" i="33" s="1"/>
  <c r="JH98" i="33"/>
  <c r="JI94" i="33" s="1"/>
  <c r="JI98" i="33" l="1"/>
  <c r="JJ94" i="33" s="1"/>
  <c r="JI100" i="33"/>
  <c r="JI101" i="33" s="1"/>
  <c r="IW89" i="33"/>
  <c r="IW87" i="33"/>
  <c r="IX83" i="33" s="1"/>
  <c r="IV90" i="33"/>
  <c r="IX87" i="33" l="1"/>
  <c r="IY83" i="33" s="1"/>
  <c r="IX89" i="33"/>
  <c r="IW90" i="33"/>
  <c r="JJ100" i="33"/>
  <c r="JJ101" i="33" s="1"/>
  <c r="JJ98" i="33"/>
  <c r="JK94" i="33" s="1"/>
  <c r="JK100" i="33" l="1"/>
  <c r="JK101" i="33" s="1"/>
  <c r="JK98" i="33"/>
  <c r="JL94" i="33" s="1"/>
  <c r="IX90" i="33"/>
  <c r="IY87" i="33"/>
  <c r="IZ83" i="33" s="1"/>
  <c r="IY89" i="33"/>
  <c r="IY90" i="33" l="1"/>
  <c r="IZ87" i="33"/>
  <c r="JA83" i="33" s="1"/>
  <c r="IZ89" i="33"/>
  <c r="JL100" i="33"/>
  <c r="JL101" i="33" s="1"/>
  <c r="JL98" i="33"/>
  <c r="JM94" i="33" s="1"/>
  <c r="JM98" i="33" l="1"/>
  <c r="JN94" i="33" s="1"/>
  <c r="JM100" i="33"/>
  <c r="JM101" i="33" s="1"/>
  <c r="IZ90" i="33"/>
  <c r="JA87" i="33"/>
  <c r="JB83" i="33" s="1"/>
  <c r="JA89" i="33"/>
  <c r="JB87" i="33" l="1"/>
  <c r="JC83" i="33" s="1"/>
  <c r="JB89" i="33"/>
  <c r="JA90" i="33"/>
  <c r="JN100" i="33"/>
  <c r="JN101" i="33" s="1"/>
  <c r="JN98" i="33"/>
  <c r="JO94" i="33" s="1"/>
  <c r="JO98" i="33" l="1"/>
  <c r="JP94" i="33" s="1"/>
  <c r="JO100" i="33"/>
  <c r="JO101" i="33" s="1"/>
  <c r="JB90" i="33"/>
  <c r="JC89" i="33"/>
  <c r="JC87" i="33"/>
  <c r="JD83" i="33" s="1"/>
  <c r="JD89" i="33" l="1"/>
  <c r="JD87" i="33"/>
  <c r="JE83" i="33" s="1"/>
  <c r="JC90" i="33"/>
  <c r="JP100" i="33"/>
  <c r="JP101" i="33" s="1"/>
  <c r="JP98" i="33"/>
  <c r="JQ94" i="33" s="1"/>
  <c r="JQ98" i="33" l="1"/>
  <c r="JR94" i="33" s="1"/>
  <c r="JQ100" i="33"/>
  <c r="JQ101" i="33" s="1"/>
  <c r="JE89" i="33"/>
  <c r="JE87" i="33"/>
  <c r="JF83" i="33" s="1"/>
  <c r="JD90" i="33"/>
  <c r="JE90" i="33" l="1"/>
  <c r="JF87" i="33"/>
  <c r="JG83" i="33" s="1"/>
  <c r="JF89" i="33"/>
  <c r="JR100" i="33"/>
  <c r="JR101" i="33" s="1"/>
  <c r="JR98" i="33"/>
  <c r="JS94" i="33" s="1"/>
  <c r="JG87" i="33" l="1"/>
  <c r="JH83" i="33" s="1"/>
  <c r="JG89" i="33"/>
  <c r="JS100" i="33"/>
  <c r="JS101" i="33" s="1"/>
  <c r="JS98" i="33"/>
  <c r="JT94" i="33" s="1"/>
  <c r="JF90" i="33"/>
  <c r="JT100" i="33" l="1"/>
  <c r="JT101" i="33" s="1"/>
  <c r="JT98" i="33"/>
  <c r="JU94" i="33" s="1"/>
  <c r="JG90" i="33"/>
  <c r="JH87" i="33"/>
  <c r="JI83" i="33" s="1"/>
  <c r="JH89" i="33"/>
  <c r="JH90" i="33" l="1"/>
  <c r="JU98" i="33"/>
  <c r="JV94" i="33" s="1"/>
  <c r="JU100" i="33"/>
  <c r="JU101" i="33" s="1"/>
  <c r="JI87" i="33"/>
  <c r="JJ83" i="33" s="1"/>
  <c r="JI89" i="33"/>
  <c r="JI90" i="33" l="1"/>
  <c r="JJ89" i="33"/>
  <c r="JJ87" i="33"/>
  <c r="JK83" i="33" s="1"/>
  <c r="JV98" i="33"/>
  <c r="JV100" i="33"/>
  <c r="JV101" i="33" s="1"/>
  <c r="JK89" i="33" l="1"/>
  <c r="JK87" i="33"/>
  <c r="JL83" i="33" s="1"/>
  <c r="JJ90" i="33"/>
  <c r="C19" i="33" l="1"/>
  <c r="JL87" i="33"/>
  <c r="JM83" i="33" s="1"/>
  <c r="JL89" i="33"/>
  <c r="JK90" i="33"/>
  <c r="JL90" i="33" l="1"/>
  <c r="JM87" i="33"/>
  <c r="JN83" i="33" s="1"/>
  <c r="JM89" i="33"/>
  <c r="C21" i="33"/>
  <c r="JN87" i="33" l="1"/>
  <c r="JO83" i="33" s="1"/>
  <c r="JN89" i="33"/>
  <c r="JM90" i="33"/>
  <c r="JN90" i="33" l="1"/>
  <c r="JO89" i="33"/>
  <c r="JO87" i="33"/>
  <c r="JP83" i="33" s="1"/>
  <c r="JP87" i="33" l="1"/>
  <c r="JQ83" i="33" s="1"/>
  <c r="JP89" i="33"/>
  <c r="JO90" i="33"/>
  <c r="JP90" i="33" l="1"/>
  <c r="JQ87" i="33"/>
  <c r="JR83" i="33" s="1"/>
  <c r="JQ89" i="33"/>
  <c r="JR87" i="33" l="1"/>
  <c r="JS83" i="33" s="1"/>
  <c r="JR89" i="33"/>
  <c r="JQ90" i="33"/>
  <c r="JR90" i="33" l="1"/>
  <c r="JS89" i="33"/>
  <c r="JS87" i="33"/>
  <c r="JT83" i="33" s="1"/>
  <c r="JT87" i="33" l="1"/>
  <c r="JU83" i="33" s="1"/>
  <c r="JT89" i="33"/>
  <c r="JS90" i="33"/>
  <c r="JT90" i="33" l="1"/>
  <c r="JU87" i="33"/>
  <c r="JV83" i="33" s="1"/>
  <c r="JU89" i="33"/>
  <c r="JU90" i="33" l="1"/>
  <c r="JV89" i="33"/>
  <c r="JV87" i="33"/>
  <c r="JV90" i="33" l="1"/>
  <c r="AM107" i="33"/>
  <c r="AM109" i="33" s="1"/>
  <c r="AN105" i="33" s="1"/>
  <c r="F50" i="33" s="1" a="1"/>
  <c r="F50" i="33" s="1"/>
  <c r="CE107" i="33" s="1"/>
  <c r="IA107" i="33"/>
  <c r="IC107" i="33"/>
  <c r="IH107" i="33"/>
  <c r="AY118" i="33"/>
  <c r="AY120" i="33" s="1"/>
  <c r="AZ116" i="33" s="1"/>
  <c r="AN111" i="33"/>
  <c r="AN128" i="33" s="1"/>
  <c r="AM129" i="33"/>
  <c r="AM130" i="33" l="1"/>
  <c r="AM112" i="33"/>
  <c r="HJ107" i="33"/>
  <c r="GT107" i="33"/>
  <c r="EA107" i="33"/>
  <c r="GM107" i="33"/>
  <c r="II107" i="33"/>
  <c r="HB107" i="33"/>
  <c r="DS107" i="33"/>
  <c r="DK107" i="33"/>
  <c r="BW107" i="33"/>
  <c r="BG107" i="33"/>
  <c r="HS107" i="33"/>
  <c r="FW107" i="33"/>
  <c r="AY107" i="33"/>
  <c r="AY129" i="33" s="1"/>
  <c r="AY123" i="33"/>
  <c r="GE107" i="33"/>
  <c r="HR107" i="33"/>
  <c r="EY107" i="33"/>
  <c r="HK107" i="33"/>
  <c r="EI107" i="33"/>
  <c r="G50" i="33" a="1"/>
  <c r="G50" i="33" s="1"/>
  <c r="AZ122" i="33"/>
  <c r="CM107" i="33"/>
  <c r="BO107" i="33"/>
  <c r="FO107" i="33"/>
  <c r="DC107" i="33"/>
  <c r="AQ107" i="33"/>
  <c r="HZ107" i="33"/>
  <c r="GU107" i="33"/>
  <c r="EQ107" i="33"/>
  <c r="IK107" i="33"/>
  <c r="IL107" i="33"/>
  <c r="IM107" i="33"/>
  <c r="IN107" i="33"/>
  <c r="IO107" i="33"/>
  <c r="IP107" i="33"/>
  <c r="IQ107" i="33"/>
  <c r="IR107" i="33"/>
  <c r="IS107" i="33"/>
  <c r="IT107" i="33"/>
  <c r="IU107" i="33"/>
  <c r="IV107" i="33"/>
  <c r="IW107" i="33"/>
  <c r="IX107" i="33"/>
  <c r="IY107" i="33"/>
  <c r="IZ107" i="33"/>
  <c r="JA107" i="33"/>
  <c r="JB107" i="33"/>
  <c r="JC107" i="33"/>
  <c r="JD107" i="33"/>
  <c r="JE107" i="33"/>
  <c r="JF107" i="33"/>
  <c r="JG107" i="33"/>
  <c r="JH107" i="33"/>
  <c r="JI107" i="33"/>
  <c r="JJ107" i="33"/>
  <c r="JK107" i="33"/>
  <c r="JL107" i="33"/>
  <c r="JM107" i="33"/>
  <c r="JN107" i="33"/>
  <c r="JO107" i="33"/>
  <c r="JP107" i="33"/>
  <c r="JQ107" i="33"/>
  <c r="JR107" i="33"/>
  <c r="JS107" i="33"/>
  <c r="JT107" i="33"/>
  <c r="JU107" i="33"/>
  <c r="JV107" i="33"/>
  <c r="IJ107" i="33"/>
  <c r="AT107" i="33"/>
  <c r="BB107" i="33"/>
  <c r="BJ107" i="33"/>
  <c r="BR107" i="33"/>
  <c r="BZ107" i="33"/>
  <c r="CH107" i="33"/>
  <c r="CP107" i="33"/>
  <c r="CX107" i="33"/>
  <c r="DF107" i="33"/>
  <c r="DN107" i="33"/>
  <c r="DV107" i="33"/>
  <c r="ED107" i="33"/>
  <c r="EL107" i="33"/>
  <c r="ET107" i="33"/>
  <c r="FB107" i="33"/>
  <c r="FJ107" i="33"/>
  <c r="FR107" i="33"/>
  <c r="FZ107" i="33"/>
  <c r="GH107" i="33"/>
  <c r="GP107" i="33"/>
  <c r="GX107" i="33"/>
  <c r="HF107" i="33"/>
  <c r="HN107" i="33"/>
  <c r="HV107" i="33"/>
  <c r="ID107" i="33"/>
  <c r="AO107" i="33"/>
  <c r="AW107" i="33"/>
  <c r="BE107" i="33"/>
  <c r="BM107" i="33"/>
  <c r="BU107" i="33"/>
  <c r="CC107" i="33"/>
  <c r="CK107" i="33"/>
  <c r="CS107" i="33"/>
  <c r="DA107" i="33"/>
  <c r="DI107" i="33"/>
  <c r="DQ107" i="33"/>
  <c r="DY107" i="33"/>
  <c r="EG107" i="33"/>
  <c r="EO107" i="33"/>
  <c r="EW107" i="33"/>
  <c r="FE107" i="33"/>
  <c r="FM107" i="33"/>
  <c r="FU107" i="33"/>
  <c r="GC107" i="33"/>
  <c r="GK107" i="33"/>
  <c r="GS107" i="33"/>
  <c r="HA107" i="33"/>
  <c r="HI107" i="33"/>
  <c r="HQ107" i="33"/>
  <c r="HY107" i="33"/>
  <c r="IG107" i="33"/>
  <c r="AR107" i="33"/>
  <c r="AZ107" i="33"/>
  <c r="BH107" i="33"/>
  <c r="BP107" i="33"/>
  <c r="BX107" i="33"/>
  <c r="CF107" i="33"/>
  <c r="CN107" i="33"/>
  <c r="CV107" i="33"/>
  <c r="DD107" i="33"/>
  <c r="DL107" i="33"/>
  <c r="DT107" i="33"/>
  <c r="EB107" i="33"/>
  <c r="EJ107" i="33"/>
  <c r="ER107" i="33"/>
  <c r="EZ107" i="33"/>
  <c r="FH107" i="33"/>
  <c r="FP107" i="33"/>
  <c r="FX107" i="33"/>
  <c r="GF107" i="33"/>
  <c r="GN107" i="33"/>
  <c r="GV107" i="33"/>
  <c r="HD107" i="33"/>
  <c r="HL107" i="33"/>
  <c r="HT107" i="33"/>
  <c r="IB107" i="33"/>
  <c r="AU107" i="33"/>
  <c r="BC107" i="33"/>
  <c r="BK107" i="33"/>
  <c r="BS107" i="33"/>
  <c r="CA107" i="33"/>
  <c r="CI107" i="33"/>
  <c r="CQ107" i="33"/>
  <c r="CY107" i="33"/>
  <c r="DG107" i="33"/>
  <c r="DO107" i="33"/>
  <c r="DW107" i="33"/>
  <c r="EE107" i="33"/>
  <c r="EM107" i="33"/>
  <c r="EU107" i="33"/>
  <c r="FC107" i="33"/>
  <c r="FK107" i="33"/>
  <c r="FS107" i="33"/>
  <c r="GA107" i="33"/>
  <c r="GI107" i="33"/>
  <c r="GQ107" i="33"/>
  <c r="GY107" i="33"/>
  <c r="HG107" i="33"/>
  <c r="HO107" i="33"/>
  <c r="HW107" i="33"/>
  <c r="IE107" i="33"/>
  <c r="AP107" i="33"/>
  <c r="AX107" i="33"/>
  <c r="BF107" i="33"/>
  <c r="BN107" i="33"/>
  <c r="BV107" i="33"/>
  <c r="CD107" i="33"/>
  <c r="CL107" i="33"/>
  <c r="CT107" i="33"/>
  <c r="DB107" i="33"/>
  <c r="DJ107" i="33"/>
  <c r="DR107" i="33"/>
  <c r="DZ107" i="33"/>
  <c r="EH107" i="33"/>
  <c r="EP107" i="33"/>
  <c r="EX107" i="33"/>
  <c r="FF107" i="33"/>
  <c r="FN107" i="33"/>
  <c r="FV107" i="33"/>
  <c r="GD107" i="33"/>
  <c r="GL107" i="33"/>
  <c r="AS107" i="33"/>
  <c r="BA107" i="33"/>
  <c r="BI107" i="33"/>
  <c r="BQ107" i="33"/>
  <c r="BY107" i="33"/>
  <c r="CG107" i="33"/>
  <c r="CO107" i="33"/>
  <c r="CW107" i="33"/>
  <c r="DE107" i="33"/>
  <c r="DM107" i="33"/>
  <c r="DU107" i="33"/>
  <c r="EC107" i="33"/>
  <c r="EK107" i="33"/>
  <c r="ES107" i="33"/>
  <c r="FA107" i="33"/>
  <c r="FI107" i="33"/>
  <c r="FQ107" i="33"/>
  <c r="FY107" i="33"/>
  <c r="GG107" i="33"/>
  <c r="GO107" i="33"/>
  <c r="GW107" i="33"/>
  <c r="HE107" i="33"/>
  <c r="HM107" i="33"/>
  <c r="HU107" i="33"/>
  <c r="AN107" i="33"/>
  <c r="AV107" i="33"/>
  <c r="BD107" i="33"/>
  <c r="BL107" i="33"/>
  <c r="BT107" i="33"/>
  <c r="CB107" i="33"/>
  <c r="CJ107" i="33"/>
  <c r="CR107" i="33"/>
  <c r="CZ107" i="33"/>
  <c r="DH107" i="33"/>
  <c r="DP107" i="33"/>
  <c r="DX107" i="33"/>
  <c r="EF107" i="33"/>
  <c r="EN107" i="33"/>
  <c r="EV107" i="33"/>
  <c r="FD107" i="33"/>
  <c r="FL107" i="33"/>
  <c r="FT107" i="33"/>
  <c r="GB107" i="33"/>
  <c r="GJ107" i="33"/>
  <c r="GR107" i="33"/>
  <c r="GZ107" i="33"/>
  <c r="HH107" i="33"/>
  <c r="HP107" i="33"/>
  <c r="HX107" i="33"/>
  <c r="IF107" i="33"/>
  <c r="HC107" i="33"/>
  <c r="FG107" i="33"/>
  <c r="CU107" i="33"/>
  <c r="AU129" i="33" l="1"/>
  <c r="AQ129" i="33"/>
  <c r="AR129" i="33"/>
  <c r="AV129" i="33"/>
  <c r="AW129" i="33"/>
  <c r="AN129" i="33"/>
  <c r="AN112" i="33"/>
  <c r="AS129" i="33"/>
  <c r="AO129" i="33"/>
  <c r="AT129" i="33"/>
  <c r="AN109" i="33"/>
  <c r="AO105" i="33" s="1"/>
  <c r="AX129" i="33"/>
  <c r="AP129" i="33"/>
  <c r="IW118" i="33"/>
  <c r="IW129" i="33" s="1"/>
  <c r="IX118" i="33"/>
  <c r="IX129" i="33" s="1"/>
  <c r="IY118" i="33"/>
  <c r="IZ118" i="33"/>
  <c r="JA118" i="33"/>
  <c r="JB118" i="33"/>
  <c r="JB129" i="33" s="1"/>
  <c r="JC118" i="33"/>
  <c r="JC129" i="33" s="1"/>
  <c r="JD118" i="33"/>
  <c r="JD129" i="33" s="1"/>
  <c r="JE118" i="33"/>
  <c r="JF118" i="33"/>
  <c r="JF129" i="33" s="1"/>
  <c r="JG118" i="33"/>
  <c r="JH118" i="33"/>
  <c r="JI118" i="33"/>
  <c r="JI129" i="33" s="1"/>
  <c r="JJ118" i="33"/>
  <c r="JK118" i="33"/>
  <c r="JK129" i="33" s="1"/>
  <c r="JL118" i="33"/>
  <c r="JM118" i="33"/>
  <c r="JN118" i="33"/>
  <c r="JO118" i="33"/>
  <c r="JO129" i="33" s="1"/>
  <c r="JP118" i="33"/>
  <c r="JQ118" i="33"/>
  <c r="JR118" i="33"/>
  <c r="JR129" i="33" s="1"/>
  <c r="JS118" i="33"/>
  <c r="JT118" i="33"/>
  <c r="JU118" i="33"/>
  <c r="JU129" i="33" s="1"/>
  <c r="JV118" i="33"/>
  <c r="IV118" i="33"/>
  <c r="IV129" i="33" s="1"/>
  <c r="BB118" i="33"/>
  <c r="BJ118" i="33"/>
  <c r="BR118" i="33"/>
  <c r="BR129" i="33" s="1"/>
  <c r="BZ118" i="33"/>
  <c r="BZ129" i="33" s="1"/>
  <c r="CH118" i="33"/>
  <c r="CH129" i="33" s="1"/>
  <c r="CP118" i="33"/>
  <c r="CP129" i="33" s="1"/>
  <c r="CX118" i="33"/>
  <c r="DF118" i="33"/>
  <c r="DF129" i="33" s="1"/>
  <c r="DN118" i="33"/>
  <c r="DV118" i="33"/>
  <c r="ED118" i="33"/>
  <c r="ED129" i="33" s="1"/>
  <c r="EL118" i="33"/>
  <c r="EL129" i="33" s="1"/>
  <c r="ET118" i="33"/>
  <c r="ET129" i="33" s="1"/>
  <c r="FB118" i="33"/>
  <c r="FB129" i="33" s="1"/>
  <c r="FJ118" i="33"/>
  <c r="FR118" i="33"/>
  <c r="FZ118" i="33"/>
  <c r="GH118" i="33"/>
  <c r="GP118" i="33"/>
  <c r="GP129" i="33" s="1"/>
  <c r="GX118" i="33"/>
  <c r="GX129" i="33" s="1"/>
  <c r="HF118" i="33"/>
  <c r="HN118" i="33"/>
  <c r="BE118" i="33"/>
  <c r="BE129" i="33" s="1"/>
  <c r="BM118" i="33"/>
  <c r="BU118" i="33"/>
  <c r="CC118" i="33"/>
  <c r="CK118" i="33"/>
  <c r="CK129" i="33" s="1"/>
  <c r="CS118" i="33"/>
  <c r="DA118" i="33"/>
  <c r="DA129" i="33" s="1"/>
  <c r="DI118" i="33"/>
  <c r="DI129" i="33" s="1"/>
  <c r="DQ118" i="33"/>
  <c r="DY118" i="33"/>
  <c r="DY129" i="33" s="1"/>
  <c r="EG118" i="33"/>
  <c r="EG129" i="33" s="1"/>
  <c r="EO118" i="33"/>
  <c r="AZ118" i="33"/>
  <c r="AZ129" i="33" s="1"/>
  <c r="BH118" i="33"/>
  <c r="BP118" i="33"/>
  <c r="BP129" i="33" s="1"/>
  <c r="BX118" i="33"/>
  <c r="BX129" i="33" s="1"/>
  <c r="CF118" i="33"/>
  <c r="CN118" i="33"/>
  <c r="CV118" i="33"/>
  <c r="DD118" i="33"/>
  <c r="DL118" i="33"/>
  <c r="DL129" i="33" s="1"/>
  <c r="DT118" i="33"/>
  <c r="DT129" i="33" s="1"/>
  <c r="EB118" i="33"/>
  <c r="EJ118" i="33"/>
  <c r="EJ129" i="33" s="1"/>
  <c r="ER118" i="33"/>
  <c r="EZ118" i="33"/>
  <c r="FH118" i="33"/>
  <c r="FP118" i="33"/>
  <c r="FX118" i="33"/>
  <c r="FX129" i="33" s="1"/>
  <c r="GF118" i="33"/>
  <c r="GF129" i="33" s="1"/>
  <c r="GN118" i="33"/>
  <c r="GN129" i="33" s="1"/>
  <c r="GV118" i="33"/>
  <c r="GV129" i="33" s="1"/>
  <c r="HD118" i="33"/>
  <c r="HD129" i="33" s="1"/>
  <c r="HL118" i="33"/>
  <c r="BC118" i="33"/>
  <c r="BK118" i="33"/>
  <c r="BS118" i="33"/>
  <c r="BS129" i="33" s="1"/>
  <c r="CA118" i="33"/>
  <c r="CA129" i="33" s="1"/>
  <c r="CI118" i="33"/>
  <c r="CI129" i="33" s="1"/>
  <c r="CQ118" i="33"/>
  <c r="CY118" i="33"/>
  <c r="DG118" i="33"/>
  <c r="DO118" i="33"/>
  <c r="DW118" i="33"/>
  <c r="EE118" i="33"/>
  <c r="EE129" i="33" s="1"/>
  <c r="EM118" i="33"/>
  <c r="EM129" i="33" s="1"/>
  <c r="EU118" i="33"/>
  <c r="EU129" i="33" s="1"/>
  <c r="FC118" i="33"/>
  <c r="FC129" i="33" s="1"/>
  <c r="FK118" i="33"/>
  <c r="FK129" i="33" s="1"/>
  <c r="FS118" i="33"/>
  <c r="GA118" i="33"/>
  <c r="BF118" i="33"/>
  <c r="BN118" i="33"/>
  <c r="BN129" i="33" s="1"/>
  <c r="BV118" i="33"/>
  <c r="CD118" i="33"/>
  <c r="CL118" i="33"/>
  <c r="CT118" i="33"/>
  <c r="CT129" i="33" s="1"/>
  <c r="DB118" i="33"/>
  <c r="DJ118" i="33"/>
  <c r="DJ129" i="33" s="1"/>
  <c r="DR118" i="33"/>
  <c r="DZ118" i="33"/>
  <c r="DZ129" i="33" s="1"/>
  <c r="EH118" i="33"/>
  <c r="EH129" i="33" s="1"/>
  <c r="EP118" i="33"/>
  <c r="EX118" i="33"/>
  <c r="EX129" i="33" s="1"/>
  <c r="FF118" i="33"/>
  <c r="BA118" i="33"/>
  <c r="BA129" i="33" s="1"/>
  <c r="BI118" i="33"/>
  <c r="BQ118" i="33"/>
  <c r="BY118" i="33"/>
  <c r="BY129" i="33" s="1"/>
  <c r="CG118" i="33"/>
  <c r="CO118" i="33"/>
  <c r="CO129" i="33" s="1"/>
  <c r="CW118" i="33"/>
  <c r="DE118" i="33"/>
  <c r="DM118" i="33"/>
  <c r="DU118" i="33"/>
  <c r="EC118" i="33"/>
  <c r="EC129" i="33" s="1"/>
  <c r="EK118" i="33"/>
  <c r="EK129" i="33" s="1"/>
  <c r="ES118" i="33"/>
  <c r="ES129" i="33" s="1"/>
  <c r="FA118" i="33"/>
  <c r="FA129" i="33" s="1"/>
  <c r="FI118" i="33"/>
  <c r="FI129" i="33" s="1"/>
  <c r="BD118" i="33"/>
  <c r="CJ118" i="33"/>
  <c r="CJ129" i="33" s="1"/>
  <c r="DP118" i="33"/>
  <c r="FM118" i="33"/>
  <c r="FV118" i="33"/>
  <c r="FV129" i="33" s="1"/>
  <c r="GO118" i="33"/>
  <c r="GO129" i="33" s="1"/>
  <c r="HC118" i="33"/>
  <c r="HC129" i="33" s="1"/>
  <c r="HG118" i="33"/>
  <c r="HQ118" i="33"/>
  <c r="HQ129" i="33" s="1"/>
  <c r="HT118" i="33"/>
  <c r="IB118" i="33"/>
  <c r="IJ118" i="33"/>
  <c r="IR118" i="33"/>
  <c r="BO118" i="33"/>
  <c r="BO129" i="33" s="1"/>
  <c r="CU118" i="33"/>
  <c r="CU129" i="33" s="1"/>
  <c r="EA118" i="33"/>
  <c r="FN118" i="33"/>
  <c r="GL118" i="33"/>
  <c r="GS118" i="33"/>
  <c r="GZ118" i="33"/>
  <c r="HW118" i="33"/>
  <c r="HW129" i="33" s="1"/>
  <c r="IE118" i="33"/>
  <c r="IE129" i="33" s="1"/>
  <c r="IM118" i="33"/>
  <c r="IM129" i="33" s="1"/>
  <c r="IU118" i="33"/>
  <c r="IU129" i="33" s="1"/>
  <c r="CB118" i="33"/>
  <c r="DH118" i="33"/>
  <c r="DH129" i="33" s="1"/>
  <c r="EN118" i="33"/>
  <c r="EV118" i="33"/>
  <c r="EV129" i="33" s="1"/>
  <c r="GE118" i="33"/>
  <c r="GI118" i="33"/>
  <c r="GW118" i="33"/>
  <c r="GW129" i="33" s="1"/>
  <c r="HK118" i="33"/>
  <c r="HO118" i="33"/>
  <c r="HR118" i="33"/>
  <c r="HZ118" i="33"/>
  <c r="IH118" i="33"/>
  <c r="IP118" i="33"/>
  <c r="IP129" i="33" s="1"/>
  <c r="BG118" i="33"/>
  <c r="CM118" i="33"/>
  <c r="CM129" i="33" s="1"/>
  <c r="DS118" i="33"/>
  <c r="FD118" i="33"/>
  <c r="FW118" i="33"/>
  <c r="GT118" i="33"/>
  <c r="HA118" i="33"/>
  <c r="HA129" i="33" s="1"/>
  <c r="HH118" i="33"/>
  <c r="HH129" i="33" s="1"/>
  <c r="HU118" i="33"/>
  <c r="HU129" i="33" s="1"/>
  <c r="IC118" i="33"/>
  <c r="IK118" i="33"/>
  <c r="IK129" i="33" s="1"/>
  <c r="IS118" i="33"/>
  <c r="BT118" i="33"/>
  <c r="CZ118" i="33"/>
  <c r="EF118" i="33"/>
  <c r="EW118" i="33"/>
  <c r="EW129" i="33" s="1"/>
  <c r="FO118" i="33"/>
  <c r="GB118" i="33"/>
  <c r="GB129" i="33" s="1"/>
  <c r="GM118" i="33"/>
  <c r="GQ118" i="33"/>
  <c r="GQ129" i="33" s="1"/>
  <c r="HE118" i="33"/>
  <c r="HX118" i="33"/>
  <c r="IF118" i="33"/>
  <c r="IN118" i="33"/>
  <c r="IN129" i="33" s="1"/>
  <c r="CE118" i="33"/>
  <c r="DK118" i="33"/>
  <c r="EQ118" i="33"/>
  <c r="EQ129" i="33" s="1"/>
  <c r="FE118" i="33"/>
  <c r="FE129" i="33" s="1"/>
  <c r="FT118" i="33"/>
  <c r="GJ118" i="33"/>
  <c r="HB118" i="33"/>
  <c r="HI118" i="33"/>
  <c r="HI129" i="33" s="1"/>
  <c r="HP118" i="33"/>
  <c r="HP129" i="33" s="1"/>
  <c r="HS118" i="33"/>
  <c r="IA118" i="33"/>
  <c r="II118" i="33"/>
  <c r="IQ118" i="33"/>
  <c r="EI118" i="33"/>
  <c r="GD118" i="33"/>
  <c r="GR118" i="33"/>
  <c r="GR129" i="33" s="1"/>
  <c r="IO118" i="33"/>
  <c r="BL118" i="33"/>
  <c r="GG118" i="33"/>
  <c r="GG129" i="33" s="1"/>
  <c r="GU118" i="33"/>
  <c r="HV118" i="33"/>
  <c r="HV129" i="33" s="1"/>
  <c r="DC118" i="33"/>
  <c r="FQ118" i="33"/>
  <c r="HJ118" i="33"/>
  <c r="IG118" i="33"/>
  <c r="EY118" i="33"/>
  <c r="GY118" i="33"/>
  <c r="HM118" i="33"/>
  <c r="IT118" i="33"/>
  <c r="BW118" i="33"/>
  <c r="FU118" i="33"/>
  <c r="GK118" i="33"/>
  <c r="GK129" i="33" s="1"/>
  <c r="HY118" i="33"/>
  <c r="HY129" i="33" s="1"/>
  <c r="DX118" i="33"/>
  <c r="FY118" i="33"/>
  <c r="IL118" i="33"/>
  <c r="IL129" i="33" s="1"/>
  <c r="FG118" i="33"/>
  <c r="FL118" i="33"/>
  <c r="GC118" i="33"/>
  <c r="ID118" i="33"/>
  <c r="ID129" i="33" s="1"/>
  <c r="CR118" i="33"/>
  <c r="CR129" i="33" s="1"/>
  <c r="D20" i="33" l="1"/>
  <c r="C23" i="33" s="1"/>
  <c r="BW129" i="33"/>
  <c r="HZ129" i="33"/>
  <c r="HX129" i="33"/>
  <c r="DU129" i="33"/>
  <c r="GJ129" i="33"/>
  <c r="GS129" i="33"/>
  <c r="FL129" i="33"/>
  <c r="CZ129" i="33"/>
  <c r="DP129" i="33"/>
  <c r="EI129" i="33"/>
  <c r="IB129" i="33"/>
  <c r="DC129" i="33"/>
  <c r="GT129" i="33"/>
  <c r="EN129" i="33"/>
  <c r="BI129" i="33"/>
  <c r="GA129" i="33"/>
  <c r="DO129" i="33"/>
  <c r="BC129" i="33"/>
  <c r="FH129" i="33"/>
  <c r="CV129" i="33"/>
  <c r="BU129" i="33"/>
  <c r="FZ129" i="33"/>
  <c r="DN129" i="33"/>
  <c r="BB129" i="33"/>
  <c r="JP129" i="33"/>
  <c r="JH129" i="33"/>
  <c r="IZ129" i="33"/>
  <c r="HB129" i="33"/>
  <c r="IH129" i="33"/>
  <c r="GD129" i="33"/>
  <c r="AN130" i="33"/>
  <c r="FW129" i="33"/>
  <c r="HR129" i="33"/>
  <c r="BK129" i="33"/>
  <c r="HE129" i="33"/>
  <c r="IQ129" i="33"/>
  <c r="IJ129" i="33"/>
  <c r="FT129" i="33"/>
  <c r="FG129" i="33"/>
  <c r="DB129" i="33"/>
  <c r="GU129" i="33"/>
  <c r="FR129" i="33"/>
  <c r="FP129" i="33"/>
  <c r="JQ129" i="33"/>
  <c r="CN129" i="33"/>
  <c r="IT129" i="33"/>
  <c r="BJ129" i="33"/>
  <c r="HO129" i="33"/>
  <c r="DM129" i="33"/>
  <c r="II129" i="33"/>
  <c r="IA129" i="33"/>
  <c r="GM129" i="33"/>
  <c r="DS129" i="33"/>
  <c r="HK129" i="33"/>
  <c r="EA129" i="33"/>
  <c r="JE129" i="33"/>
  <c r="JN129" i="33"/>
  <c r="HN129" i="33"/>
  <c r="DW129" i="33"/>
  <c r="CB129" i="33"/>
  <c r="CY129" i="33"/>
  <c r="IY129" i="33"/>
  <c r="CX129" i="33"/>
  <c r="BF129" i="33"/>
  <c r="CF129" i="33"/>
  <c r="GL129" i="33"/>
  <c r="CL129" i="33"/>
  <c r="HG129" i="33"/>
  <c r="FU129" i="33"/>
  <c r="IF129" i="33"/>
  <c r="FF129" i="33"/>
  <c r="EY129" i="33"/>
  <c r="HS129" i="33"/>
  <c r="DK129" i="33"/>
  <c r="IC129" i="33"/>
  <c r="FN129" i="33"/>
  <c r="GC129" i="33"/>
  <c r="EB129" i="33"/>
  <c r="DR129" i="33"/>
  <c r="DQ129" i="33"/>
  <c r="AO109" i="33"/>
  <c r="AP105" i="33" s="1"/>
  <c r="AO111" i="33"/>
  <c r="IS129" i="33"/>
  <c r="EZ129" i="33"/>
  <c r="DE129" i="33"/>
  <c r="DV129" i="33"/>
  <c r="HT129" i="33"/>
  <c r="CD129" i="33"/>
  <c r="FY129" i="33"/>
  <c r="JL129" i="33"/>
  <c r="DG129" i="33"/>
  <c r="BL129" i="33"/>
  <c r="DD129" i="33"/>
  <c r="CE129" i="33"/>
  <c r="BG129" i="33"/>
  <c r="E20" i="33" s="1"/>
  <c r="JM129" i="33"/>
  <c r="HF129" i="33"/>
  <c r="BH129" i="33"/>
  <c r="BT129" i="33"/>
  <c r="JV129" i="33"/>
  <c r="CC129" i="33"/>
  <c r="GI129" i="33"/>
  <c r="CG129" i="33"/>
  <c r="BD129" i="33"/>
  <c r="JG129" i="33"/>
  <c r="FJ129" i="33"/>
  <c r="HM129" i="33"/>
  <c r="ER129" i="33"/>
  <c r="FD129" i="33"/>
  <c r="FM129" i="33"/>
  <c r="IG129" i="33"/>
  <c r="HJ129" i="33"/>
  <c r="GE129" i="33"/>
  <c r="AZ123" i="33"/>
  <c r="AZ120" i="33"/>
  <c r="BA116" i="33" s="1"/>
  <c r="IO129" i="33"/>
  <c r="EF129" i="33"/>
  <c r="EO129" i="33"/>
  <c r="GZ129" i="33"/>
  <c r="IR129" i="33"/>
  <c r="CS129" i="33"/>
  <c r="GY129" i="33"/>
  <c r="CW129" i="33"/>
  <c r="JS129" i="33"/>
  <c r="JA129" i="33"/>
  <c r="HL129" i="33"/>
  <c r="BV129" i="33"/>
  <c r="FQ129" i="33"/>
  <c r="FO129" i="33"/>
  <c r="JJ129" i="33"/>
  <c r="GH129" i="33"/>
  <c r="CQ129" i="33"/>
  <c r="EP129" i="33"/>
  <c r="JT129" i="33"/>
  <c r="BM129" i="33"/>
  <c r="FS129" i="33"/>
  <c r="BQ129" i="33"/>
  <c r="DX129" i="33"/>
  <c r="C24" i="33" l="1"/>
  <c r="C25" i="33"/>
  <c r="F20" i="33"/>
  <c r="G20" i="33"/>
  <c r="F24" i="33" s="1"/>
  <c r="BA122" i="33"/>
  <c r="BA123" i="33" s="1"/>
  <c r="BA120" i="33"/>
  <c r="BB116" i="33" s="1"/>
  <c r="D24" i="33"/>
  <c r="D23" i="33"/>
  <c r="AP109" i="33"/>
  <c r="AQ105" i="33" s="1"/>
  <c r="AP111" i="33"/>
  <c r="AO128" i="33"/>
  <c r="AO112" i="33"/>
  <c r="E24" i="33" l="1"/>
  <c r="AO130" i="33"/>
  <c r="BB120" i="33"/>
  <c r="BC116" i="33" s="1"/>
  <c r="BB122" i="33"/>
  <c r="BB123" i="33" s="1"/>
  <c r="AQ109" i="33"/>
  <c r="AR105" i="33" s="1"/>
  <c r="AQ111" i="33"/>
  <c r="AP128" i="33"/>
  <c r="AP130" i="33" s="1"/>
  <c r="AP112" i="33"/>
  <c r="D25" i="33"/>
  <c r="E23" i="33"/>
  <c r="BC120" i="33" l="1"/>
  <c r="BD116" i="33" s="1"/>
  <c r="BC122" i="33"/>
  <c r="BC123" i="33" s="1"/>
  <c r="E25" i="33"/>
  <c r="F23" i="33"/>
  <c r="AQ128" i="33"/>
  <c r="AQ112" i="33"/>
  <c r="AR109" i="33"/>
  <c r="AS105" i="33" s="1"/>
  <c r="AR111" i="33"/>
  <c r="AQ130" i="33" l="1"/>
  <c r="F25" i="33"/>
  <c r="AR128" i="33"/>
  <c r="AR112" i="33"/>
  <c r="AS109" i="33"/>
  <c r="AT105" i="33" s="1"/>
  <c r="AS111" i="33"/>
  <c r="BD120" i="33"/>
  <c r="BE116" i="33" s="1"/>
  <c r="BD122" i="33"/>
  <c r="BD123" i="33" s="1"/>
  <c r="AR130" i="33" l="1"/>
  <c r="AT109" i="33"/>
  <c r="AU105" i="33" s="1"/>
  <c r="AT111" i="33"/>
  <c r="BE120" i="33"/>
  <c r="BF116" i="33" s="1"/>
  <c r="BE122" i="33"/>
  <c r="BE123" i="33" s="1"/>
  <c r="AS128" i="33"/>
  <c r="AS112" i="33"/>
  <c r="BF120" i="33" l="1"/>
  <c r="BG116" i="33" s="1"/>
  <c r="BF122" i="33"/>
  <c r="BF123" i="33" s="1"/>
  <c r="AT128" i="33"/>
  <c r="AT112" i="33"/>
  <c r="AU109" i="33"/>
  <c r="AV105" i="33" s="1"/>
  <c r="AU111" i="33"/>
  <c r="AS130" i="33"/>
  <c r="AT130" i="33" l="1"/>
  <c r="AV109" i="33"/>
  <c r="AW105" i="33" s="1"/>
  <c r="AV111" i="33"/>
  <c r="AU128" i="33"/>
  <c r="AU112" i="33"/>
  <c r="BG120" i="33"/>
  <c r="BH116" i="33" s="1"/>
  <c r="BG122" i="33"/>
  <c r="BG123" i="33" s="1"/>
  <c r="BH120" i="33" l="1"/>
  <c r="BI116" i="33" s="1"/>
  <c r="BH122" i="33"/>
  <c r="BH123" i="33" s="1"/>
  <c r="AV128" i="33"/>
  <c r="AV112" i="33"/>
  <c r="AU130" i="33"/>
  <c r="AW109" i="33"/>
  <c r="AX105" i="33" s="1"/>
  <c r="AW111" i="33"/>
  <c r="AV130" i="33" l="1"/>
  <c r="AW128" i="33"/>
  <c r="AW112" i="33"/>
  <c r="AX109" i="33"/>
  <c r="AY105" i="33" s="1"/>
  <c r="AX111" i="33"/>
  <c r="BI122" i="33"/>
  <c r="BI123" i="33" s="1"/>
  <c r="BI120" i="33"/>
  <c r="BJ116" i="33" s="1"/>
  <c r="BJ120" i="33" l="1"/>
  <c r="BK116" i="33" s="1"/>
  <c r="BJ122" i="33"/>
  <c r="BJ123" i="33" s="1"/>
  <c r="AX128" i="33"/>
  <c r="AX112" i="33"/>
  <c r="AY109" i="33"/>
  <c r="AZ105" i="33" s="1"/>
  <c r="AY111" i="33"/>
  <c r="AW130" i="33"/>
  <c r="AX130" i="33" l="1"/>
  <c r="AZ109" i="33"/>
  <c r="BA105" i="33" s="1"/>
  <c r="AZ111" i="33"/>
  <c r="AY112" i="33"/>
  <c r="AY128" i="33"/>
  <c r="BK120" i="33"/>
  <c r="BL116" i="33" s="1"/>
  <c r="BK122" i="33"/>
  <c r="BK123" i="33" s="1"/>
  <c r="AY130" i="33" l="1"/>
  <c r="BL122" i="33"/>
  <c r="BL123" i="33" s="1"/>
  <c r="BL120" i="33"/>
  <c r="BM116" i="33" s="1"/>
  <c r="AZ128" i="33"/>
  <c r="AZ112" i="33"/>
  <c r="BA109" i="33"/>
  <c r="BB105" i="33" s="1"/>
  <c r="BA111" i="33"/>
  <c r="AZ130" i="33" l="1"/>
  <c r="BA128" i="33"/>
  <c r="BA112" i="33"/>
  <c r="BB109" i="33"/>
  <c r="BC105" i="33" s="1"/>
  <c r="BB111" i="33"/>
  <c r="BM120" i="33"/>
  <c r="BN116" i="33" s="1"/>
  <c r="BM122" i="33"/>
  <c r="BM123" i="33" s="1"/>
  <c r="BN120" i="33" l="1"/>
  <c r="BO116" i="33" s="1"/>
  <c r="BN122" i="33"/>
  <c r="BN123" i="33" s="1"/>
  <c r="BB128" i="33"/>
  <c r="BB112" i="33"/>
  <c r="BC109" i="33"/>
  <c r="BD105" i="33" s="1"/>
  <c r="BC111" i="33"/>
  <c r="BA130" i="33"/>
  <c r="BB130" i="33" l="1"/>
  <c r="BC128" i="33"/>
  <c r="BC130" i="33" s="1"/>
  <c r="BC112" i="33"/>
  <c r="BD109" i="33"/>
  <c r="BE105" i="33" s="1"/>
  <c r="BD111" i="33"/>
  <c r="BO120" i="33"/>
  <c r="BP116" i="33" s="1"/>
  <c r="BO122" i="33"/>
  <c r="BO123" i="33" s="1"/>
  <c r="BE109" i="33" l="1"/>
  <c r="BF105" i="33" s="1"/>
  <c r="BE111" i="33"/>
  <c r="BP120" i="33"/>
  <c r="BQ116" i="33" s="1"/>
  <c r="BP122" i="33"/>
  <c r="BP123" i="33" s="1"/>
  <c r="BD128" i="33"/>
  <c r="BD112" i="33"/>
  <c r="BD130" i="33" l="1"/>
  <c r="BQ120" i="33"/>
  <c r="BR116" i="33" s="1"/>
  <c r="BQ122" i="33"/>
  <c r="BQ123" i="33" s="1"/>
  <c r="BE128" i="33"/>
  <c r="BE112" i="33"/>
  <c r="BF109" i="33"/>
  <c r="BG105" i="33" s="1"/>
  <c r="BF111" i="33"/>
  <c r="BF128" i="33" l="1"/>
  <c r="BF112" i="33"/>
  <c r="BG109" i="33"/>
  <c r="BH105" i="33" s="1"/>
  <c r="BG111" i="33"/>
  <c r="BE130" i="33"/>
  <c r="BR120" i="33"/>
  <c r="BS116" i="33" s="1"/>
  <c r="BR122" i="33"/>
  <c r="BR123" i="33" s="1"/>
  <c r="BF130" i="33" l="1"/>
  <c r="BS120" i="33"/>
  <c r="BT116" i="33" s="1"/>
  <c r="BS122" i="33"/>
  <c r="BS123" i="33" s="1"/>
  <c r="BG128" i="33"/>
  <c r="BG112" i="33"/>
  <c r="BH109" i="33"/>
  <c r="BI105" i="33" s="1"/>
  <c r="BH111" i="33"/>
  <c r="BG130" i="33" l="1"/>
  <c r="BI109" i="33"/>
  <c r="BJ105" i="33" s="1"/>
  <c r="BI111" i="33"/>
  <c r="BH128" i="33"/>
  <c r="BH112" i="33"/>
  <c r="BT122" i="33"/>
  <c r="BT123" i="33" s="1"/>
  <c r="BT120" i="33"/>
  <c r="BU116" i="33" s="1"/>
  <c r="BH130" i="33" l="1"/>
  <c r="BU120" i="33"/>
  <c r="BV116" i="33" s="1"/>
  <c r="BU122" i="33"/>
  <c r="BU123" i="33" s="1"/>
  <c r="BI128" i="33"/>
  <c r="BI112" i="33"/>
  <c r="BJ109" i="33"/>
  <c r="BK105" i="33" s="1"/>
  <c r="BJ111" i="33"/>
  <c r="BI130" i="33" l="1"/>
  <c r="BJ128" i="33"/>
  <c r="BJ130" i="33" s="1"/>
  <c r="BJ112" i="33"/>
  <c r="BK109" i="33"/>
  <c r="BL105" i="33" s="1"/>
  <c r="BK111" i="33"/>
  <c r="BV120" i="33"/>
  <c r="BW116" i="33" s="1"/>
  <c r="BV122" i="33"/>
  <c r="BV123" i="33" s="1"/>
  <c r="BK128" i="33" l="1"/>
  <c r="BK112" i="33"/>
  <c r="BW120" i="33"/>
  <c r="BX116" i="33" s="1"/>
  <c r="BW122" i="33"/>
  <c r="BW123" i="33" s="1"/>
  <c r="BL109" i="33"/>
  <c r="BM105" i="33" s="1"/>
  <c r="BL111" i="33"/>
  <c r="BL128" i="33" l="1"/>
  <c r="BL130" i="33" s="1"/>
  <c r="BL112" i="33"/>
  <c r="BM109" i="33"/>
  <c r="BN105" i="33" s="1"/>
  <c r="BM111" i="33"/>
  <c r="BX120" i="33"/>
  <c r="BY116" i="33" s="1"/>
  <c r="BX122" i="33"/>
  <c r="BX123" i="33" s="1"/>
  <c r="BK130" i="33"/>
  <c r="BY120" i="33" l="1"/>
  <c r="BZ116" i="33" s="1"/>
  <c r="BY122" i="33"/>
  <c r="BY123" i="33" s="1"/>
  <c r="BM128" i="33"/>
  <c r="BM112" i="33"/>
  <c r="BN109" i="33"/>
  <c r="BO105" i="33" s="1"/>
  <c r="BN111" i="33"/>
  <c r="BM130" i="33" l="1"/>
  <c r="BN128" i="33"/>
  <c r="BN130" i="33" s="1"/>
  <c r="BN112" i="33"/>
  <c r="BO109" i="33"/>
  <c r="BP105" i="33" s="1"/>
  <c r="BO111" i="33"/>
  <c r="BZ120" i="33"/>
  <c r="CA116" i="33" s="1"/>
  <c r="BZ122" i="33"/>
  <c r="BZ123" i="33" s="1"/>
  <c r="CA120" i="33" l="1"/>
  <c r="CB116" i="33" s="1"/>
  <c r="CA122" i="33"/>
  <c r="CA123" i="33" s="1"/>
  <c r="BP109" i="33"/>
  <c r="BQ105" i="33" s="1"/>
  <c r="BP111" i="33"/>
  <c r="BO128" i="33"/>
  <c r="BO130" i="33" s="1"/>
  <c r="BO112" i="33"/>
  <c r="BQ109" i="33" l="1"/>
  <c r="BR105" i="33" s="1"/>
  <c r="BQ111" i="33"/>
  <c r="BP128" i="33"/>
  <c r="BP130" i="33" s="1"/>
  <c r="BP112" i="33"/>
  <c r="CB120" i="33"/>
  <c r="CC116" i="33" s="1"/>
  <c r="CB122" i="33"/>
  <c r="CB123" i="33" s="1"/>
  <c r="CC120" i="33" l="1"/>
  <c r="CD116" i="33" s="1"/>
  <c r="CC122" i="33"/>
  <c r="CC123" i="33" s="1"/>
  <c r="BQ128" i="33"/>
  <c r="BQ130" i="33" s="1"/>
  <c r="BQ112" i="33"/>
  <c r="BR109" i="33"/>
  <c r="BS105" i="33" s="1"/>
  <c r="BR111" i="33"/>
  <c r="BR128" i="33" l="1"/>
  <c r="BR130" i="33" s="1"/>
  <c r="BR112" i="33"/>
  <c r="BS109" i="33"/>
  <c r="BT105" i="33" s="1"/>
  <c r="BS111" i="33"/>
  <c r="CD120" i="33"/>
  <c r="CE116" i="33" s="1"/>
  <c r="CD122" i="33"/>
  <c r="CD123" i="33" s="1"/>
  <c r="BT111" i="33" l="1"/>
  <c r="BT109" i="33"/>
  <c r="BU105" i="33" s="1"/>
  <c r="CE120" i="33"/>
  <c r="CF116" i="33" s="1"/>
  <c r="CE122" i="33"/>
  <c r="CE123" i="33" s="1"/>
  <c r="BS128" i="33"/>
  <c r="BS130" i="33" s="1"/>
  <c r="BS112" i="33"/>
  <c r="CF120" i="33" l="1"/>
  <c r="CG116" i="33" s="1"/>
  <c r="CF122" i="33"/>
  <c r="CF123" i="33" s="1"/>
  <c r="BU109" i="33"/>
  <c r="BV105" i="33" s="1"/>
  <c r="BU111" i="33"/>
  <c r="BT128" i="33"/>
  <c r="BT130" i="33" s="1"/>
  <c r="BT112" i="33"/>
  <c r="BU128" i="33" l="1"/>
  <c r="BU130" i="33" s="1"/>
  <c r="BU112" i="33"/>
  <c r="BV109" i="33"/>
  <c r="BW105" i="33" s="1"/>
  <c r="BV111" i="33"/>
  <c r="CG122" i="33"/>
  <c r="CG123" i="33" s="1"/>
  <c r="CG120" i="33"/>
  <c r="CH116" i="33" s="1"/>
  <c r="CH120" i="33" l="1"/>
  <c r="CI116" i="33" s="1"/>
  <c r="CH122" i="33"/>
  <c r="CH123" i="33" s="1"/>
  <c r="BW109" i="33"/>
  <c r="BX105" i="33" s="1"/>
  <c r="BW111" i="33"/>
  <c r="BV128" i="33"/>
  <c r="BV130" i="33" s="1"/>
  <c r="BV112" i="33"/>
  <c r="BX109" i="33" l="1"/>
  <c r="BY105" i="33" s="1"/>
  <c r="BX111" i="33"/>
  <c r="BW128" i="33"/>
  <c r="BW130" i="33" s="1"/>
  <c r="BW112" i="33"/>
  <c r="CI120" i="33"/>
  <c r="CJ116" i="33" s="1"/>
  <c r="CI122" i="33"/>
  <c r="CI123" i="33" s="1"/>
  <c r="CJ120" i="33" l="1"/>
  <c r="CK116" i="33" s="1"/>
  <c r="CJ122" i="33"/>
  <c r="CJ123" i="33" s="1"/>
  <c r="BX128" i="33"/>
  <c r="BX130" i="33" s="1"/>
  <c r="BX112" i="33"/>
  <c r="BY109" i="33"/>
  <c r="BZ105" i="33" s="1"/>
  <c r="BY111" i="33"/>
  <c r="BY128" i="33" l="1"/>
  <c r="BY130" i="33" s="1"/>
  <c r="BY112" i="33"/>
  <c r="BZ109" i="33"/>
  <c r="CA105" i="33" s="1"/>
  <c r="BZ111" i="33"/>
  <c r="CK120" i="33"/>
  <c r="CL116" i="33" s="1"/>
  <c r="CK122" i="33"/>
  <c r="CK123" i="33" s="1"/>
  <c r="CL120" i="33" l="1"/>
  <c r="CM116" i="33" s="1"/>
  <c r="CL122" i="33"/>
  <c r="CL123" i="33" s="1"/>
  <c r="BZ128" i="33"/>
  <c r="BZ130" i="33" s="1"/>
  <c r="BZ112" i="33"/>
  <c r="CA109" i="33"/>
  <c r="CB105" i="33" s="1"/>
  <c r="CA111" i="33"/>
  <c r="CB109" i="33" l="1"/>
  <c r="CC105" i="33" s="1"/>
  <c r="CB111" i="33"/>
  <c r="CA128" i="33"/>
  <c r="CA130" i="33" s="1"/>
  <c r="CA112" i="33"/>
  <c r="CM120" i="33"/>
  <c r="CN116" i="33" s="1"/>
  <c r="CM122" i="33"/>
  <c r="CM123" i="33" s="1"/>
  <c r="CN120" i="33" l="1"/>
  <c r="CO116" i="33" s="1"/>
  <c r="CN122" i="33"/>
  <c r="CN123" i="33" s="1"/>
  <c r="CB128" i="33"/>
  <c r="CB130" i="33" s="1"/>
  <c r="CB112" i="33"/>
  <c r="CC109" i="33"/>
  <c r="CD105" i="33" s="1"/>
  <c r="CC111" i="33"/>
  <c r="CC128" i="33" l="1"/>
  <c r="CC130" i="33" s="1"/>
  <c r="CC112" i="33"/>
  <c r="CD109" i="33"/>
  <c r="CE105" i="33" s="1"/>
  <c r="CD111" i="33"/>
  <c r="CO122" i="33"/>
  <c r="CO123" i="33" s="1"/>
  <c r="CO120" i="33"/>
  <c r="CP116" i="33" s="1"/>
  <c r="CP120" i="33" l="1"/>
  <c r="CQ116" i="33" s="1"/>
  <c r="CP122" i="33"/>
  <c r="CP123" i="33" s="1"/>
  <c r="CD128" i="33"/>
  <c r="CD130" i="33" s="1"/>
  <c r="CD112" i="33"/>
  <c r="CE109" i="33"/>
  <c r="CF105" i="33" s="1"/>
  <c r="CE111" i="33"/>
  <c r="CF109" i="33" l="1"/>
  <c r="CG105" i="33" s="1"/>
  <c r="CF111" i="33"/>
  <c r="CE112" i="33"/>
  <c r="CE128" i="33"/>
  <c r="CE130" i="33" s="1"/>
  <c r="CQ120" i="33"/>
  <c r="CR116" i="33" s="1"/>
  <c r="CQ122" i="33"/>
  <c r="CQ123" i="33" s="1"/>
  <c r="CR122" i="33" l="1"/>
  <c r="CR123" i="33" s="1"/>
  <c r="CR120" i="33"/>
  <c r="CS116" i="33" s="1"/>
  <c r="CF128" i="33"/>
  <c r="CF130" i="33" s="1"/>
  <c r="CF112" i="33"/>
  <c r="CG109" i="33"/>
  <c r="CH105" i="33" s="1"/>
  <c r="CG111" i="33"/>
  <c r="CG128" i="33" l="1"/>
  <c r="CG130" i="33" s="1"/>
  <c r="CG112" i="33"/>
  <c r="CH109" i="33"/>
  <c r="CI105" i="33" s="1"/>
  <c r="CH111" i="33"/>
  <c r="CS120" i="33"/>
  <c r="CT116" i="33" s="1"/>
  <c r="CS122" i="33"/>
  <c r="CS123" i="33" s="1"/>
  <c r="CT120" i="33" l="1"/>
  <c r="CU116" i="33" s="1"/>
  <c r="CT122" i="33"/>
  <c r="CT123" i="33" s="1"/>
  <c r="CI109" i="33"/>
  <c r="CJ105" i="33" s="1"/>
  <c r="CI111" i="33"/>
  <c r="CH128" i="33"/>
  <c r="CH130" i="33" s="1"/>
  <c r="CH112" i="33"/>
  <c r="CI128" i="33" l="1"/>
  <c r="CI130" i="33" s="1"/>
  <c r="CI112" i="33"/>
  <c r="CJ109" i="33"/>
  <c r="CK105" i="33" s="1"/>
  <c r="CJ111" i="33"/>
  <c r="CU120" i="33"/>
  <c r="CV116" i="33" s="1"/>
  <c r="CU122" i="33"/>
  <c r="CU123" i="33" s="1"/>
  <c r="CJ128" i="33" l="1"/>
  <c r="CJ130" i="33" s="1"/>
  <c r="CJ112" i="33"/>
  <c r="CV120" i="33"/>
  <c r="CW116" i="33" s="1"/>
  <c r="CV122" i="33"/>
  <c r="CV123" i="33" s="1"/>
  <c r="CK109" i="33"/>
  <c r="CL105" i="33" s="1"/>
  <c r="CK111" i="33"/>
  <c r="CK128" i="33" l="1"/>
  <c r="CK130" i="33" s="1"/>
  <c r="CK112" i="33"/>
  <c r="CL109" i="33"/>
  <c r="CM105" i="33" s="1"/>
  <c r="CL111" i="33"/>
  <c r="CW120" i="33"/>
  <c r="CX116" i="33" s="1"/>
  <c r="CW122" i="33"/>
  <c r="CW123" i="33" s="1"/>
  <c r="CL128" i="33" l="1"/>
  <c r="CL130" i="33" s="1"/>
  <c r="CL112" i="33"/>
  <c r="CX120" i="33"/>
  <c r="CY116" i="33" s="1"/>
  <c r="CX122" i="33"/>
  <c r="CX123" i="33" s="1"/>
  <c r="CM109" i="33"/>
  <c r="CN105" i="33" s="1"/>
  <c r="CM111" i="33"/>
  <c r="CN109" i="33" l="1"/>
  <c r="CO105" i="33" s="1"/>
  <c r="CN111" i="33"/>
  <c r="CM128" i="33"/>
  <c r="CM130" i="33" s="1"/>
  <c r="CM112" i="33"/>
  <c r="CY120" i="33"/>
  <c r="CZ116" i="33" s="1"/>
  <c r="CY122" i="33"/>
  <c r="CY123" i="33" s="1"/>
  <c r="CZ120" i="33" l="1"/>
  <c r="DA116" i="33" s="1"/>
  <c r="CZ122" i="33"/>
  <c r="CZ123" i="33" s="1"/>
  <c r="CN128" i="33"/>
  <c r="CN130" i="33" s="1"/>
  <c r="CN112" i="33"/>
  <c r="CO109" i="33"/>
  <c r="CP105" i="33" s="1"/>
  <c r="CO111" i="33"/>
  <c r="CO128" i="33" l="1"/>
  <c r="CO130" i="33" s="1"/>
  <c r="CO112" i="33"/>
  <c r="CP109" i="33"/>
  <c r="CQ105" i="33" s="1"/>
  <c r="CP111" i="33"/>
  <c r="DA120" i="33"/>
  <c r="DB116" i="33" s="1"/>
  <c r="DA122" i="33"/>
  <c r="DA123" i="33" s="1"/>
  <c r="DB120" i="33" l="1"/>
  <c r="DC116" i="33" s="1"/>
  <c r="DB122" i="33"/>
  <c r="DB123" i="33" s="1"/>
  <c r="CP128" i="33"/>
  <c r="CP130" i="33" s="1"/>
  <c r="CP112" i="33"/>
  <c r="CQ109" i="33"/>
  <c r="CR105" i="33" s="1"/>
  <c r="CQ111" i="33"/>
  <c r="CQ128" i="33" l="1"/>
  <c r="CQ130" i="33" s="1"/>
  <c r="CQ112" i="33"/>
  <c r="CR109" i="33"/>
  <c r="CS105" i="33" s="1"/>
  <c r="CR111" i="33"/>
  <c r="DC120" i="33"/>
  <c r="DD116" i="33" s="1"/>
  <c r="DC122" i="33"/>
  <c r="DC123" i="33" s="1"/>
  <c r="DD120" i="33" l="1"/>
  <c r="DE116" i="33" s="1"/>
  <c r="DD122" i="33"/>
  <c r="DD123" i="33" s="1"/>
  <c r="CS109" i="33"/>
  <c r="CT105" i="33" s="1"/>
  <c r="CS111" i="33"/>
  <c r="CR128" i="33"/>
  <c r="CR130" i="33" s="1"/>
  <c r="CR112" i="33"/>
  <c r="CS128" i="33" l="1"/>
  <c r="CS130" i="33" s="1"/>
  <c r="CS112" i="33"/>
  <c r="CT109" i="33"/>
  <c r="CU105" i="33" s="1"/>
  <c r="CT111" i="33"/>
  <c r="DE120" i="33"/>
  <c r="DF116" i="33" s="1"/>
  <c r="DE122" i="33"/>
  <c r="DE123" i="33" s="1"/>
  <c r="DF120" i="33" l="1"/>
  <c r="DG116" i="33" s="1"/>
  <c r="DF122" i="33"/>
  <c r="DF123" i="33" s="1"/>
  <c r="CT128" i="33"/>
  <c r="CT130" i="33" s="1"/>
  <c r="CT112" i="33"/>
  <c r="CU109" i="33"/>
  <c r="CV105" i="33" s="1"/>
  <c r="CU111" i="33"/>
  <c r="CV109" i="33" l="1"/>
  <c r="CW105" i="33" s="1"/>
  <c r="CV111" i="33"/>
  <c r="CU128" i="33"/>
  <c r="CU130" i="33" s="1"/>
  <c r="CU112" i="33"/>
  <c r="DG120" i="33"/>
  <c r="DH116" i="33" s="1"/>
  <c r="DG122" i="33"/>
  <c r="DG123" i="33" s="1"/>
  <c r="DH120" i="33" l="1"/>
  <c r="DI116" i="33" s="1"/>
  <c r="DH122" i="33"/>
  <c r="DH123" i="33" s="1"/>
  <c r="CV128" i="33"/>
  <c r="CV130" i="33" s="1"/>
  <c r="CV112" i="33"/>
  <c r="CW109" i="33"/>
  <c r="CX105" i="33" s="1"/>
  <c r="CW111" i="33"/>
  <c r="CW128" i="33" l="1"/>
  <c r="CW130" i="33" s="1"/>
  <c r="CW112" i="33"/>
  <c r="CX109" i="33"/>
  <c r="CY105" i="33" s="1"/>
  <c r="CX111" i="33"/>
  <c r="DI120" i="33"/>
  <c r="DJ116" i="33" s="1"/>
  <c r="DI122" i="33"/>
  <c r="DI123" i="33" s="1"/>
  <c r="CX128" i="33" l="1"/>
  <c r="CX130" i="33" s="1"/>
  <c r="CX112" i="33"/>
  <c r="CY109" i="33"/>
  <c r="CZ105" i="33" s="1"/>
  <c r="CY111" i="33"/>
  <c r="DJ120" i="33"/>
  <c r="DK116" i="33" s="1"/>
  <c r="DJ122" i="33"/>
  <c r="DJ123" i="33" s="1"/>
  <c r="DK120" i="33" l="1"/>
  <c r="DL116" i="33" s="1"/>
  <c r="DK122" i="33"/>
  <c r="DK123" i="33" s="1"/>
  <c r="CZ109" i="33"/>
  <c r="DA105" i="33" s="1"/>
  <c r="CZ111" i="33"/>
  <c r="CY128" i="33"/>
  <c r="CY130" i="33" s="1"/>
  <c r="CY112" i="33"/>
  <c r="CZ128" i="33" l="1"/>
  <c r="CZ130" i="33" s="1"/>
  <c r="CZ112" i="33"/>
  <c r="DA109" i="33"/>
  <c r="DB105" i="33" s="1"/>
  <c r="DA111" i="33"/>
  <c r="DL120" i="33"/>
  <c r="DM116" i="33" s="1"/>
  <c r="DL122" i="33"/>
  <c r="DL123" i="33" s="1"/>
  <c r="DM122" i="33" l="1"/>
  <c r="DM123" i="33" s="1"/>
  <c r="DM120" i="33"/>
  <c r="DN116" i="33" s="1"/>
  <c r="DA128" i="33"/>
  <c r="DA130" i="33" s="1"/>
  <c r="DA112" i="33"/>
  <c r="DB109" i="33"/>
  <c r="DC105" i="33" s="1"/>
  <c r="DB111" i="33"/>
  <c r="DB128" i="33" l="1"/>
  <c r="DB130" i="33" s="1"/>
  <c r="DB112" i="33"/>
  <c r="DN120" i="33"/>
  <c r="DO116" i="33" s="1"/>
  <c r="DN122" i="33"/>
  <c r="DN123" i="33" s="1"/>
  <c r="DC109" i="33"/>
  <c r="DD105" i="33" s="1"/>
  <c r="DC111" i="33"/>
  <c r="DD109" i="33" l="1"/>
  <c r="DE105" i="33" s="1"/>
  <c r="DD111" i="33"/>
  <c r="DC128" i="33"/>
  <c r="DC130" i="33" s="1"/>
  <c r="DC112" i="33"/>
  <c r="DO120" i="33"/>
  <c r="DP116" i="33" s="1"/>
  <c r="DO122" i="33"/>
  <c r="DO123" i="33" s="1"/>
  <c r="DP120" i="33" l="1"/>
  <c r="DQ116" i="33" s="1"/>
  <c r="DP122" i="33"/>
  <c r="DP123" i="33" s="1"/>
  <c r="DD128" i="33"/>
  <c r="DD130" i="33" s="1"/>
  <c r="DD112" i="33"/>
  <c r="DE109" i="33"/>
  <c r="DF105" i="33" s="1"/>
  <c r="DE111" i="33"/>
  <c r="DE128" i="33" l="1"/>
  <c r="DE130" i="33" s="1"/>
  <c r="DE112" i="33"/>
  <c r="DF109" i="33"/>
  <c r="DG105" i="33" s="1"/>
  <c r="DF111" i="33"/>
  <c r="DQ120" i="33"/>
  <c r="DR116" i="33" s="1"/>
  <c r="DQ122" i="33"/>
  <c r="DQ123" i="33" s="1"/>
  <c r="DF128" i="33" l="1"/>
  <c r="DF130" i="33" s="1"/>
  <c r="DF112" i="33"/>
  <c r="DR120" i="33"/>
  <c r="DS116" i="33" s="1"/>
  <c r="DR122" i="33"/>
  <c r="DR123" i="33" s="1"/>
  <c r="DG109" i="33"/>
  <c r="DH105" i="33" s="1"/>
  <c r="DG111" i="33"/>
  <c r="DG128" i="33" l="1"/>
  <c r="DG130" i="33" s="1"/>
  <c r="DG112" i="33"/>
  <c r="DH109" i="33"/>
  <c r="DI105" i="33" s="1"/>
  <c r="DH111" i="33"/>
  <c r="DS120" i="33"/>
  <c r="DT116" i="33" s="1"/>
  <c r="DS122" i="33"/>
  <c r="DS123" i="33" s="1"/>
  <c r="DT120" i="33" l="1"/>
  <c r="DU116" i="33" s="1"/>
  <c r="DT122" i="33"/>
  <c r="DT123" i="33" s="1"/>
  <c r="DH128" i="33"/>
  <c r="DH130" i="33" s="1"/>
  <c r="DH112" i="33"/>
  <c r="DI109" i="33"/>
  <c r="DJ105" i="33" s="1"/>
  <c r="DI111" i="33"/>
  <c r="DJ109" i="33" l="1"/>
  <c r="DK105" i="33" s="1"/>
  <c r="DJ111" i="33"/>
  <c r="DI128" i="33"/>
  <c r="DI130" i="33" s="1"/>
  <c r="DI112" i="33"/>
  <c r="DU122" i="33"/>
  <c r="DU123" i="33" s="1"/>
  <c r="DU120" i="33"/>
  <c r="DV116" i="33" s="1"/>
  <c r="DV120" i="33" l="1"/>
  <c r="DW116" i="33" s="1"/>
  <c r="DV122" i="33"/>
  <c r="DV123" i="33" s="1"/>
  <c r="DJ128" i="33"/>
  <c r="DJ130" i="33" s="1"/>
  <c r="DJ112" i="33"/>
  <c r="DK109" i="33"/>
  <c r="DL105" i="33" s="1"/>
  <c r="DK111" i="33"/>
  <c r="DL109" i="33" l="1"/>
  <c r="DM105" i="33" s="1"/>
  <c r="DL111" i="33"/>
  <c r="DK128" i="33"/>
  <c r="DK130" i="33" s="1"/>
  <c r="DK112" i="33"/>
  <c r="DW120" i="33"/>
  <c r="DX116" i="33" s="1"/>
  <c r="DW122" i="33"/>
  <c r="DW123" i="33" s="1"/>
  <c r="DX120" i="33" l="1"/>
  <c r="DY116" i="33" s="1"/>
  <c r="DX122" i="33"/>
  <c r="DX123" i="33" s="1"/>
  <c r="DL128" i="33"/>
  <c r="DL130" i="33" s="1"/>
  <c r="DL112" i="33"/>
  <c r="DM109" i="33"/>
  <c r="DN105" i="33" s="1"/>
  <c r="DM111" i="33"/>
  <c r="DM128" i="33" l="1"/>
  <c r="DM130" i="33" s="1"/>
  <c r="DM112" i="33"/>
  <c r="DN109" i="33"/>
  <c r="DO105" i="33" s="1"/>
  <c r="DN111" i="33"/>
  <c r="DY120" i="33"/>
  <c r="DZ116" i="33" s="1"/>
  <c r="DY122" i="33"/>
  <c r="DY123" i="33" s="1"/>
  <c r="DZ120" i="33" l="1"/>
  <c r="EA116" i="33" s="1"/>
  <c r="DZ122" i="33"/>
  <c r="DZ123" i="33" s="1"/>
  <c r="DN128" i="33"/>
  <c r="DN130" i="33" s="1"/>
  <c r="DN112" i="33"/>
  <c r="DO109" i="33"/>
  <c r="DP105" i="33" s="1"/>
  <c r="DO111" i="33"/>
  <c r="DO128" i="33" l="1"/>
  <c r="DO130" i="33" s="1"/>
  <c r="DO112" i="33"/>
  <c r="DP109" i="33"/>
  <c r="DQ105" i="33" s="1"/>
  <c r="DP111" i="33"/>
  <c r="EA120" i="33"/>
  <c r="EB116" i="33" s="1"/>
  <c r="EA122" i="33"/>
  <c r="EA123" i="33" s="1"/>
  <c r="DP128" i="33" l="1"/>
  <c r="DP130" i="33" s="1"/>
  <c r="DP112" i="33"/>
  <c r="EB120" i="33"/>
  <c r="EC116" i="33" s="1"/>
  <c r="EB122" i="33"/>
  <c r="EB123" i="33" s="1"/>
  <c r="DQ109" i="33"/>
  <c r="DR105" i="33" s="1"/>
  <c r="DQ111" i="33"/>
  <c r="DQ128" i="33" l="1"/>
  <c r="DQ130" i="33" s="1"/>
  <c r="DQ112" i="33"/>
  <c r="DR109" i="33"/>
  <c r="DS105" i="33" s="1"/>
  <c r="DR111" i="33"/>
  <c r="EC120" i="33"/>
  <c r="ED116" i="33" s="1"/>
  <c r="EC122" i="33"/>
  <c r="EC123" i="33" s="1"/>
  <c r="DR128" i="33" l="1"/>
  <c r="DR130" i="33" s="1"/>
  <c r="DR112" i="33"/>
  <c r="ED120" i="33"/>
  <c r="EE116" i="33" s="1"/>
  <c r="ED122" i="33"/>
  <c r="ED123" i="33" s="1"/>
  <c r="DS109" i="33"/>
  <c r="DT105" i="33" s="1"/>
  <c r="DS111" i="33"/>
  <c r="DT109" i="33" l="1"/>
  <c r="DU105" i="33" s="1"/>
  <c r="DT111" i="33"/>
  <c r="DS128" i="33"/>
  <c r="DS130" i="33" s="1"/>
  <c r="DS112" i="33"/>
  <c r="EE120" i="33"/>
  <c r="EF116" i="33" s="1"/>
  <c r="EE122" i="33"/>
  <c r="EE123" i="33" s="1"/>
  <c r="EF120" i="33" l="1"/>
  <c r="EG116" i="33" s="1"/>
  <c r="EF122" i="33"/>
  <c r="EF123" i="33" s="1"/>
  <c r="DT128" i="33"/>
  <c r="DT130" i="33" s="1"/>
  <c r="DT112" i="33"/>
  <c r="DU109" i="33"/>
  <c r="DV105" i="33" s="1"/>
  <c r="DU111" i="33"/>
  <c r="DU128" i="33" l="1"/>
  <c r="DU130" i="33" s="1"/>
  <c r="DU112" i="33"/>
  <c r="DV109" i="33"/>
  <c r="DW105" i="33" s="1"/>
  <c r="DV111" i="33"/>
  <c r="EG120" i="33"/>
  <c r="EH116" i="33" s="1"/>
  <c r="EG122" i="33"/>
  <c r="EG123" i="33" s="1"/>
  <c r="DV128" i="33" l="1"/>
  <c r="DV130" i="33" s="1"/>
  <c r="DV112" i="33"/>
  <c r="EH120" i="33"/>
  <c r="EI116" i="33" s="1"/>
  <c r="EH122" i="33"/>
  <c r="EH123" i="33" s="1"/>
  <c r="DW109" i="33"/>
  <c r="DX105" i="33" s="1"/>
  <c r="DW111" i="33"/>
  <c r="DX109" i="33" l="1"/>
  <c r="DY105" i="33" s="1"/>
  <c r="DX111" i="33"/>
  <c r="DW128" i="33"/>
  <c r="DW130" i="33" s="1"/>
  <c r="DW112" i="33"/>
  <c r="EI120" i="33"/>
  <c r="EJ116" i="33" s="1"/>
  <c r="EI122" i="33"/>
  <c r="EI123" i="33" s="1"/>
  <c r="EJ120" i="33" l="1"/>
  <c r="EK116" i="33" s="1"/>
  <c r="EJ122" i="33"/>
  <c r="EJ123" i="33" s="1"/>
  <c r="DX128" i="33"/>
  <c r="DX130" i="33" s="1"/>
  <c r="DX112" i="33"/>
  <c r="DY109" i="33"/>
  <c r="DZ105" i="33" s="1"/>
  <c r="DY111" i="33"/>
  <c r="DY128" i="33" l="1"/>
  <c r="DY130" i="33" s="1"/>
  <c r="DY112" i="33"/>
  <c r="DZ109" i="33"/>
  <c r="EA105" i="33" s="1"/>
  <c r="DZ111" i="33"/>
  <c r="EK120" i="33"/>
  <c r="EL116" i="33" s="1"/>
  <c r="EK122" i="33"/>
  <c r="EK123" i="33" s="1"/>
  <c r="EL120" i="33" l="1"/>
  <c r="EM116" i="33" s="1"/>
  <c r="EL122" i="33"/>
  <c r="EL123" i="33" s="1"/>
  <c r="DZ128" i="33"/>
  <c r="DZ130" i="33" s="1"/>
  <c r="DZ112" i="33"/>
  <c r="EA109" i="33"/>
  <c r="EB105" i="33" s="1"/>
  <c r="EA111" i="33"/>
  <c r="EA128" i="33" l="1"/>
  <c r="EA130" i="33" s="1"/>
  <c r="EA112" i="33"/>
  <c r="EB109" i="33"/>
  <c r="EC105" i="33" s="1"/>
  <c r="EB111" i="33"/>
  <c r="EM120" i="33"/>
  <c r="EN116" i="33" s="1"/>
  <c r="EM122" i="33"/>
  <c r="EM123" i="33" s="1"/>
  <c r="EN120" i="33" l="1"/>
  <c r="EO116" i="33" s="1"/>
  <c r="EN122" i="33"/>
  <c r="EN123" i="33" s="1"/>
  <c r="EB128" i="33"/>
  <c r="EB130" i="33" s="1"/>
  <c r="EB112" i="33"/>
  <c r="EC109" i="33"/>
  <c r="ED105" i="33" s="1"/>
  <c r="EC111" i="33"/>
  <c r="EC128" i="33" l="1"/>
  <c r="EC130" i="33" s="1"/>
  <c r="EC112" i="33"/>
  <c r="ED109" i="33"/>
  <c r="EE105" i="33" s="1"/>
  <c r="ED111" i="33"/>
  <c r="EO120" i="33"/>
  <c r="EP116" i="33" s="1"/>
  <c r="EO122" i="33"/>
  <c r="EO123" i="33" s="1"/>
  <c r="ED128" i="33" l="1"/>
  <c r="ED130" i="33" s="1"/>
  <c r="ED112" i="33"/>
  <c r="EP120" i="33"/>
  <c r="EQ116" i="33" s="1"/>
  <c r="EP122" i="33"/>
  <c r="EP123" i="33" s="1"/>
  <c r="EE109" i="33"/>
  <c r="EF105" i="33" s="1"/>
  <c r="EE111" i="33"/>
  <c r="EE128" i="33" l="1"/>
  <c r="EE130" i="33" s="1"/>
  <c r="EE112" i="33"/>
  <c r="EF109" i="33"/>
  <c r="EG105" i="33" s="1"/>
  <c r="EF111" i="33"/>
  <c r="EQ120" i="33"/>
  <c r="ER116" i="33" s="1"/>
  <c r="EQ122" i="33"/>
  <c r="EQ123" i="33" s="1"/>
  <c r="ER120" i="33" l="1"/>
  <c r="ES116" i="33" s="1"/>
  <c r="ER122" i="33"/>
  <c r="ER123" i="33" s="1"/>
  <c r="EF128" i="33"/>
  <c r="EF130" i="33" s="1"/>
  <c r="EF112" i="33"/>
  <c r="EG109" i="33"/>
  <c r="EH105" i="33" s="1"/>
  <c r="EG111" i="33"/>
  <c r="EG128" i="33" l="1"/>
  <c r="EG130" i="33" s="1"/>
  <c r="EG112" i="33"/>
  <c r="EH109" i="33"/>
  <c r="EI105" i="33" s="1"/>
  <c r="EH111" i="33"/>
  <c r="ES120" i="33"/>
  <c r="ET116" i="33" s="1"/>
  <c r="ES122" i="33"/>
  <c r="ES123" i="33" s="1"/>
  <c r="ET120" i="33" l="1"/>
  <c r="EU116" i="33" s="1"/>
  <c r="ET122" i="33"/>
  <c r="ET123" i="33" s="1"/>
  <c r="EH128" i="33"/>
  <c r="EH130" i="33" s="1"/>
  <c r="EH112" i="33"/>
  <c r="EI109" i="33"/>
  <c r="EJ105" i="33" s="1"/>
  <c r="EI111" i="33"/>
  <c r="EJ109" i="33" l="1"/>
  <c r="EK105" i="33" s="1"/>
  <c r="EJ111" i="33"/>
  <c r="EI128" i="33"/>
  <c r="EI130" i="33" s="1"/>
  <c r="EI112" i="33"/>
  <c r="EU120" i="33"/>
  <c r="EV116" i="33" s="1"/>
  <c r="EU122" i="33"/>
  <c r="EU123" i="33" s="1"/>
  <c r="EV120" i="33" l="1"/>
  <c r="EW116" i="33" s="1"/>
  <c r="EV122" i="33"/>
  <c r="EV123" i="33" s="1"/>
  <c r="EJ128" i="33"/>
  <c r="EJ130" i="33" s="1"/>
  <c r="EJ112" i="33"/>
  <c r="EK109" i="33"/>
  <c r="EL105" i="33" s="1"/>
  <c r="EK111" i="33"/>
  <c r="EL109" i="33" l="1"/>
  <c r="EM105" i="33" s="1"/>
  <c r="EL111" i="33"/>
  <c r="EK128" i="33"/>
  <c r="EK130" i="33" s="1"/>
  <c r="EK112" i="33"/>
  <c r="EW120" i="33"/>
  <c r="EX116" i="33" s="1"/>
  <c r="EW122" i="33"/>
  <c r="EW123" i="33" s="1"/>
  <c r="EX120" i="33" l="1"/>
  <c r="EY116" i="33" s="1"/>
  <c r="EX122" i="33"/>
  <c r="EX123" i="33" s="1"/>
  <c r="EL128" i="33"/>
  <c r="EL130" i="33" s="1"/>
  <c r="EL112" i="33"/>
  <c r="EM109" i="33"/>
  <c r="EN105" i="33" s="1"/>
  <c r="EM111" i="33"/>
  <c r="EM128" i="33" l="1"/>
  <c r="EM130" i="33" s="1"/>
  <c r="EM112" i="33"/>
  <c r="EN109" i="33"/>
  <c r="EO105" i="33" s="1"/>
  <c r="EN111" i="33"/>
  <c r="EY120" i="33"/>
  <c r="EZ116" i="33" s="1"/>
  <c r="EY122" i="33"/>
  <c r="EY123" i="33" s="1"/>
  <c r="EZ120" i="33" l="1"/>
  <c r="FA116" i="33" s="1"/>
  <c r="EZ122" i="33"/>
  <c r="EZ123" i="33" s="1"/>
  <c r="EN128" i="33"/>
  <c r="EN130" i="33" s="1"/>
  <c r="EN112" i="33"/>
  <c r="EO109" i="33"/>
  <c r="EP105" i="33" s="1"/>
  <c r="EO111" i="33"/>
  <c r="EP109" i="33" l="1"/>
  <c r="EQ105" i="33" s="1"/>
  <c r="EP111" i="33"/>
  <c r="EO128" i="33"/>
  <c r="EO130" i="33" s="1"/>
  <c r="EO112" i="33"/>
  <c r="FA120" i="33"/>
  <c r="FB116" i="33" s="1"/>
  <c r="FA122" i="33"/>
  <c r="FA123" i="33" s="1"/>
  <c r="FB120" i="33" l="1"/>
  <c r="FC116" i="33" s="1"/>
  <c r="FB122" i="33"/>
  <c r="FB123" i="33" s="1"/>
  <c r="EP128" i="33"/>
  <c r="EP130" i="33" s="1"/>
  <c r="EP112" i="33"/>
  <c r="EQ109" i="33"/>
  <c r="ER105" i="33" s="1"/>
  <c r="EQ111" i="33"/>
  <c r="EQ128" i="33" l="1"/>
  <c r="EQ130" i="33" s="1"/>
  <c r="EQ112" i="33"/>
  <c r="ER109" i="33"/>
  <c r="ES105" i="33" s="1"/>
  <c r="ER111" i="33"/>
  <c r="FC120" i="33"/>
  <c r="FD116" i="33" s="1"/>
  <c r="FC122" i="33"/>
  <c r="FC123" i="33" s="1"/>
  <c r="FD120" i="33" l="1"/>
  <c r="FE116" i="33" s="1"/>
  <c r="FD122" i="33"/>
  <c r="FD123" i="33" s="1"/>
  <c r="ES109" i="33"/>
  <c r="ET105" i="33" s="1"/>
  <c r="ES111" i="33"/>
  <c r="ER128" i="33"/>
  <c r="ER130" i="33" s="1"/>
  <c r="ER112" i="33"/>
  <c r="ET109" i="33" l="1"/>
  <c r="EU105" i="33" s="1"/>
  <c r="ET111" i="33"/>
  <c r="ES128" i="33"/>
  <c r="ES130" i="33" s="1"/>
  <c r="ES112" i="33"/>
  <c r="FE120" i="33"/>
  <c r="FF116" i="33" s="1"/>
  <c r="FE122" i="33"/>
  <c r="FE123" i="33" s="1"/>
  <c r="FF120" i="33" l="1"/>
  <c r="FG116" i="33" s="1"/>
  <c r="FF122" i="33"/>
  <c r="FF123" i="33" s="1"/>
  <c r="ET128" i="33"/>
  <c r="ET130" i="33" s="1"/>
  <c r="ET112" i="33"/>
  <c r="EU109" i="33"/>
  <c r="EV105" i="33" s="1"/>
  <c r="EU111" i="33"/>
  <c r="EV109" i="33" l="1"/>
  <c r="EW105" i="33" s="1"/>
  <c r="EV111" i="33"/>
  <c r="EU128" i="33"/>
  <c r="EU130" i="33" s="1"/>
  <c r="EU112" i="33"/>
  <c r="FG120" i="33"/>
  <c r="FH116" i="33" s="1"/>
  <c r="FG122" i="33"/>
  <c r="FG123" i="33" s="1"/>
  <c r="FH120" i="33" l="1"/>
  <c r="FI116" i="33" s="1"/>
  <c r="FH122" i="33"/>
  <c r="FH123" i="33" s="1"/>
  <c r="EV128" i="33"/>
  <c r="EV130" i="33" s="1"/>
  <c r="EV112" i="33"/>
  <c r="EW109" i="33"/>
  <c r="EX105" i="33" s="1"/>
  <c r="EW111" i="33"/>
  <c r="EW128" i="33" l="1"/>
  <c r="EW130" i="33" s="1"/>
  <c r="EW112" i="33"/>
  <c r="EX109" i="33"/>
  <c r="EY105" i="33" s="1"/>
  <c r="EX111" i="33"/>
  <c r="FI120" i="33"/>
  <c r="FJ116" i="33" s="1"/>
  <c r="FI122" i="33"/>
  <c r="FI123" i="33" s="1"/>
  <c r="FJ120" i="33" l="1"/>
  <c r="FK116" i="33" s="1"/>
  <c r="FJ122" i="33"/>
  <c r="FJ123" i="33" s="1"/>
  <c r="EX128" i="33"/>
  <c r="EX130" i="33" s="1"/>
  <c r="EX112" i="33"/>
  <c r="EY109" i="33"/>
  <c r="EZ105" i="33" s="1"/>
  <c r="EY111" i="33"/>
  <c r="EY128" i="33" l="1"/>
  <c r="EY130" i="33" s="1"/>
  <c r="EY112" i="33"/>
  <c r="EZ109" i="33"/>
  <c r="FA105" i="33" s="1"/>
  <c r="EZ111" i="33"/>
  <c r="FK120" i="33"/>
  <c r="FL116" i="33" s="1"/>
  <c r="FK122" i="33"/>
  <c r="FK123" i="33" s="1"/>
  <c r="FL120" i="33" l="1"/>
  <c r="FM116" i="33" s="1"/>
  <c r="FL122" i="33"/>
  <c r="FL123" i="33" s="1"/>
  <c r="EZ128" i="33"/>
  <c r="EZ130" i="33" s="1"/>
  <c r="EZ112" i="33"/>
  <c r="FA109" i="33"/>
  <c r="FB105" i="33" s="1"/>
  <c r="FA111" i="33"/>
  <c r="FA128" i="33" l="1"/>
  <c r="FA130" i="33" s="1"/>
  <c r="FA112" i="33"/>
  <c r="FB109" i="33"/>
  <c r="FC105" i="33" s="1"/>
  <c r="FB111" i="33"/>
  <c r="FM120" i="33"/>
  <c r="FN116" i="33" s="1"/>
  <c r="FM122" i="33"/>
  <c r="FM123" i="33" s="1"/>
  <c r="FN120" i="33" l="1"/>
  <c r="FO116" i="33" s="1"/>
  <c r="FN122" i="33"/>
  <c r="FN123" i="33" s="1"/>
  <c r="FC109" i="33"/>
  <c r="FD105" i="33" s="1"/>
  <c r="FC111" i="33"/>
  <c r="FB128" i="33"/>
  <c r="FB130" i="33" s="1"/>
  <c r="FB112" i="33"/>
  <c r="FC128" i="33" l="1"/>
  <c r="FC130" i="33" s="1"/>
  <c r="FC112" i="33"/>
  <c r="FD109" i="33"/>
  <c r="FE105" i="33" s="1"/>
  <c r="FD111" i="33"/>
  <c r="FO120" i="33"/>
  <c r="FP116" i="33" s="1"/>
  <c r="FO122" i="33"/>
  <c r="FO123" i="33" s="1"/>
  <c r="FP120" i="33" l="1"/>
  <c r="FQ116" i="33" s="1"/>
  <c r="FP122" i="33"/>
  <c r="FP123" i="33" s="1"/>
  <c r="FD128" i="33"/>
  <c r="FD130" i="33" s="1"/>
  <c r="FD112" i="33"/>
  <c r="FE109" i="33"/>
  <c r="FF105" i="33" s="1"/>
  <c r="FE111" i="33"/>
  <c r="FE128" i="33" l="1"/>
  <c r="FE130" i="33" s="1"/>
  <c r="FE112" i="33"/>
  <c r="FF109" i="33"/>
  <c r="FG105" i="33" s="1"/>
  <c r="FF111" i="33"/>
  <c r="FQ120" i="33"/>
  <c r="FR116" i="33" s="1"/>
  <c r="FQ122" i="33"/>
  <c r="FQ123" i="33" s="1"/>
  <c r="FF128" i="33" l="1"/>
  <c r="FF130" i="33" s="1"/>
  <c r="FF112" i="33"/>
  <c r="FR120" i="33"/>
  <c r="FS116" i="33" s="1"/>
  <c r="FR122" i="33"/>
  <c r="FR123" i="33" s="1"/>
  <c r="FG109" i="33"/>
  <c r="FH105" i="33" s="1"/>
  <c r="FG111" i="33"/>
  <c r="FG128" i="33" l="1"/>
  <c r="FG130" i="33" s="1"/>
  <c r="FG112" i="33"/>
  <c r="FH109" i="33"/>
  <c r="FI105" i="33" s="1"/>
  <c r="FH111" i="33"/>
  <c r="FS120" i="33"/>
  <c r="FT116" i="33" s="1"/>
  <c r="FS122" i="33"/>
  <c r="FS123" i="33" s="1"/>
  <c r="FH128" i="33" l="1"/>
  <c r="FH130" i="33" s="1"/>
  <c r="FH112" i="33"/>
  <c r="FT120" i="33"/>
  <c r="FU116" i="33" s="1"/>
  <c r="FT122" i="33"/>
  <c r="FT123" i="33" s="1"/>
  <c r="FI109" i="33"/>
  <c r="FJ105" i="33" s="1"/>
  <c r="FI111" i="33"/>
  <c r="FJ109" i="33" l="1"/>
  <c r="FK105" i="33" s="1"/>
  <c r="FJ111" i="33"/>
  <c r="FI128" i="33"/>
  <c r="FI130" i="33" s="1"/>
  <c r="FI112" i="33"/>
  <c r="FU120" i="33"/>
  <c r="FV116" i="33" s="1"/>
  <c r="FU122" i="33"/>
  <c r="FU123" i="33" s="1"/>
  <c r="FV120" i="33" l="1"/>
  <c r="FW116" i="33" s="1"/>
  <c r="FV122" i="33"/>
  <c r="FV123" i="33" s="1"/>
  <c r="FJ128" i="33"/>
  <c r="FJ130" i="33" s="1"/>
  <c r="FJ112" i="33"/>
  <c r="FK109" i="33"/>
  <c r="FL105" i="33" s="1"/>
  <c r="FK111" i="33"/>
  <c r="FK128" i="33" l="1"/>
  <c r="FK130" i="33" s="1"/>
  <c r="FK112" i="33"/>
  <c r="FL109" i="33"/>
  <c r="FM105" i="33" s="1"/>
  <c r="FL111" i="33"/>
  <c r="FW120" i="33"/>
  <c r="FX116" i="33" s="1"/>
  <c r="FW122" i="33"/>
  <c r="FW123" i="33" s="1"/>
  <c r="FX120" i="33" l="1"/>
  <c r="FY116" i="33" s="1"/>
  <c r="FX122" i="33"/>
  <c r="FX123" i="33" s="1"/>
  <c r="FL128" i="33"/>
  <c r="FL130" i="33" s="1"/>
  <c r="FL112" i="33"/>
  <c r="FM109" i="33"/>
  <c r="FN105" i="33" s="1"/>
  <c r="FM111" i="33"/>
  <c r="FM128" i="33" l="1"/>
  <c r="FM130" i="33" s="1"/>
  <c r="FM112" i="33"/>
  <c r="FN109" i="33"/>
  <c r="FO105" i="33" s="1"/>
  <c r="FN111" i="33"/>
  <c r="FY122" i="33"/>
  <c r="FY123" i="33" s="1"/>
  <c r="FY120" i="33"/>
  <c r="FZ116" i="33" s="1"/>
  <c r="FZ120" i="33" l="1"/>
  <c r="GA116" i="33" s="1"/>
  <c r="FZ122" i="33"/>
  <c r="FZ123" i="33" s="1"/>
  <c r="FN128" i="33"/>
  <c r="FN130" i="33" s="1"/>
  <c r="FN112" i="33"/>
  <c r="FO109" i="33"/>
  <c r="FP105" i="33" s="1"/>
  <c r="FO111" i="33"/>
  <c r="FO128" i="33" l="1"/>
  <c r="FO130" i="33" s="1"/>
  <c r="FO112" i="33"/>
  <c r="FP109" i="33"/>
  <c r="FQ105" i="33" s="1"/>
  <c r="FP111" i="33"/>
  <c r="GA120" i="33"/>
  <c r="GB116" i="33" s="1"/>
  <c r="GA122" i="33"/>
  <c r="GA123" i="33" s="1"/>
  <c r="GB120" i="33" l="1"/>
  <c r="GC116" i="33" s="1"/>
  <c r="GB122" i="33"/>
  <c r="GB123" i="33" s="1"/>
  <c r="FQ109" i="33"/>
  <c r="FR105" i="33" s="1"/>
  <c r="FQ111" i="33"/>
  <c r="FP128" i="33"/>
  <c r="FP130" i="33" s="1"/>
  <c r="FP112" i="33"/>
  <c r="FR109" i="33" l="1"/>
  <c r="FS105" i="33" s="1"/>
  <c r="FR111" i="33"/>
  <c r="FQ128" i="33"/>
  <c r="FQ130" i="33" s="1"/>
  <c r="FQ112" i="33"/>
  <c r="GC120" i="33"/>
  <c r="GD116" i="33" s="1"/>
  <c r="GC122" i="33"/>
  <c r="GC123" i="33" s="1"/>
  <c r="GD120" i="33" l="1"/>
  <c r="GE116" i="33" s="1"/>
  <c r="GD122" i="33"/>
  <c r="GD123" i="33" s="1"/>
  <c r="FR128" i="33"/>
  <c r="FR130" i="33" s="1"/>
  <c r="FR112" i="33"/>
  <c r="FS109" i="33"/>
  <c r="FT105" i="33" s="1"/>
  <c r="FS111" i="33"/>
  <c r="FT109" i="33" l="1"/>
  <c r="FU105" i="33" s="1"/>
  <c r="FT111" i="33"/>
  <c r="FS128" i="33"/>
  <c r="FS130" i="33" s="1"/>
  <c r="FS112" i="33"/>
  <c r="GE120" i="33"/>
  <c r="GF116" i="33" s="1"/>
  <c r="GE122" i="33"/>
  <c r="GE123" i="33" s="1"/>
  <c r="GF120" i="33" l="1"/>
  <c r="GG116" i="33" s="1"/>
  <c r="GF122" i="33"/>
  <c r="GF123" i="33" s="1"/>
  <c r="FT128" i="33"/>
  <c r="FT130" i="33" s="1"/>
  <c r="FT112" i="33"/>
  <c r="FU109" i="33"/>
  <c r="FV105" i="33" s="1"/>
  <c r="FU111" i="33"/>
  <c r="FU128" i="33" l="1"/>
  <c r="FU130" i="33" s="1"/>
  <c r="FU112" i="33"/>
  <c r="FV109" i="33"/>
  <c r="FW105" i="33" s="1"/>
  <c r="FV111" i="33"/>
  <c r="GG120" i="33"/>
  <c r="GH116" i="33" s="1"/>
  <c r="GG122" i="33"/>
  <c r="GG123" i="33" s="1"/>
  <c r="GH120" i="33" l="1"/>
  <c r="GI116" i="33" s="1"/>
  <c r="GH122" i="33"/>
  <c r="GH123" i="33" s="1"/>
  <c r="FV128" i="33"/>
  <c r="FV130" i="33" s="1"/>
  <c r="FV112" i="33"/>
  <c r="FW109" i="33"/>
  <c r="FX105" i="33" s="1"/>
  <c r="FW111" i="33"/>
  <c r="FX109" i="33" l="1"/>
  <c r="FY105" i="33" s="1"/>
  <c r="FX111" i="33"/>
  <c r="FW128" i="33"/>
  <c r="FW130" i="33" s="1"/>
  <c r="FW112" i="33"/>
  <c r="GI120" i="33"/>
  <c r="GJ116" i="33" s="1"/>
  <c r="GI122" i="33"/>
  <c r="GI123" i="33" s="1"/>
  <c r="GJ120" i="33" l="1"/>
  <c r="GK116" i="33" s="1"/>
  <c r="GJ122" i="33"/>
  <c r="GJ123" i="33" s="1"/>
  <c r="FX128" i="33"/>
  <c r="FX130" i="33" s="1"/>
  <c r="FX112" i="33"/>
  <c r="FY109" i="33"/>
  <c r="FZ105" i="33" s="1"/>
  <c r="FY111" i="33"/>
  <c r="FY128" i="33" l="1"/>
  <c r="FY130" i="33" s="1"/>
  <c r="FY112" i="33"/>
  <c r="FZ109" i="33"/>
  <c r="GA105" i="33" s="1"/>
  <c r="FZ111" i="33"/>
  <c r="GK120" i="33"/>
  <c r="GL116" i="33" s="1"/>
  <c r="GK122" i="33"/>
  <c r="GK123" i="33" s="1"/>
  <c r="FZ128" i="33" l="1"/>
  <c r="FZ130" i="33" s="1"/>
  <c r="FZ112" i="33"/>
  <c r="GL120" i="33"/>
  <c r="GM116" i="33" s="1"/>
  <c r="GL122" i="33"/>
  <c r="GL123" i="33" s="1"/>
  <c r="GA109" i="33"/>
  <c r="GB105" i="33" s="1"/>
  <c r="GA111" i="33"/>
  <c r="GB109" i="33" l="1"/>
  <c r="GC105" i="33" s="1"/>
  <c r="GB111" i="33"/>
  <c r="GA128" i="33"/>
  <c r="GA130" i="33" s="1"/>
  <c r="GA112" i="33"/>
  <c r="GM120" i="33"/>
  <c r="GN116" i="33" s="1"/>
  <c r="GM122" i="33"/>
  <c r="GM123" i="33" s="1"/>
  <c r="GN122" i="33" l="1"/>
  <c r="GN123" i="33" s="1"/>
  <c r="GN120" i="33"/>
  <c r="GO116" i="33" s="1"/>
  <c r="GB128" i="33"/>
  <c r="GB130" i="33" s="1"/>
  <c r="GB112" i="33"/>
  <c r="GC109" i="33"/>
  <c r="GD105" i="33" s="1"/>
  <c r="GC111" i="33"/>
  <c r="GC128" i="33" l="1"/>
  <c r="GC130" i="33" s="1"/>
  <c r="GC112" i="33"/>
  <c r="GD109" i="33"/>
  <c r="GE105" i="33" s="1"/>
  <c r="GD111" i="33"/>
  <c r="GO120" i="33"/>
  <c r="GP116" i="33" s="1"/>
  <c r="GO122" i="33"/>
  <c r="GO123" i="33" s="1"/>
  <c r="GP120" i="33" l="1"/>
  <c r="GQ116" i="33" s="1"/>
  <c r="GP122" i="33"/>
  <c r="GP123" i="33" s="1"/>
  <c r="GD128" i="33"/>
  <c r="GD130" i="33" s="1"/>
  <c r="GD112" i="33"/>
  <c r="GE109" i="33"/>
  <c r="GF105" i="33" s="1"/>
  <c r="GE111" i="33"/>
  <c r="GF109" i="33" l="1"/>
  <c r="GG105" i="33" s="1"/>
  <c r="GF111" i="33"/>
  <c r="GE128" i="33"/>
  <c r="GE130" i="33" s="1"/>
  <c r="GE112" i="33"/>
  <c r="GQ120" i="33"/>
  <c r="GR116" i="33" s="1"/>
  <c r="GQ122" i="33"/>
  <c r="GQ123" i="33" s="1"/>
  <c r="GF128" i="33" l="1"/>
  <c r="GF130" i="33" s="1"/>
  <c r="GF112" i="33"/>
  <c r="GR120" i="33"/>
  <c r="GS116" i="33" s="1"/>
  <c r="GR122" i="33"/>
  <c r="GR123" i="33" s="1"/>
  <c r="GG109" i="33"/>
  <c r="GH105" i="33" s="1"/>
  <c r="GG111" i="33"/>
  <c r="GH109" i="33" l="1"/>
  <c r="GI105" i="33" s="1"/>
  <c r="GH111" i="33"/>
  <c r="GG128" i="33"/>
  <c r="GG130" i="33" s="1"/>
  <c r="GG112" i="33"/>
  <c r="GS120" i="33"/>
  <c r="GT116" i="33" s="1"/>
  <c r="GS122" i="33"/>
  <c r="GS123" i="33" s="1"/>
  <c r="GT120" i="33" l="1"/>
  <c r="GU116" i="33" s="1"/>
  <c r="GT122" i="33"/>
  <c r="GT123" i="33" s="1"/>
  <c r="GH128" i="33"/>
  <c r="GH130" i="33" s="1"/>
  <c r="GH112" i="33"/>
  <c r="GI109" i="33"/>
  <c r="GJ105" i="33" s="1"/>
  <c r="GI111" i="33"/>
  <c r="GJ109" i="33" l="1"/>
  <c r="GK105" i="33" s="1"/>
  <c r="GJ111" i="33"/>
  <c r="GI128" i="33"/>
  <c r="GI130" i="33" s="1"/>
  <c r="GI112" i="33"/>
  <c r="GU120" i="33"/>
  <c r="GV116" i="33" s="1"/>
  <c r="GU122" i="33"/>
  <c r="GU123" i="33" s="1"/>
  <c r="GV120" i="33" l="1"/>
  <c r="GW116" i="33" s="1"/>
  <c r="GV122" i="33"/>
  <c r="GV123" i="33" s="1"/>
  <c r="GJ128" i="33"/>
  <c r="GJ130" i="33" s="1"/>
  <c r="GJ112" i="33"/>
  <c r="GK109" i="33"/>
  <c r="GL105" i="33" s="1"/>
  <c r="GK111" i="33"/>
  <c r="GL109" i="33" l="1"/>
  <c r="GM105" i="33" s="1"/>
  <c r="GL111" i="33"/>
  <c r="GK128" i="33"/>
  <c r="GK130" i="33" s="1"/>
  <c r="GK112" i="33"/>
  <c r="GW120" i="33"/>
  <c r="GX116" i="33" s="1"/>
  <c r="GW122" i="33"/>
  <c r="GW123" i="33" s="1"/>
  <c r="GX120" i="33" l="1"/>
  <c r="GY116" i="33" s="1"/>
  <c r="GX122" i="33"/>
  <c r="GX123" i="33" s="1"/>
  <c r="GL128" i="33"/>
  <c r="GL130" i="33" s="1"/>
  <c r="GL112" i="33"/>
  <c r="GM109" i="33"/>
  <c r="GN105" i="33" s="1"/>
  <c r="GM111" i="33"/>
  <c r="GM128" i="33" l="1"/>
  <c r="GM130" i="33" s="1"/>
  <c r="GM112" i="33"/>
  <c r="GN109" i="33"/>
  <c r="GO105" i="33" s="1"/>
  <c r="GN111" i="33"/>
  <c r="GY122" i="33"/>
  <c r="GY123" i="33" s="1"/>
  <c r="GY120" i="33"/>
  <c r="GZ116" i="33" s="1"/>
  <c r="GZ120" i="33" l="1"/>
  <c r="HA116" i="33" s="1"/>
  <c r="GZ122" i="33"/>
  <c r="GZ123" i="33" s="1"/>
  <c r="GN128" i="33"/>
  <c r="GN130" i="33" s="1"/>
  <c r="GN112" i="33"/>
  <c r="GO109" i="33"/>
  <c r="GP105" i="33" s="1"/>
  <c r="GO111" i="33"/>
  <c r="GO128" i="33" l="1"/>
  <c r="GO130" i="33" s="1"/>
  <c r="GO112" i="33"/>
  <c r="GP109" i="33"/>
  <c r="GQ105" i="33" s="1"/>
  <c r="GP111" i="33"/>
  <c r="HA120" i="33"/>
  <c r="HB116" i="33" s="1"/>
  <c r="HA122" i="33"/>
  <c r="HA123" i="33" s="1"/>
  <c r="HB122" i="33" l="1"/>
  <c r="HB123" i="33" s="1"/>
  <c r="HB120" i="33"/>
  <c r="HC116" i="33" s="1"/>
  <c r="GP128" i="33"/>
  <c r="GP130" i="33" s="1"/>
  <c r="GP112" i="33"/>
  <c r="GQ111" i="33"/>
  <c r="GQ109" i="33"/>
  <c r="GR105" i="33" s="1"/>
  <c r="GQ128" i="33" l="1"/>
  <c r="GQ130" i="33" s="1"/>
  <c r="GQ112" i="33"/>
  <c r="HC120" i="33"/>
  <c r="HD116" i="33" s="1"/>
  <c r="HC122" i="33"/>
  <c r="HC123" i="33" s="1"/>
  <c r="GR109" i="33"/>
  <c r="GS105" i="33" s="1"/>
  <c r="GR111" i="33"/>
  <c r="GR128" i="33" l="1"/>
  <c r="GR130" i="33" s="1"/>
  <c r="GR112" i="33"/>
  <c r="GS109" i="33"/>
  <c r="GT105" i="33" s="1"/>
  <c r="GS111" i="33"/>
  <c r="HD120" i="33"/>
  <c r="HE116" i="33" s="1"/>
  <c r="HD122" i="33"/>
  <c r="HD123" i="33" s="1"/>
  <c r="GS128" i="33" l="1"/>
  <c r="GS130" i="33" s="1"/>
  <c r="GS112" i="33"/>
  <c r="HE120" i="33"/>
  <c r="HF116" i="33" s="1"/>
  <c r="HE122" i="33"/>
  <c r="HE123" i="33" s="1"/>
  <c r="GT109" i="33"/>
  <c r="GU105" i="33" s="1"/>
  <c r="GT111" i="33"/>
  <c r="GT128" i="33" l="1"/>
  <c r="GT130" i="33" s="1"/>
  <c r="GT112" i="33"/>
  <c r="GU109" i="33"/>
  <c r="GV105" i="33" s="1"/>
  <c r="GU111" i="33"/>
  <c r="HF120" i="33"/>
  <c r="HG116" i="33" s="1"/>
  <c r="HF122" i="33"/>
  <c r="HF123" i="33" s="1"/>
  <c r="HG120" i="33" l="1"/>
  <c r="HH116" i="33" s="1"/>
  <c r="HG122" i="33"/>
  <c r="HG123" i="33" s="1"/>
  <c r="GV109" i="33"/>
  <c r="GW105" i="33" s="1"/>
  <c r="GV111" i="33"/>
  <c r="GU128" i="33"/>
  <c r="GU130" i="33" s="1"/>
  <c r="GU112" i="33"/>
  <c r="GV128" i="33" l="1"/>
  <c r="GV130" i="33" s="1"/>
  <c r="GV112" i="33"/>
  <c r="GW109" i="33"/>
  <c r="GX105" i="33" s="1"/>
  <c r="GW111" i="33"/>
  <c r="HH120" i="33"/>
  <c r="HI116" i="33" s="1"/>
  <c r="HH122" i="33"/>
  <c r="HH123" i="33" s="1"/>
  <c r="GX109" i="33" l="1"/>
  <c r="GY105" i="33" s="1"/>
  <c r="GX111" i="33"/>
  <c r="HI120" i="33"/>
  <c r="HJ116" i="33" s="1"/>
  <c r="HI122" i="33"/>
  <c r="HI123" i="33" s="1"/>
  <c r="GW128" i="33"/>
  <c r="GW130" i="33" s="1"/>
  <c r="GW112" i="33"/>
  <c r="HJ120" i="33" l="1"/>
  <c r="HK116" i="33" s="1"/>
  <c r="HJ122" i="33"/>
  <c r="HJ123" i="33" s="1"/>
  <c r="GX128" i="33"/>
  <c r="GX130" i="33" s="1"/>
  <c r="GX112" i="33"/>
  <c r="GY109" i="33"/>
  <c r="GZ105" i="33" s="1"/>
  <c r="GY111" i="33"/>
  <c r="GY128" i="33" l="1"/>
  <c r="GY130" i="33" s="1"/>
  <c r="GY112" i="33"/>
  <c r="GZ109" i="33"/>
  <c r="HA105" i="33" s="1"/>
  <c r="GZ111" i="33"/>
  <c r="HK120" i="33"/>
  <c r="HL116" i="33" s="1"/>
  <c r="HK122" i="33"/>
  <c r="HK123" i="33" s="1"/>
  <c r="HL120" i="33" l="1"/>
  <c r="HM116" i="33" s="1"/>
  <c r="HL122" i="33"/>
  <c r="HL123" i="33" s="1"/>
  <c r="HA109" i="33"/>
  <c r="HB105" i="33" s="1"/>
  <c r="HA111" i="33"/>
  <c r="GZ128" i="33"/>
  <c r="GZ130" i="33" s="1"/>
  <c r="GZ112" i="33"/>
  <c r="HB109" i="33" l="1"/>
  <c r="HC105" i="33" s="1"/>
  <c r="HB111" i="33"/>
  <c r="HA128" i="33"/>
  <c r="HA130" i="33" s="1"/>
  <c r="HA112" i="33"/>
  <c r="HM120" i="33"/>
  <c r="HN116" i="33" s="1"/>
  <c r="HM122" i="33"/>
  <c r="HM123" i="33" s="1"/>
  <c r="HN120" i="33" l="1"/>
  <c r="HO116" i="33" s="1"/>
  <c r="HN122" i="33"/>
  <c r="HN123" i="33" s="1"/>
  <c r="HB128" i="33"/>
  <c r="HB130" i="33" s="1"/>
  <c r="HB112" i="33"/>
  <c r="HC109" i="33"/>
  <c r="HD105" i="33" s="1"/>
  <c r="HC111" i="33"/>
  <c r="HD109" i="33" l="1"/>
  <c r="HE105" i="33" s="1"/>
  <c r="HD111" i="33"/>
  <c r="HC128" i="33"/>
  <c r="HC130" i="33" s="1"/>
  <c r="HC112" i="33"/>
  <c r="HO120" i="33"/>
  <c r="HP116" i="33" s="1"/>
  <c r="HO122" i="33"/>
  <c r="HO123" i="33" s="1"/>
  <c r="HP120" i="33" l="1"/>
  <c r="HQ116" i="33" s="1"/>
  <c r="HP122" i="33"/>
  <c r="HP123" i="33" s="1"/>
  <c r="HD128" i="33"/>
  <c r="HD130" i="33" s="1"/>
  <c r="HD112" i="33"/>
  <c r="HE109" i="33"/>
  <c r="HF105" i="33" s="1"/>
  <c r="HE111" i="33"/>
  <c r="HE128" i="33" l="1"/>
  <c r="HE130" i="33" s="1"/>
  <c r="HE112" i="33"/>
  <c r="HF109" i="33"/>
  <c r="HG105" i="33" s="1"/>
  <c r="HF111" i="33"/>
  <c r="HQ120" i="33"/>
  <c r="HR116" i="33" s="1"/>
  <c r="HQ122" i="33"/>
  <c r="HQ123" i="33" s="1"/>
  <c r="HF128" i="33" l="1"/>
  <c r="HF130" i="33" s="1"/>
  <c r="HF112" i="33"/>
  <c r="HR120" i="33"/>
  <c r="HS116" i="33" s="1"/>
  <c r="HR122" i="33"/>
  <c r="HR123" i="33" s="1"/>
  <c r="HG109" i="33"/>
  <c r="HH105" i="33" s="1"/>
  <c r="HG111" i="33"/>
  <c r="HG128" i="33" l="1"/>
  <c r="HG130" i="33" s="1"/>
  <c r="HG112" i="33"/>
  <c r="HH109" i="33"/>
  <c r="HI105" i="33" s="1"/>
  <c r="HH111" i="33"/>
  <c r="HS122" i="33"/>
  <c r="HS123" i="33" s="1"/>
  <c r="HS120" i="33"/>
  <c r="HT116" i="33" s="1"/>
  <c r="HT120" i="33" l="1"/>
  <c r="HU116" i="33" s="1"/>
  <c r="HT122" i="33"/>
  <c r="HT123" i="33" s="1"/>
  <c r="HH128" i="33"/>
  <c r="HH130" i="33" s="1"/>
  <c r="HH112" i="33"/>
  <c r="HI109" i="33"/>
  <c r="HJ105" i="33" s="1"/>
  <c r="HI111" i="33"/>
  <c r="HI128" i="33" l="1"/>
  <c r="HI130" i="33" s="1"/>
  <c r="HI112" i="33"/>
  <c r="HJ109" i="33"/>
  <c r="HK105" i="33" s="1"/>
  <c r="HJ111" i="33"/>
  <c r="HU120" i="33"/>
  <c r="HV116" i="33" s="1"/>
  <c r="HU122" i="33"/>
  <c r="HU123" i="33" s="1"/>
  <c r="HJ128" i="33" l="1"/>
  <c r="HJ130" i="33" s="1"/>
  <c r="HJ112" i="33"/>
  <c r="HV122" i="33"/>
  <c r="HV123" i="33" s="1"/>
  <c r="HV120" i="33"/>
  <c r="HW116" i="33" s="1"/>
  <c r="HK109" i="33"/>
  <c r="HL105" i="33" s="1"/>
  <c r="HK111" i="33"/>
  <c r="HL109" i="33" l="1"/>
  <c r="HM105" i="33" s="1"/>
  <c r="HL111" i="33"/>
  <c r="HW120" i="33"/>
  <c r="HX116" i="33" s="1"/>
  <c r="HW122" i="33"/>
  <c r="HW123" i="33" s="1"/>
  <c r="HK128" i="33"/>
  <c r="HK130" i="33" s="1"/>
  <c r="HK112" i="33"/>
  <c r="HX120" i="33" l="1"/>
  <c r="HY116" i="33" s="1"/>
  <c r="HX122" i="33"/>
  <c r="HX123" i="33" s="1"/>
  <c r="HL128" i="33"/>
  <c r="HL130" i="33" s="1"/>
  <c r="HL112" i="33"/>
  <c r="HM109" i="33"/>
  <c r="HN105" i="33" s="1"/>
  <c r="HM111" i="33"/>
  <c r="HN109" i="33" l="1"/>
  <c r="HO105" i="33" s="1"/>
  <c r="HN111" i="33"/>
  <c r="HM128" i="33"/>
  <c r="HM130" i="33" s="1"/>
  <c r="HM112" i="33"/>
  <c r="HY120" i="33"/>
  <c r="HZ116" i="33" s="1"/>
  <c r="HY122" i="33"/>
  <c r="HY123" i="33" s="1"/>
  <c r="HZ120" i="33" l="1"/>
  <c r="IA116" i="33" s="1"/>
  <c r="HZ122" i="33"/>
  <c r="HZ123" i="33" s="1"/>
  <c r="HN128" i="33"/>
  <c r="HN130" i="33" s="1"/>
  <c r="HN112" i="33"/>
  <c r="HO109" i="33"/>
  <c r="HP105" i="33" s="1"/>
  <c r="HO111" i="33"/>
  <c r="HO128" i="33" l="1"/>
  <c r="HO130" i="33" s="1"/>
  <c r="HO112" i="33"/>
  <c r="HP109" i="33"/>
  <c r="HQ105" i="33" s="1"/>
  <c r="HP111" i="33"/>
  <c r="IA120" i="33"/>
  <c r="IB116" i="33" s="1"/>
  <c r="IA122" i="33"/>
  <c r="IA123" i="33" s="1"/>
  <c r="HQ109" i="33" l="1"/>
  <c r="HR105" i="33" s="1"/>
  <c r="HQ111" i="33"/>
  <c r="IB120" i="33"/>
  <c r="IC116" i="33" s="1"/>
  <c r="IB122" i="33"/>
  <c r="IB123" i="33" s="1"/>
  <c r="HP128" i="33"/>
  <c r="HP130" i="33" s="1"/>
  <c r="HP112" i="33"/>
  <c r="IC120" i="33" l="1"/>
  <c r="ID116" i="33" s="1"/>
  <c r="IC122" i="33"/>
  <c r="IC123" i="33" s="1"/>
  <c r="HQ128" i="33"/>
  <c r="HQ130" i="33" s="1"/>
  <c r="HQ112" i="33"/>
  <c r="HR109" i="33"/>
  <c r="HS105" i="33" s="1"/>
  <c r="HR111" i="33"/>
  <c r="HR128" i="33" l="1"/>
  <c r="HR130" i="33" s="1"/>
  <c r="HR112" i="33"/>
  <c r="HS109" i="33"/>
  <c r="HT105" i="33" s="1"/>
  <c r="HS111" i="33"/>
  <c r="ID120" i="33"/>
  <c r="IE116" i="33" s="1"/>
  <c r="ID122" i="33"/>
  <c r="ID123" i="33" s="1"/>
  <c r="IE120" i="33" l="1"/>
  <c r="IF116" i="33" s="1"/>
  <c r="IE122" i="33"/>
  <c r="IE123" i="33" s="1"/>
  <c r="HS128" i="33"/>
  <c r="HS130" i="33" s="1"/>
  <c r="HS112" i="33"/>
  <c r="HT109" i="33"/>
  <c r="HU105" i="33" s="1"/>
  <c r="HT111" i="33"/>
  <c r="HU109" i="33" l="1"/>
  <c r="HV105" i="33" s="1"/>
  <c r="HU111" i="33"/>
  <c r="HT128" i="33"/>
  <c r="HT130" i="33" s="1"/>
  <c r="HT112" i="33"/>
  <c r="IF120" i="33"/>
  <c r="IG116" i="33" s="1"/>
  <c r="IF122" i="33"/>
  <c r="IF123" i="33" s="1"/>
  <c r="IG120" i="33" l="1"/>
  <c r="IH116" i="33" s="1"/>
  <c r="IG122" i="33"/>
  <c r="IG123" i="33" s="1"/>
  <c r="HU128" i="33"/>
  <c r="HU130" i="33" s="1"/>
  <c r="HU112" i="33"/>
  <c r="HV109" i="33"/>
  <c r="HW105" i="33" s="1"/>
  <c r="HV111" i="33"/>
  <c r="HV128" i="33" l="1"/>
  <c r="HV130" i="33" s="1"/>
  <c r="HV112" i="33"/>
  <c r="HW109" i="33"/>
  <c r="HX105" i="33" s="1"/>
  <c r="HW111" i="33"/>
  <c r="IH120" i="33"/>
  <c r="II116" i="33" s="1"/>
  <c r="IH122" i="33"/>
  <c r="IH123" i="33" s="1"/>
  <c r="II120" i="33" l="1"/>
  <c r="IJ116" i="33" s="1"/>
  <c r="II122" i="33"/>
  <c r="II123" i="33" s="1"/>
  <c r="HW128" i="33"/>
  <c r="HW130" i="33" s="1"/>
  <c r="HW112" i="33"/>
  <c r="HX109" i="33"/>
  <c r="HY105" i="33" s="1"/>
  <c r="HX111" i="33"/>
  <c r="HX128" i="33" l="1"/>
  <c r="HX130" i="33" s="1"/>
  <c r="HX112" i="33"/>
  <c r="HY109" i="33"/>
  <c r="HZ105" i="33" s="1"/>
  <c r="HY111" i="33"/>
  <c r="IJ120" i="33"/>
  <c r="IK116" i="33" s="1"/>
  <c r="IJ122" i="33"/>
  <c r="IJ123" i="33" s="1"/>
  <c r="HZ109" i="33" l="1"/>
  <c r="IA105" i="33" s="1"/>
  <c r="HZ111" i="33"/>
  <c r="IK120" i="33"/>
  <c r="IL116" i="33" s="1"/>
  <c r="IK122" i="33"/>
  <c r="IK123" i="33" s="1"/>
  <c r="HY128" i="33"/>
  <c r="HY130" i="33" s="1"/>
  <c r="HY112" i="33"/>
  <c r="IL122" i="33" l="1"/>
  <c r="IL123" i="33" s="1"/>
  <c r="IL120" i="33"/>
  <c r="IM116" i="33" s="1"/>
  <c r="HZ128" i="33"/>
  <c r="HZ130" i="33" s="1"/>
  <c r="HZ112" i="33"/>
  <c r="IA109" i="33"/>
  <c r="IB105" i="33" s="1"/>
  <c r="IA111" i="33"/>
  <c r="IA128" i="33" l="1"/>
  <c r="IA130" i="33" s="1"/>
  <c r="IA112" i="33"/>
  <c r="IM120" i="33"/>
  <c r="IN116" i="33" s="1"/>
  <c r="IM122" i="33"/>
  <c r="IM123" i="33" s="1"/>
  <c r="IB109" i="33"/>
  <c r="IC105" i="33" s="1"/>
  <c r="IB111" i="33"/>
  <c r="IB128" i="33" l="1"/>
  <c r="IB130" i="33" s="1"/>
  <c r="IB112" i="33"/>
  <c r="IC109" i="33"/>
  <c r="ID105" i="33" s="1"/>
  <c r="IC111" i="33"/>
  <c r="IN120" i="33"/>
  <c r="IO116" i="33" s="1"/>
  <c r="IN122" i="33"/>
  <c r="IN123" i="33" s="1"/>
  <c r="IC112" i="33" l="1"/>
  <c r="IC128" i="33"/>
  <c r="IC130" i="33" s="1"/>
  <c r="IO120" i="33"/>
  <c r="IP116" i="33" s="1"/>
  <c r="IO122" i="33"/>
  <c r="IO123" i="33" s="1"/>
  <c r="ID109" i="33"/>
  <c r="IE105" i="33" s="1"/>
  <c r="ID111" i="33"/>
  <c r="ID128" i="33" l="1"/>
  <c r="ID130" i="33" s="1"/>
  <c r="ID112" i="33"/>
  <c r="IE109" i="33"/>
  <c r="IF105" i="33" s="1"/>
  <c r="IE111" i="33"/>
  <c r="IP120" i="33"/>
  <c r="IQ116" i="33" s="1"/>
  <c r="IP122" i="33"/>
  <c r="IP123" i="33" s="1"/>
  <c r="IQ120" i="33" l="1"/>
  <c r="IR116" i="33" s="1"/>
  <c r="IQ122" i="33"/>
  <c r="IQ123" i="33" s="1"/>
  <c r="IE128" i="33"/>
  <c r="IE130" i="33" s="1"/>
  <c r="IE112" i="33"/>
  <c r="IF109" i="33"/>
  <c r="IG105" i="33" s="1"/>
  <c r="IF111" i="33"/>
  <c r="IF128" i="33" l="1"/>
  <c r="IF130" i="33" s="1"/>
  <c r="IF112" i="33"/>
  <c r="IG109" i="33"/>
  <c r="IH105" i="33" s="1"/>
  <c r="IG111" i="33"/>
  <c r="IR120" i="33"/>
  <c r="IS116" i="33" s="1"/>
  <c r="IR122" i="33"/>
  <c r="IR123" i="33" s="1"/>
  <c r="IS120" i="33" l="1"/>
  <c r="IT116" i="33" s="1"/>
  <c r="IS122" i="33"/>
  <c r="IS123" i="33" s="1"/>
  <c r="IG128" i="33"/>
  <c r="IG130" i="33" s="1"/>
  <c r="IG112" i="33"/>
  <c r="IH109" i="33"/>
  <c r="II105" i="33" s="1"/>
  <c r="IH111" i="33"/>
  <c r="IH128" i="33" l="1"/>
  <c r="IH130" i="33" s="1"/>
  <c r="IH112" i="33"/>
  <c r="II109" i="33"/>
  <c r="IJ105" i="33" s="1"/>
  <c r="II111" i="33"/>
  <c r="IT122" i="33"/>
  <c r="IT123" i="33" s="1"/>
  <c r="IT120" i="33"/>
  <c r="IU116" i="33" s="1"/>
  <c r="IU120" i="33" l="1"/>
  <c r="IV116" i="33" s="1"/>
  <c r="IU122" i="33"/>
  <c r="IU123" i="33" s="1"/>
  <c r="II128" i="33"/>
  <c r="II130" i="33" s="1"/>
  <c r="II112" i="33"/>
  <c r="IJ109" i="33"/>
  <c r="IK105" i="33" s="1"/>
  <c r="IJ111" i="33"/>
  <c r="IJ128" i="33" l="1"/>
  <c r="IJ130" i="33" s="1"/>
  <c r="IJ112" i="33"/>
  <c r="IK109" i="33"/>
  <c r="IL105" i="33" s="1"/>
  <c r="IK111" i="33"/>
  <c r="IV120" i="33"/>
  <c r="IW116" i="33" s="1"/>
  <c r="IV122" i="33"/>
  <c r="IV123" i="33" s="1"/>
  <c r="IK128" i="33" l="1"/>
  <c r="IK130" i="33" s="1"/>
  <c r="IK112" i="33"/>
  <c r="IW122" i="33"/>
  <c r="IW123" i="33" s="1"/>
  <c r="IW120" i="33"/>
  <c r="IX116" i="33" s="1"/>
  <c r="IL109" i="33"/>
  <c r="IM105" i="33" s="1"/>
  <c r="IL111" i="33"/>
  <c r="IL128" i="33" l="1"/>
  <c r="IL130" i="33" s="1"/>
  <c r="IL112" i="33"/>
  <c r="IM109" i="33"/>
  <c r="IN105" i="33" s="1"/>
  <c r="IM111" i="33"/>
  <c r="IX120" i="33"/>
  <c r="IY116" i="33" s="1"/>
  <c r="IX122" i="33"/>
  <c r="IX123" i="33" s="1"/>
  <c r="IY120" i="33" l="1"/>
  <c r="IZ116" i="33" s="1"/>
  <c r="IY122" i="33"/>
  <c r="IY123" i="33" s="1"/>
  <c r="IM128" i="33"/>
  <c r="IM130" i="33" s="1"/>
  <c r="IM112" i="33"/>
  <c r="IN109" i="33"/>
  <c r="IO105" i="33" s="1"/>
  <c r="IN111" i="33"/>
  <c r="IO109" i="33" l="1"/>
  <c r="IP105" i="33" s="1"/>
  <c r="IO111" i="33"/>
  <c r="IN128" i="33"/>
  <c r="IN130" i="33" s="1"/>
  <c r="IN112" i="33"/>
  <c r="IZ120" i="33"/>
  <c r="JA116" i="33" s="1"/>
  <c r="IZ122" i="33"/>
  <c r="IZ123" i="33" s="1"/>
  <c r="JA122" i="33" l="1"/>
  <c r="JA123" i="33" s="1"/>
  <c r="JA120" i="33"/>
  <c r="JB116" i="33" s="1"/>
  <c r="IO128" i="33"/>
  <c r="IO130" i="33" s="1"/>
  <c r="IO112" i="33"/>
  <c r="IP109" i="33"/>
  <c r="IQ105" i="33" s="1"/>
  <c r="IP111" i="33"/>
  <c r="IP128" i="33" l="1"/>
  <c r="IP130" i="33" s="1"/>
  <c r="IP112" i="33"/>
  <c r="IQ109" i="33"/>
  <c r="IR105" i="33" s="1"/>
  <c r="IQ111" i="33"/>
  <c r="JB120" i="33"/>
  <c r="JC116" i="33" s="1"/>
  <c r="JB122" i="33"/>
  <c r="JB123" i="33" s="1"/>
  <c r="JC120" i="33" l="1"/>
  <c r="JD116" i="33" s="1"/>
  <c r="JC122" i="33"/>
  <c r="JC123" i="33" s="1"/>
  <c r="IQ128" i="33"/>
  <c r="IQ130" i="33" s="1"/>
  <c r="IQ112" i="33"/>
  <c r="IR109" i="33"/>
  <c r="IS105" i="33" s="1"/>
  <c r="IR111" i="33"/>
  <c r="IR128" i="33" l="1"/>
  <c r="IR130" i="33" s="1"/>
  <c r="IR112" i="33"/>
  <c r="IS109" i="33"/>
  <c r="IT105" i="33" s="1"/>
  <c r="IS111" i="33"/>
  <c r="JD120" i="33"/>
  <c r="JE116" i="33" s="1"/>
  <c r="JD122" i="33"/>
  <c r="JD123" i="33" s="1"/>
  <c r="JE120" i="33" l="1"/>
  <c r="JF116" i="33" s="1"/>
  <c r="JE122" i="33"/>
  <c r="JE123" i="33" s="1"/>
  <c r="IS128" i="33"/>
  <c r="IS130" i="33" s="1"/>
  <c r="IS112" i="33"/>
  <c r="IT109" i="33"/>
  <c r="IU105" i="33" s="1"/>
  <c r="IT111" i="33"/>
  <c r="IT128" i="33" l="1"/>
  <c r="IT130" i="33" s="1"/>
  <c r="IT112" i="33"/>
  <c r="IU109" i="33"/>
  <c r="IV105" i="33" s="1"/>
  <c r="IU111" i="33"/>
  <c r="JF120" i="33"/>
  <c r="JG116" i="33" s="1"/>
  <c r="JF122" i="33"/>
  <c r="JF123" i="33" s="1"/>
  <c r="JG120" i="33" l="1"/>
  <c r="JH116" i="33" s="1"/>
  <c r="JG122" i="33"/>
  <c r="JG123" i="33" s="1"/>
  <c r="IU128" i="33"/>
  <c r="IU130" i="33" s="1"/>
  <c r="IU112" i="33"/>
  <c r="IV109" i="33"/>
  <c r="IW105" i="33" s="1"/>
  <c r="IV111" i="33"/>
  <c r="IV128" i="33" l="1"/>
  <c r="IV130" i="33" s="1"/>
  <c r="IV112" i="33"/>
  <c r="IW109" i="33"/>
  <c r="IX105" i="33" s="1"/>
  <c r="IW111" i="33"/>
  <c r="JH120" i="33"/>
  <c r="JI116" i="33" s="1"/>
  <c r="JH122" i="33"/>
  <c r="JH123" i="33" s="1"/>
  <c r="IW128" i="33" l="1"/>
  <c r="IW130" i="33" s="1"/>
  <c r="IW112" i="33"/>
  <c r="JI120" i="33"/>
  <c r="JJ116" i="33" s="1"/>
  <c r="JI122" i="33"/>
  <c r="JI123" i="33" s="1"/>
  <c r="IX109" i="33"/>
  <c r="IY105" i="33" s="1"/>
  <c r="IX111" i="33"/>
  <c r="IY109" i="33" l="1"/>
  <c r="IZ105" i="33" s="1"/>
  <c r="IY111" i="33"/>
  <c r="JJ120" i="33"/>
  <c r="JK116" i="33" s="1"/>
  <c r="JJ122" i="33"/>
  <c r="JJ123" i="33" s="1"/>
  <c r="IX128" i="33"/>
  <c r="IX130" i="33" s="1"/>
  <c r="IX112" i="33"/>
  <c r="JK120" i="33" l="1"/>
  <c r="JL116" i="33" s="1"/>
  <c r="JK122" i="33"/>
  <c r="JK123" i="33" s="1"/>
  <c r="IY128" i="33"/>
  <c r="IY130" i="33" s="1"/>
  <c r="IY112" i="33"/>
  <c r="IZ109" i="33"/>
  <c r="JA105" i="33" s="1"/>
  <c r="IZ111" i="33"/>
  <c r="IZ128" i="33" l="1"/>
  <c r="IZ130" i="33" s="1"/>
  <c r="IZ112" i="33"/>
  <c r="JA109" i="33"/>
  <c r="JB105" i="33" s="1"/>
  <c r="JA111" i="33"/>
  <c r="JL120" i="33"/>
  <c r="JM116" i="33" s="1"/>
  <c r="JL122" i="33"/>
  <c r="JL123" i="33" s="1"/>
  <c r="JA128" i="33" l="1"/>
  <c r="JA130" i="33" s="1"/>
  <c r="JA112" i="33"/>
  <c r="JM122" i="33"/>
  <c r="JM123" i="33" s="1"/>
  <c r="JM120" i="33"/>
  <c r="JN116" i="33" s="1"/>
  <c r="JB109" i="33"/>
  <c r="JC105" i="33" s="1"/>
  <c r="JB111" i="33"/>
  <c r="JB128" i="33" l="1"/>
  <c r="JB130" i="33" s="1"/>
  <c r="JB112" i="33"/>
  <c r="JN120" i="33"/>
  <c r="JO116" i="33" s="1"/>
  <c r="JN122" i="33"/>
  <c r="JN123" i="33" s="1"/>
  <c r="JC109" i="33"/>
  <c r="JD105" i="33" s="1"/>
  <c r="JC111" i="33"/>
  <c r="JC128" i="33" l="1"/>
  <c r="JC130" i="33" s="1"/>
  <c r="JC112" i="33"/>
  <c r="JD109" i="33"/>
  <c r="JE105" i="33" s="1"/>
  <c r="JD111" i="33"/>
  <c r="JO120" i="33"/>
  <c r="JP116" i="33" s="1"/>
  <c r="JO122" i="33"/>
  <c r="JO123" i="33" s="1"/>
  <c r="JD128" i="33" l="1"/>
  <c r="JD130" i="33" s="1"/>
  <c r="JD112" i="33"/>
  <c r="JP122" i="33"/>
  <c r="JP123" i="33" s="1"/>
  <c r="JP120" i="33"/>
  <c r="JQ116" i="33" s="1"/>
  <c r="JE109" i="33"/>
  <c r="JF105" i="33" s="1"/>
  <c r="JE111" i="33"/>
  <c r="JE128" i="33" l="1"/>
  <c r="JE130" i="33" s="1"/>
  <c r="JE112" i="33"/>
  <c r="JQ122" i="33"/>
  <c r="JQ123" i="33" s="1"/>
  <c r="JQ120" i="33"/>
  <c r="JR116" i="33" s="1"/>
  <c r="JF109" i="33"/>
  <c r="JG105" i="33" s="1"/>
  <c r="JF111" i="33"/>
  <c r="JR120" i="33" l="1"/>
  <c r="JS116" i="33" s="1"/>
  <c r="JR122" i="33"/>
  <c r="JR123" i="33" s="1"/>
  <c r="JF128" i="33"/>
  <c r="JF130" i="33" s="1"/>
  <c r="JF112" i="33"/>
  <c r="JG109" i="33"/>
  <c r="JH105" i="33" s="1"/>
  <c r="JG111" i="33"/>
  <c r="JG128" i="33" l="1"/>
  <c r="JG130" i="33" s="1"/>
  <c r="JG112" i="33"/>
  <c r="JH109" i="33"/>
  <c r="JI105" i="33" s="1"/>
  <c r="JH111" i="33"/>
  <c r="JS120" i="33"/>
  <c r="JT116" i="33" s="1"/>
  <c r="JS122" i="33"/>
  <c r="JS123" i="33" s="1"/>
  <c r="JI109" i="33" l="1"/>
  <c r="JJ105" i="33" s="1"/>
  <c r="JI111" i="33"/>
  <c r="JT122" i="33"/>
  <c r="JT123" i="33" s="1"/>
  <c r="JT120" i="33"/>
  <c r="JU116" i="33" s="1"/>
  <c r="JH128" i="33"/>
  <c r="JH130" i="33" s="1"/>
  <c r="JH112" i="33"/>
  <c r="JU122" i="33" l="1"/>
  <c r="JU123" i="33" s="1"/>
  <c r="JU120" i="33"/>
  <c r="JV116" i="33" s="1"/>
  <c r="JI128" i="33"/>
  <c r="JI130" i="33" s="1"/>
  <c r="JI112" i="33"/>
  <c r="JJ109" i="33"/>
  <c r="JK105" i="33" s="1"/>
  <c r="JJ111" i="33"/>
  <c r="JJ128" i="33" l="1"/>
  <c r="JJ112" i="33"/>
  <c r="JK109" i="33"/>
  <c r="JL105" i="33" s="1"/>
  <c r="JK111" i="33"/>
  <c r="JV122" i="33"/>
  <c r="JV123" i="33" s="1"/>
  <c r="JV120" i="33"/>
  <c r="B19" i="33" l="1"/>
  <c r="B21" i="33" s="1"/>
  <c r="D19" i="33"/>
  <c r="D21" i="33" s="1"/>
  <c r="E19" i="33"/>
  <c r="E21" i="33" s="1"/>
  <c r="JK128" i="33"/>
  <c r="JK130" i="33" s="1"/>
  <c r="JK112" i="33"/>
  <c r="JL109" i="33"/>
  <c r="JM105" i="33" s="1"/>
  <c r="JL111" i="33"/>
  <c r="JJ130" i="33"/>
  <c r="F19" i="33"/>
  <c r="G19" i="33"/>
  <c r="G21" i="33" l="1"/>
  <c r="JM109" i="33"/>
  <c r="JN105" i="33" s="1"/>
  <c r="JM111" i="33"/>
  <c r="F21" i="33"/>
  <c r="JL128" i="33"/>
  <c r="JL130" i="33" s="1"/>
  <c r="JL112" i="33"/>
  <c r="JM128" i="33" l="1"/>
  <c r="JM130" i="33" s="1"/>
  <c r="JM112" i="33"/>
  <c r="JN109" i="33"/>
  <c r="JO105" i="33" s="1"/>
  <c r="JN111" i="33"/>
  <c r="JN128" i="33" l="1"/>
  <c r="JN130" i="33" s="1"/>
  <c r="JN112" i="33"/>
  <c r="JO109" i="33"/>
  <c r="JP105" i="33" s="1"/>
  <c r="JO111" i="33"/>
  <c r="JP109" i="33" l="1"/>
  <c r="JQ105" i="33" s="1"/>
  <c r="JP111" i="33"/>
  <c r="JO128" i="33"/>
  <c r="JO130" i="33" s="1"/>
  <c r="JO112" i="33"/>
  <c r="JP128" i="33" l="1"/>
  <c r="JP130" i="33" s="1"/>
  <c r="JP112" i="33"/>
  <c r="JQ109" i="33"/>
  <c r="JR105" i="33" s="1"/>
  <c r="JQ111" i="33"/>
  <c r="JQ128" i="33" l="1"/>
  <c r="JQ130" i="33" s="1"/>
  <c r="JQ112" i="33"/>
  <c r="JR109" i="33"/>
  <c r="JS105" i="33" s="1"/>
  <c r="JR111" i="33"/>
  <c r="JR128" i="33" l="1"/>
  <c r="JR130" i="33" s="1"/>
  <c r="JR112" i="33"/>
  <c r="JS109" i="33"/>
  <c r="JT105" i="33" s="1"/>
  <c r="JS111" i="33"/>
  <c r="JS128" i="33" l="1"/>
  <c r="JS130" i="33" s="1"/>
  <c r="JS112" i="33"/>
  <c r="JT109" i="33"/>
  <c r="JU105" i="33" s="1"/>
  <c r="JT111" i="33"/>
  <c r="JU109" i="33" l="1"/>
  <c r="JV105" i="33" s="1"/>
  <c r="JU111" i="33"/>
  <c r="JT128" i="33"/>
  <c r="JT130" i="33" s="1"/>
  <c r="JT112" i="33"/>
  <c r="JU128" i="33" l="1"/>
  <c r="JU130" i="33" s="1"/>
  <c r="JU112" i="33"/>
  <c r="JV111" i="33"/>
  <c r="JV109" i="33"/>
  <c r="JV128" i="33" l="1"/>
  <c r="JV130" i="33" s="1"/>
  <c r="JV112" i="33"/>
  <c r="D76" i="31"/>
  <c r="E72" i="31" s="1"/>
  <c r="F129" i="31"/>
  <c r="G129" i="31"/>
  <c r="H129" i="31"/>
  <c r="I129" i="31"/>
  <c r="L129" i="31"/>
  <c r="M129" i="31"/>
  <c r="N129" i="31"/>
  <c r="O129" i="31"/>
  <c r="P87" i="31"/>
  <c r="Q83" i="31" s="1"/>
  <c r="Q89" i="31" s="1"/>
  <c r="R129" i="31"/>
  <c r="Z129" i="31"/>
  <c r="D129" i="31"/>
  <c r="D130" i="31" s="1"/>
  <c r="E129" i="31"/>
  <c r="J129" i="31"/>
  <c r="K129" i="31"/>
  <c r="D79" i="31"/>
  <c r="T129" i="31" l="1"/>
  <c r="U129" i="31"/>
  <c r="S129" i="31"/>
  <c r="V129" i="31"/>
  <c r="Y129" i="31"/>
  <c r="Q129" i="31"/>
  <c r="P90" i="31"/>
  <c r="W129" i="31"/>
  <c r="B20" i="31"/>
  <c r="H13" i="29" s="1"/>
  <c r="K38" i="24" s="1"/>
  <c r="Q87" i="31"/>
  <c r="R83" i="31" s="1"/>
  <c r="X129" i="31"/>
  <c r="P129" i="31"/>
  <c r="Q90" i="31"/>
  <c r="E76" i="31"/>
  <c r="F72" i="31" s="1"/>
  <c r="E78" i="31"/>
  <c r="R87" i="31" l="1"/>
  <c r="S83" i="31" s="1"/>
  <c r="R89" i="31"/>
  <c r="R90" i="31" s="1"/>
  <c r="E128" i="31"/>
  <c r="E79" i="31"/>
  <c r="F78" i="31"/>
  <c r="F76" i="31"/>
  <c r="G72" i="31" s="1"/>
  <c r="S87" i="31" l="1"/>
  <c r="T83" i="31" s="1"/>
  <c r="S89" i="31"/>
  <c r="S90" i="31" s="1"/>
  <c r="G78" i="31"/>
  <c r="G76" i="31"/>
  <c r="H72" i="31" s="1"/>
  <c r="F128" i="31"/>
  <c r="F130" i="31" s="1"/>
  <c r="F79" i="31"/>
  <c r="E130" i="31"/>
  <c r="T87" i="31" l="1"/>
  <c r="U83" i="31" s="1"/>
  <c r="T89" i="31"/>
  <c r="T90" i="31" s="1"/>
  <c r="H76" i="31"/>
  <c r="I72" i="31" s="1"/>
  <c r="H78" i="31"/>
  <c r="G128" i="31"/>
  <c r="G79" i="31"/>
  <c r="U87" i="31" l="1"/>
  <c r="V83" i="31" s="1"/>
  <c r="U89" i="31"/>
  <c r="U90" i="31" s="1"/>
  <c r="H128" i="31"/>
  <c r="H130" i="31" s="1"/>
  <c r="H79" i="31"/>
  <c r="G130" i="31"/>
  <c r="I76" i="31"/>
  <c r="J72" i="31" s="1"/>
  <c r="I78" i="31"/>
  <c r="V87" i="31" l="1"/>
  <c r="W83" i="31" s="1"/>
  <c r="V89" i="31"/>
  <c r="V90" i="31" s="1"/>
  <c r="I128" i="31"/>
  <c r="I79" i="31"/>
  <c r="J78" i="31"/>
  <c r="J76" i="31"/>
  <c r="K72" i="31" s="1"/>
  <c r="W87" i="31" l="1"/>
  <c r="X83" i="31" s="1"/>
  <c r="W89" i="31"/>
  <c r="W90" i="31" s="1"/>
  <c r="K76" i="31"/>
  <c r="L72" i="31" s="1"/>
  <c r="K78" i="31"/>
  <c r="J128" i="31"/>
  <c r="J130" i="31" s="1"/>
  <c r="J79" i="31"/>
  <c r="I130" i="31"/>
  <c r="X87" i="31" l="1"/>
  <c r="Y83" i="31" s="1"/>
  <c r="X89" i="31"/>
  <c r="X90" i="31" s="1"/>
  <c r="L78" i="31"/>
  <c r="L76" i="31"/>
  <c r="M72" i="31" s="1"/>
  <c r="K128" i="31"/>
  <c r="K79" i="31"/>
  <c r="Y87" i="31" l="1"/>
  <c r="Z83" i="31" s="1"/>
  <c r="Y89" i="31"/>
  <c r="Y90" i="31" s="1"/>
  <c r="K130" i="31"/>
  <c r="M76" i="31"/>
  <c r="N72" i="31" s="1"/>
  <c r="M78" i="31"/>
  <c r="L128" i="31"/>
  <c r="L130" i="31" s="1"/>
  <c r="L79" i="31"/>
  <c r="Z87" i="31" l="1"/>
  <c r="AA83" i="31" s="1"/>
  <c r="Z89" i="31"/>
  <c r="Z90" i="31" s="1"/>
  <c r="M128" i="31"/>
  <c r="M79" i="31"/>
  <c r="N78" i="31"/>
  <c r="N76" i="31"/>
  <c r="O72" i="31" s="1"/>
  <c r="AA89" i="31" l="1"/>
  <c r="O78" i="31"/>
  <c r="O76" i="31"/>
  <c r="P72" i="31" s="1"/>
  <c r="N128" i="31"/>
  <c r="N130" i="31" s="1"/>
  <c r="N79" i="31"/>
  <c r="M130" i="31"/>
  <c r="P76" i="31" l="1"/>
  <c r="Q72" i="31" s="1"/>
  <c r="P78" i="31"/>
  <c r="O128" i="31"/>
  <c r="O79" i="31"/>
  <c r="P128" i="31" l="1"/>
  <c r="P130" i="31" s="1"/>
  <c r="P79" i="31"/>
  <c r="O130" i="31"/>
  <c r="Q76" i="31"/>
  <c r="R72" i="31" s="1"/>
  <c r="Q78" i="31"/>
  <c r="Q128" i="31" l="1"/>
  <c r="Q79" i="31"/>
  <c r="R78" i="31"/>
  <c r="R76" i="31"/>
  <c r="S72" i="31" s="1"/>
  <c r="R128" i="31" l="1"/>
  <c r="R130" i="31" s="1"/>
  <c r="R79" i="31"/>
  <c r="S76" i="31"/>
  <c r="T72" i="31" s="1"/>
  <c r="S78" i="31"/>
  <c r="Q130" i="31"/>
  <c r="S128" i="31" l="1"/>
  <c r="S130" i="31" s="1"/>
  <c r="S79" i="31"/>
  <c r="T76" i="31"/>
  <c r="U72" i="31" s="1"/>
  <c r="T78" i="31"/>
  <c r="T128" i="31" l="1"/>
  <c r="T130" i="31" s="1"/>
  <c r="T79" i="31"/>
  <c r="U76" i="31"/>
  <c r="V72" i="31" s="1"/>
  <c r="U78" i="31"/>
  <c r="U128" i="31" l="1"/>
  <c r="U79" i="31"/>
  <c r="V76" i="31"/>
  <c r="W72" i="31" s="1"/>
  <c r="V78" i="31"/>
  <c r="V128" i="31" l="1"/>
  <c r="V130" i="31" s="1"/>
  <c r="V79" i="31"/>
  <c r="W78" i="31"/>
  <c r="W76" i="31"/>
  <c r="X72" i="31" s="1"/>
  <c r="U130" i="31"/>
  <c r="X76" i="31" l="1"/>
  <c r="Y72" i="31" s="1"/>
  <c r="X78" i="31"/>
  <c r="W128" i="31"/>
  <c r="W79" i="31"/>
  <c r="X128" i="31" l="1"/>
  <c r="X130" i="31" s="1"/>
  <c r="X79" i="31"/>
  <c r="W130" i="31"/>
  <c r="Y76" i="31"/>
  <c r="Z72" i="31" s="1"/>
  <c r="Y78" i="31"/>
  <c r="Y128" i="31" l="1"/>
  <c r="Y79" i="31"/>
  <c r="Z78" i="31"/>
  <c r="Z76" i="31"/>
  <c r="AA72" i="31" s="1"/>
  <c r="Z128" i="31" l="1"/>
  <c r="Z130" i="31" s="1"/>
  <c r="Z79" i="31"/>
  <c r="AA78" i="31"/>
  <c r="Y130" i="31"/>
  <c r="AA128" i="31" l="1"/>
  <c r="JH96" i="31" l="1"/>
  <c r="JP96" i="31"/>
  <c r="JI96" i="31"/>
  <c r="JQ96" i="31"/>
  <c r="JO96" i="31"/>
  <c r="JJ96" i="31"/>
  <c r="JR96" i="31"/>
  <c r="JG96" i="31"/>
  <c r="JK96" i="31"/>
  <c r="JN96" i="31"/>
  <c r="JL96" i="31"/>
  <c r="JM96" i="31"/>
  <c r="JH85" i="31"/>
  <c r="JP85" i="31"/>
  <c r="JM85" i="31"/>
  <c r="JI85" i="31"/>
  <c r="JQ85" i="31"/>
  <c r="JJ85" i="31"/>
  <c r="JR85" i="31"/>
  <c r="JK85" i="31"/>
  <c r="JG85" i="31"/>
  <c r="JL85" i="31"/>
  <c r="JN85" i="31"/>
  <c r="JO85" i="31"/>
  <c r="JH74" i="31"/>
  <c r="JP74" i="31"/>
  <c r="JI74" i="31"/>
  <c r="JQ74" i="31"/>
  <c r="JJ74" i="31"/>
  <c r="JR74" i="31"/>
  <c r="JK74" i="31"/>
  <c r="JN74" i="31"/>
  <c r="JO74" i="31"/>
  <c r="JL74" i="31"/>
  <c r="JM74" i="31"/>
  <c r="JG74" i="31"/>
  <c r="JS129" i="31"/>
  <c r="JV129" i="31"/>
  <c r="JT129" i="31"/>
  <c r="JU129" i="31"/>
  <c r="JJ129" i="31" l="1"/>
  <c r="JP129" i="31"/>
  <c r="JN129" i="31"/>
  <c r="JH129" i="31"/>
  <c r="JK129" i="31"/>
  <c r="JQ129" i="31"/>
  <c r="JI129" i="31"/>
  <c r="JO129" i="31"/>
  <c r="JG129" i="31"/>
  <c r="JL129" i="31"/>
  <c r="JM129" i="31"/>
  <c r="JR129" i="31"/>
  <c r="B19" i="31" l="1"/>
  <c r="H12" i="29" l="1"/>
  <c r="B21" i="31"/>
  <c r="K27" i="24" l="1"/>
  <c r="K31" i="24" s="1"/>
  <c r="K34" i="24" s="1"/>
  <c r="H14" i="29"/>
  <c r="K36" i="24" l="1"/>
  <c r="K11" i="26"/>
  <c r="K22" i="26" s="1"/>
  <c r="K39" i="24"/>
  <c r="K37" i="24"/>
  <c r="K40" i="24"/>
  <c r="K42" i="24" l="1"/>
  <c r="C50" i="31" l="1" a="1"/>
  <c r="C50" i="31" s="1"/>
  <c r="D50" i="31" a="1"/>
  <c r="D50" i="31" s="1"/>
  <c r="E50" i="31" a="1"/>
  <c r="E50" i="31" s="1"/>
  <c r="C20" i="31"/>
  <c r="B23" i="31" s="1"/>
  <c r="C19" i="31"/>
  <c r="I12" i="29" s="1"/>
  <c r="AQ96" i="31" l="1"/>
  <c r="JA96" i="31"/>
  <c r="IV96" i="31"/>
  <c r="IW96" i="31"/>
  <c r="JE96" i="31"/>
  <c r="JD96" i="31"/>
  <c r="IY96" i="31"/>
  <c r="JF96" i="31"/>
  <c r="IX96" i="31"/>
  <c r="JC96" i="31"/>
  <c r="JB96" i="31"/>
  <c r="IZ96" i="31"/>
  <c r="IU96" i="31"/>
  <c r="AA85" i="31"/>
  <c r="AA87" i="31" s="1"/>
  <c r="AB83" i="31" s="1"/>
  <c r="AB89" i="31" s="1"/>
  <c r="IU85" i="31"/>
  <c r="JF85" i="31"/>
  <c r="IW85" i="31"/>
  <c r="JC85" i="31"/>
  <c r="IY85" i="31"/>
  <c r="JD85" i="31"/>
  <c r="IX85" i="31"/>
  <c r="IZ85" i="31"/>
  <c r="JB85" i="31"/>
  <c r="JE85" i="31"/>
  <c r="JA85" i="31"/>
  <c r="IV85" i="31"/>
  <c r="AC74" i="31"/>
  <c r="IX74" i="31"/>
  <c r="IY74" i="31"/>
  <c r="JA74" i="31"/>
  <c r="IW74" i="31"/>
  <c r="IZ74" i="31"/>
  <c r="JD74" i="31"/>
  <c r="IV74" i="31"/>
  <c r="JC74" i="31"/>
  <c r="JF74" i="31"/>
  <c r="JB74" i="31"/>
  <c r="IU74" i="31"/>
  <c r="JE74" i="31"/>
  <c r="IS96" i="31"/>
  <c r="IT96" i="31"/>
  <c r="IK96" i="31"/>
  <c r="IC96" i="31"/>
  <c r="HU96" i="31"/>
  <c r="HM96" i="31"/>
  <c r="HE96" i="31"/>
  <c r="GW96" i="31"/>
  <c r="GO96" i="31"/>
  <c r="FQ96" i="31"/>
  <c r="GG96" i="31"/>
  <c r="FY96" i="31"/>
  <c r="FI96" i="31"/>
  <c r="FA96" i="31"/>
  <c r="ES96" i="31"/>
  <c r="EK96" i="31"/>
  <c r="EC96" i="31"/>
  <c r="DU96" i="31"/>
  <c r="IR96" i="31"/>
  <c r="IB96" i="31"/>
  <c r="HT96" i="31"/>
  <c r="HL96" i="31"/>
  <c r="HD96" i="31"/>
  <c r="GV96" i="31"/>
  <c r="GN96" i="31"/>
  <c r="GF96" i="31"/>
  <c r="FX96" i="31"/>
  <c r="FP96" i="31"/>
  <c r="FH96" i="31"/>
  <c r="EZ96" i="31"/>
  <c r="ER96" i="31"/>
  <c r="EJ96" i="31"/>
  <c r="EB96" i="31"/>
  <c r="DT96" i="31"/>
  <c r="DK96" i="31"/>
  <c r="CW96" i="31"/>
  <c r="II96" i="31"/>
  <c r="GU96" i="31"/>
  <c r="GE96" i="31"/>
  <c r="FW96" i="31"/>
  <c r="FO96" i="31"/>
  <c r="FG96" i="31"/>
  <c r="EY96" i="31"/>
  <c r="EQ96" i="31"/>
  <c r="EI96" i="31"/>
  <c r="EA96" i="31"/>
  <c r="DS96" i="31"/>
  <c r="DJ96" i="31"/>
  <c r="CV96" i="31"/>
  <c r="IT74" i="31"/>
  <c r="CX96" i="31"/>
  <c r="IQ96" i="31"/>
  <c r="HS96" i="31"/>
  <c r="HC96" i="31"/>
  <c r="IP96" i="31"/>
  <c r="IH96" i="31"/>
  <c r="HZ96" i="31"/>
  <c r="HR96" i="31"/>
  <c r="HJ96" i="31"/>
  <c r="HB96" i="31"/>
  <c r="GT96" i="31"/>
  <c r="GL96" i="31"/>
  <c r="GD96" i="31"/>
  <c r="FV96" i="31"/>
  <c r="FN96" i="31"/>
  <c r="FF96" i="31"/>
  <c r="EX96" i="31"/>
  <c r="EP96" i="31"/>
  <c r="EH96" i="31"/>
  <c r="DZ96" i="31"/>
  <c r="DR96" i="31"/>
  <c r="DH96" i="31"/>
  <c r="CT96" i="31"/>
  <c r="IS74" i="31"/>
  <c r="DL96" i="31"/>
  <c r="IJ96" i="31"/>
  <c r="IA96" i="31"/>
  <c r="HK96" i="31"/>
  <c r="GM96" i="31"/>
  <c r="IO96" i="31"/>
  <c r="IG96" i="31"/>
  <c r="HY96" i="31"/>
  <c r="HQ96" i="31"/>
  <c r="HI96" i="31"/>
  <c r="HA96" i="31"/>
  <c r="GS96" i="31"/>
  <c r="GK96" i="31"/>
  <c r="GC96" i="31"/>
  <c r="FU96" i="31"/>
  <c r="FM96" i="31"/>
  <c r="FE96" i="31"/>
  <c r="EW96" i="31"/>
  <c r="EO96" i="31"/>
  <c r="EG96" i="31"/>
  <c r="DY96" i="31"/>
  <c r="DP96" i="31"/>
  <c r="DF96" i="31"/>
  <c r="CP96" i="31"/>
  <c r="IQ74" i="31"/>
  <c r="IN96" i="31"/>
  <c r="IF96" i="31"/>
  <c r="HX96" i="31"/>
  <c r="HP96" i="31"/>
  <c r="HH96" i="31"/>
  <c r="GZ96" i="31"/>
  <c r="GR96" i="31"/>
  <c r="GJ96" i="31"/>
  <c r="GB96" i="31"/>
  <c r="FT96" i="31"/>
  <c r="FL96" i="31"/>
  <c r="FD96" i="31"/>
  <c r="EV96" i="31"/>
  <c r="EN96" i="31"/>
  <c r="EF96" i="31"/>
  <c r="DX96" i="31"/>
  <c r="DO96" i="31"/>
  <c r="DE96" i="31"/>
  <c r="CL96" i="31"/>
  <c r="IM74" i="31"/>
  <c r="IM96" i="31"/>
  <c r="IE96" i="31"/>
  <c r="HW96" i="31"/>
  <c r="HO96" i="31"/>
  <c r="HG96" i="31"/>
  <c r="GY96" i="31"/>
  <c r="GQ96" i="31"/>
  <c r="GI96" i="31"/>
  <c r="GA96" i="31"/>
  <c r="FS96" i="31"/>
  <c r="FK96" i="31"/>
  <c r="FC96" i="31"/>
  <c r="EU96" i="31"/>
  <c r="EM96" i="31"/>
  <c r="EE96" i="31"/>
  <c r="DW96" i="31"/>
  <c r="DN96" i="31"/>
  <c r="DD96" i="31"/>
  <c r="CG96" i="31"/>
  <c r="IL74" i="31"/>
  <c r="IL96" i="31"/>
  <c r="ID96" i="31"/>
  <c r="HV96" i="31"/>
  <c r="HN96" i="31"/>
  <c r="HF96" i="31"/>
  <c r="GX96" i="31"/>
  <c r="GP96" i="31"/>
  <c r="GH96" i="31"/>
  <c r="FZ96" i="31"/>
  <c r="FR96" i="31"/>
  <c r="FJ96" i="31"/>
  <c r="FB96" i="31"/>
  <c r="ET96" i="31"/>
  <c r="EL96" i="31"/>
  <c r="ED96" i="31"/>
  <c r="DV96" i="31"/>
  <c r="DM96" i="31"/>
  <c r="DC96" i="31"/>
  <c r="BZ96" i="31"/>
  <c r="CF96" i="31"/>
  <c r="IK74" i="31"/>
  <c r="IJ74" i="31"/>
  <c r="CR96" i="31"/>
  <c r="BX96" i="31"/>
  <c r="IR74" i="31"/>
  <c r="IG74" i="31"/>
  <c r="IE74" i="31"/>
  <c r="DB96" i="31"/>
  <c r="CN96" i="31"/>
  <c r="IR85" i="31"/>
  <c r="IP74" i="31"/>
  <c r="ID74" i="31"/>
  <c r="CZ96" i="31"/>
  <c r="CM96" i="31"/>
  <c r="IK85" i="31"/>
  <c r="IO74" i="31"/>
  <c r="IC74" i="31"/>
  <c r="HB85" i="31"/>
  <c r="IQ85" i="31"/>
  <c r="GN85" i="31"/>
  <c r="II85" i="31"/>
  <c r="HZ74" i="31"/>
  <c r="IA85" i="31"/>
  <c r="HY74" i="31"/>
  <c r="BJ96" i="31"/>
  <c r="HZ85" i="31"/>
  <c r="II74" i="31"/>
  <c r="HV74" i="31"/>
  <c r="HS85" i="31"/>
  <c r="IH74" i="31"/>
  <c r="HU74" i="31"/>
  <c r="IS85" i="31"/>
  <c r="HM85" i="31"/>
  <c r="CE96" i="31"/>
  <c r="IP85" i="31"/>
  <c r="HU85" i="31"/>
  <c r="GW85" i="31"/>
  <c r="IJ85" i="31"/>
  <c r="HR85" i="31"/>
  <c r="GM85" i="31"/>
  <c r="HT74" i="31"/>
  <c r="HM74" i="31"/>
  <c r="IH85" i="31"/>
  <c r="HK85" i="31"/>
  <c r="IB74" i="31"/>
  <c r="HL74" i="31"/>
  <c r="IC85" i="31"/>
  <c r="HJ85" i="31"/>
  <c r="IA74" i="31"/>
  <c r="HC74" i="31"/>
  <c r="HC85" i="31"/>
  <c r="CO96" i="31"/>
  <c r="CD96" i="31"/>
  <c r="AS96" i="31"/>
  <c r="GT85" i="31"/>
  <c r="HK74" i="31"/>
  <c r="AI96" i="31"/>
  <c r="HD74" i="31"/>
  <c r="BR96" i="31"/>
  <c r="HR74" i="31"/>
  <c r="HB74" i="31"/>
  <c r="CU96" i="31"/>
  <c r="CH96" i="31"/>
  <c r="BQ96" i="31"/>
  <c r="HE85" i="31"/>
  <c r="HQ74" i="31"/>
  <c r="HA74" i="31"/>
  <c r="BO96" i="31"/>
  <c r="HN74" i="31"/>
  <c r="GX74" i="31"/>
  <c r="BN96" i="31"/>
  <c r="AP96" i="31"/>
  <c r="BY96" i="31"/>
  <c r="BH96" i="31"/>
  <c r="FP85" i="31"/>
  <c r="HJ74" i="31"/>
  <c r="GT74" i="31"/>
  <c r="BF96" i="31"/>
  <c r="HS74" i="31"/>
  <c r="HI74" i="31"/>
  <c r="GS74" i="31"/>
  <c r="BV96" i="31"/>
  <c r="BB96" i="31"/>
  <c r="HE74" i="31"/>
  <c r="GO74" i="31"/>
  <c r="AX96" i="31"/>
  <c r="BW96" i="31"/>
  <c r="BI96" i="31"/>
  <c r="AL96" i="31"/>
  <c r="HT85" i="31"/>
  <c r="HD85" i="31"/>
  <c r="GF85" i="31"/>
  <c r="GK74" i="31"/>
  <c r="GG74" i="31"/>
  <c r="FO85" i="31"/>
  <c r="GC74" i="31"/>
  <c r="GW74" i="31"/>
  <c r="FP74" i="31"/>
  <c r="BP96" i="31"/>
  <c r="BA96" i="31"/>
  <c r="IB85" i="31"/>
  <c r="IB129" i="31" s="1"/>
  <c r="HL85" i="31"/>
  <c r="GU85" i="31"/>
  <c r="HF74" i="31"/>
  <c r="GV74" i="31"/>
  <c r="FN74" i="31"/>
  <c r="FI74" i="31"/>
  <c r="FG85" i="31"/>
  <c r="FE85" i="31"/>
  <c r="EU85" i="31"/>
  <c r="GE85" i="31"/>
  <c r="ET85" i="31"/>
  <c r="EP74" i="31"/>
  <c r="FX85" i="31"/>
  <c r="EC85" i="31"/>
  <c r="EK74" i="31"/>
  <c r="AY96" i="31"/>
  <c r="GV85" i="31"/>
  <c r="FW85" i="31"/>
  <c r="DW85" i="31"/>
  <c r="GF74" i="31"/>
  <c r="DE74" i="31"/>
  <c r="GD74" i="31"/>
  <c r="DB74" i="31"/>
  <c r="GL85" i="31"/>
  <c r="GD85" i="31"/>
  <c r="FV85" i="31"/>
  <c r="FN85" i="31"/>
  <c r="FD85" i="31"/>
  <c r="ER85" i="31"/>
  <c r="DQ85" i="31"/>
  <c r="EH74" i="31"/>
  <c r="CW74" i="31"/>
  <c r="AH96" i="31"/>
  <c r="IO85" i="31"/>
  <c r="IG85" i="31"/>
  <c r="HY85" i="31"/>
  <c r="HQ85" i="31"/>
  <c r="HQ129" i="31" s="1"/>
  <c r="HI85" i="31"/>
  <c r="HA85" i="31"/>
  <c r="GS85" i="31"/>
  <c r="GK85" i="31"/>
  <c r="GC85" i="31"/>
  <c r="FU85" i="31"/>
  <c r="FM85" i="31"/>
  <c r="FC85" i="31"/>
  <c r="EO85" i="31"/>
  <c r="DO85" i="31"/>
  <c r="FH74" i="31"/>
  <c r="EC74" i="31"/>
  <c r="CT74" i="31"/>
  <c r="AD96" i="31"/>
  <c r="IN85" i="31"/>
  <c r="IF85" i="31"/>
  <c r="HX85" i="31"/>
  <c r="HP85" i="31"/>
  <c r="HH85" i="31"/>
  <c r="GZ85" i="31"/>
  <c r="GR85" i="31"/>
  <c r="GJ85" i="31"/>
  <c r="GB85" i="31"/>
  <c r="FT85" i="31"/>
  <c r="FL85" i="31"/>
  <c r="FA85" i="31"/>
  <c r="EM85" i="31"/>
  <c r="DK85" i="31"/>
  <c r="FY74" i="31"/>
  <c r="FF74" i="31"/>
  <c r="DZ74" i="31"/>
  <c r="CL74" i="31"/>
  <c r="IM85" i="31"/>
  <c r="IE85" i="31"/>
  <c r="HW85" i="31"/>
  <c r="HO85" i="31"/>
  <c r="HG85" i="31"/>
  <c r="GY85" i="31"/>
  <c r="GQ85" i="31"/>
  <c r="GI85" i="31"/>
  <c r="GA85" i="31"/>
  <c r="FS85" i="31"/>
  <c r="FJ85" i="31"/>
  <c r="EZ85" i="31"/>
  <c r="EK85" i="31"/>
  <c r="CM85" i="31"/>
  <c r="GN74" i="31"/>
  <c r="FX74" i="31"/>
  <c r="FA74" i="31"/>
  <c r="DR74" i="31"/>
  <c r="CG74" i="31"/>
  <c r="AT96" i="31"/>
  <c r="IT85" i="31"/>
  <c r="IL85" i="31"/>
  <c r="ID85" i="31"/>
  <c r="HV85" i="31"/>
  <c r="HN85" i="31"/>
  <c r="HF85" i="31"/>
  <c r="GX85" i="31"/>
  <c r="GP85" i="31"/>
  <c r="GH85" i="31"/>
  <c r="FZ85" i="31"/>
  <c r="FR85" i="31"/>
  <c r="FI85" i="31"/>
  <c r="EW85" i="31"/>
  <c r="EJ85" i="31"/>
  <c r="CK85" i="31"/>
  <c r="GL74" i="31"/>
  <c r="FV74" i="31"/>
  <c r="EX74" i="31"/>
  <c r="DM74" i="31"/>
  <c r="CD74" i="31"/>
  <c r="GO85" i="31"/>
  <c r="GG85" i="31"/>
  <c r="FY85" i="31"/>
  <c r="FQ85" i="31"/>
  <c r="FH85" i="31"/>
  <c r="EV85" i="31"/>
  <c r="EE85" i="31"/>
  <c r="AG85" i="31"/>
  <c r="FQ74" i="31"/>
  <c r="ES74" i="31"/>
  <c r="DJ74" i="31"/>
  <c r="BY74" i="31"/>
  <c r="DM85" i="31"/>
  <c r="CE85" i="31"/>
  <c r="BU85" i="31"/>
  <c r="BV74" i="31"/>
  <c r="AA96" i="31"/>
  <c r="EQ85" i="31"/>
  <c r="EB85" i="31"/>
  <c r="DI85" i="31"/>
  <c r="BM85" i="31"/>
  <c r="BF74" i="31"/>
  <c r="EA85" i="31"/>
  <c r="DE85" i="31"/>
  <c r="BG85" i="31"/>
  <c r="BA74" i="31"/>
  <c r="BG96" i="31"/>
  <c r="EY85" i="31"/>
  <c r="EN85" i="31"/>
  <c r="DY85" i="31"/>
  <c r="CW85" i="31"/>
  <c r="BE85" i="31"/>
  <c r="DU74" i="31"/>
  <c r="CO74" i="31"/>
  <c r="AX74" i="31"/>
  <c r="CS85" i="31"/>
  <c r="AY85" i="31"/>
  <c r="AS74" i="31"/>
  <c r="AP74" i="31"/>
  <c r="FK85" i="31"/>
  <c r="FB85" i="31"/>
  <c r="ES85" i="31"/>
  <c r="EI85" i="31"/>
  <c r="DU85" i="31"/>
  <c r="DC85" i="31"/>
  <c r="CC85" i="31"/>
  <c r="AW85" i="31"/>
  <c r="BQ74" i="31"/>
  <c r="AK74" i="31"/>
  <c r="EG85" i="31"/>
  <c r="DS85" i="31"/>
  <c r="DA85" i="31"/>
  <c r="BW85" i="31"/>
  <c r="AQ85" i="31"/>
  <c r="BN74" i="31"/>
  <c r="AH74" i="31"/>
  <c r="AO85" i="31"/>
  <c r="BI74" i="31"/>
  <c r="CU85" i="31"/>
  <c r="BO85" i="31"/>
  <c r="AI85" i="31"/>
  <c r="AG96" i="31"/>
  <c r="AO96" i="31"/>
  <c r="AW96" i="31"/>
  <c r="BE96" i="31"/>
  <c r="BM96" i="31"/>
  <c r="BU96" i="31"/>
  <c r="CC96" i="31"/>
  <c r="CK96" i="31"/>
  <c r="CS96" i="31"/>
  <c r="DA96" i="31"/>
  <c r="DI96" i="31"/>
  <c r="DQ96" i="31"/>
  <c r="AB96" i="31"/>
  <c r="AJ96" i="31"/>
  <c r="AR96" i="31"/>
  <c r="AZ96" i="31"/>
  <c r="AE96" i="31"/>
  <c r="AM96" i="31"/>
  <c r="AU96" i="31"/>
  <c r="BC96" i="31"/>
  <c r="BK96" i="31"/>
  <c r="BS96" i="31"/>
  <c r="CA96" i="31"/>
  <c r="CI96" i="31"/>
  <c r="CQ96" i="31"/>
  <c r="CY96" i="31"/>
  <c r="DG96" i="31"/>
  <c r="AC96" i="31"/>
  <c r="AK96" i="31"/>
  <c r="AF96" i="31"/>
  <c r="AN96" i="31"/>
  <c r="AV96" i="31"/>
  <c r="BD96" i="31"/>
  <c r="BL96" i="31"/>
  <c r="BT96" i="31"/>
  <c r="CB96" i="31"/>
  <c r="CJ96" i="31"/>
  <c r="AD85" i="31"/>
  <c r="AL85" i="31"/>
  <c r="AT85" i="31"/>
  <c r="BB85" i="31"/>
  <c r="BJ85" i="31"/>
  <c r="BR85" i="31"/>
  <c r="BZ85" i="31"/>
  <c r="CH85" i="31"/>
  <c r="CP85" i="31"/>
  <c r="CX85" i="31"/>
  <c r="DF85" i="31"/>
  <c r="DN85" i="31"/>
  <c r="DV85" i="31"/>
  <c r="ED85" i="31"/>
  <c r="EL85" i="31"/>
  <c r="AB85" i="31"/>
  <c r="AJ85" i="31"/>
  <c r="AR85" i="31"/>
  <c r="AZ85" i="31"/>
  <c r="BH85" i="31"/>
  <c r="BP85" i="31"/>
  <c r="BX85" i="31"/>
  <c r="CF85" i="31"/>
  <c r="CN85" i="31"/>
  <c r="CV85" i="31"/>
  <c r="DD85" i="31"/>
  <c r="DL85" i="31"/>
  <c r="DT85" i="31"/>
  <c r="AE85" i="31"/>
  <c r="AM85" i="31"/>
  <c r="AU85" i="31"/>
  <c r="BC85" i="31"/>
  <c r="BK85" i="31"/>
  <c r="BS85" i="31"/>
  <c r="CA85" i="31"/>
  <c r="CI85" i="31"/>
  <c r="CQ85" i="31"/>
  <c r="CY85" i="31"/>
  <c r="DG85" i="31"/>
  <c r="AH85" i="31"/>
  <c r="AP85" i="31"/>
  <c r="AX85" i="31"/>
  <c r="BF85" i="31"/>
  <c r="BN85" i="31"/>
  <c r="BV85" i="31"/>
  <c r="CD85" i="31"/>
  <c r="CL85" i="31"/>
  <c r="CT85" i="31"/>
  <c r="DB85" i="31"/>
  <c r="DJ85" i="31"/>
  <c r="DR85" i="31"/>
  <c r="DZ85" i="31"/>
  <c r="EH85" i="31"/>
  <c r="EP85" i="31"/>
  <c r="EX85" i="31"/>
  <c r="FF85" i="31"/>
  <c r="AC85" i="31"/>
  <c r="AK85" i="31"/>
  <c r="AS85" i="31"/>
  <c r="BA85" i="31"/>
  <c r="BI85" i="31"/>
  <c r="BQ85" i="31"/>
  <c r="BY85" i="31"/>
  <c r="CG85" i="31"/>
  <c r="CO85" i="31"/>
  <c r="AF85" i="31"/>
  <c r="AN85" i="31"/>
  <c r="AV85" i="31"/>
  <c r="BD85" i="31"/>
  <c r="BL85" i="31"/>
  <c r="BT85" i="31"/>
  <c r="CB85" i="31"/>
  <c r="CJ85" i="31"/>
  <c r="CR85" i="31"/>
  <c r="CZ85" i="31"/>
  <c r="DH85" i="31"/>
  <c r="DP85" i="31"/>
  <c r="DX85" i="31"/>
  <c r="EF85" i="31"/>
  <c r="AF74" i="31"/>
  <c r="AN74" i="31"/>
  <c r="AV74" i="31"/>
  <c r="BD74" i="31"/>
  <c r="BL74" i="31"/>
  <c r="BT74" i="31"/>
  <c r="CB74" i="31"/>
  <c r="CJ74" i="31"/>
  <c r="CR74" i="31"/>
  <c r="CZ74" i="31"/>
  <c r="DH74" i="31"/>
  <c r="DP74" i="31"/>
  <c r="DX74" i="31"/>
  <c r="EF74" i="31"/>
  <c r="EN74" i="31"/>
  <c r="EV74" i="31"/>
  <c r="FD74" i="31"/>
  <c r="FL74" i="31"/>
  <c r="FT74" i="31"/>
  <c r="GB74" i="31"/>
  <c r="GJ74" i="31"/>
  <c r="GR74" i="31"/>
  <c r="GZ74" i="31"/>
  <c r="HH74" i="31"/>
  <c r="HP74" i="31"/>
  <c r="HX74" i="31"/>
  <c r="IF74" i="31"/>
  <c r="IN74" i="31"/>
  <c r="AA74" i="31"/>
  <c r="AI74" i="31"/>
  <c r="AQ74" i="31"/>
  <c r="AY74" i="31"/>
  <c r="BG74" i="31"/>
  <c r="BO74" i="31"/>
  <c r="BW74" i="31"/>
  <c r="CE74" i="31"/>
  <c r="CM74" i="31"/>
  <c r="CU74" i="31"/>
  <c r="DC74" i="31"/>
  <c r="DK74" i="31"/>
  <c r="DS74" i="31"/>
  <c r="EA74" i="31"/>
  <c r="EI74" i="31"/>
  <c r="EQ74" i="31"/>
  <c r="EY74" i="31"/>
  <c r="FG74" i="31"/>
  <c r="FO74" i="31"/>
  <c r="FW74" i="31"/>
  <c r="GE74" i="31"/>
  <c r="GM74" i="31"/>
  <c r="GU74" i="31"/>
  <c r="AD74" i="31"/>
  <c r="AL74" i="31"/>
  <c r="AT74" i="31"/>
  <c r="BB74" i="31"/>
  <c r="BJ74" i="31"/>
  <c r="BR74" i="31"/>
  <c r="BZ74" i="31"/>
  <c r="CH74" i="31"/>
  <c r="CP74" i="31"/>
  <c r="CX74" i="31"/>
  <c r="DF74" i="31"/>
  <c r="DN74" i="31"/>
  <c r="DV74" i="31"/>
  <c r="ED74" i="31"/>
  <c r="EL74" i="31"/>
  <c r="ET74" i="31"/>
  <c r="FB74" i="31"/>
  <c r="FJ74" i="31"/>
  <c r="FR74" i="31"/>
  <c r="FZ74" i="31"/>
  <c r="GH74" i="31"/>
  <c r="GP74" i="31"/>
  <c r="AG74" i="31"/>
  <c r="AO74" i="31"/>
  <c r="AW74" i="31"/>
  <c r="BE74" i="31"/>
  <c r="BM74" i="31"/>
  <c r="BU74" i="31"/>
  <c r="CC74" i="31"/>
  <c r="CK74" i="31"/>
  <c r="CS74" i="31"/>
  <c r="DA74" i="31"/>
  <c r="DI74" i="31"/>
  <c r="DQ74" i="31"/>
  <c r="DY74" i="31"/>
  <c r="EG74" i="31"/>
  <c r="EO74" i="31"/>
  <c r="EW74" i="31"/>
  <c r="FE74" i="31"/>
  <c r="FM74" i="31"/>
  <c r="FU74" i="31"/>
  <c r="AB74" i="31"/>
  <c r="AJ74" i="31"/>
  <c r="AR74" i="31"/>
  <c r="AZ74" i="31"/>
  <c r="BH74" i="31"/>
  <c r="BP74" i="31"/>
  <c r="BX74" i="31"/>
  <c r="CF74" i="31"/>
  <c r="CN74" i="31"/>
  <c r="CV74" i="31"/>
  <c r="DD74" i="31"/>
  <c r="DL74" i="31"/>
  <c r="DT74" i="31"/>
  <c r="EB74" i="31"/>
  <c r="EJ74" i="31"/>
  <c r="ER74" i="31"/>
  <c r="EZ74" i="31"/>
  <c r="AE74" i="31"/>
  <c r="AM74" i="31"/>
  <c r="AU74" i="31"/>
  <c r="BC74" i="31"/>
  <c r="BK74" i="31"/>
  <c r="BS74" i="31"/>
  <c r="CA74" i="31"/>
  <c r="CI74" i="31"/>
  <c r="CQ74" i="31"/>
  <c r="CY74" i="31"/>
  <c r="DG74" i="31"/>
  <c r="DO74" i="31"/>
  <c r="DW74" i="31"/>
  <c r="EE74" i="31"/>
  <c r="EM74" i="31"/>
  <c r="EU74" i="31"/>
  <c r="FC74" i="31"/>
  <c r="FK74" i="31"/>
  <c r="FS74" i="31"/>
  <c r="GA74" i="31"/>
  <c r="GI74" i="31"/>
  <c r="GQ74" i="31"/>
  <c r="GY74" i="31"/>
  <c r="HG74" i="31"/>
  <c r="HO74" i="31"/>
  <c r="HW74" i="31"/>
  <c r="H16" i="29"/>
  <c r="B24" i="31"/>
  <c r="H17" i="29" s="1"/>
  <c r="K43" i="25" s="1"/>
  <c r="L27" i="24"/>
  <c r="L31" i="24" s="1"/>
  <c r="L34" i="24" s="1"/>
  <c r="C21" i="31"/>
  <c r="I13" i="29"/>
  <c r="L38" i="24" s="1"/>
  <c r="JA129" i="31" l="1"/>
  <c r="JC129" i="31"/>
  <c r="AB90" i="31"/>
  <c r="IW129" i="31"/>
  <c r="AA90" i="31"/>
  <c r="IZ129" i="31"/>
  <c r="IX129" i="31"/>
  <c r="IV129" i="31"/>
  <c r="IU129" i="31"/>
  <c r="IY129" i="31"/>
  <c r="JB129" i="31"/>
  <c r="JD129" i="31"/>
  <c r="JE129" i="31"/>
  <c r="JF129" i="31"/>
  <c r="ID129" i="31"/>
  <c r="IS129" i="31"/>
  <c r="IT129" i="31"/>
  <c r="IC129" i="31"/>
  <c r="IK129" i="31"/>
  <c r="GS129" i="31"/>
  <c r="II129" i="31"/>
  <c r="IQ129" i="31"/>
  <c r="HV129" i="31"/>
  <c r="IL129" i="31"/>
  <c r="GC129" i="31"/>
  <c r="IO129" i="31"/>
  <c r="HF129" i="31"/>
  <c r="IP129" i="31"/>
  <c r="HS129" i="31"/>
  <c r="HL129" i="31"/>
  <c r="IM129" i="31"/>
  <c r="HD129" i="31"/>
  <c r="IH129" i="31"/>
  <c r="HY129" i="31"/>
  <c r="GW129" i="31"/>
  <c r="HC129" i="31"/>
  <c r="ES129" i="31"/>
  <c r="HA129" i="31"/>
  <c r="IR129" i="31"/>
  <c r="IJ129" i="31"/>
  <c r="GX129" i="31"/>
  <c r="HK129" i="31"/>
  <c r="GT129" i="31"/>
  <c r="HB129" i="31"/>
  <c r="HR129" i="31"/>
  <c r="HU129" i="31"/>
  <c r="HJ129" i="31"/>
  <c r="GN129" i="31"/>
  <c r="FV129" i="31"/>
  <c r="IG129" i="31"/>
  <c r="FP129" i="31"/>
  <c r="GF129" i="31"/>
  <c r="IE129" i="31"/>
  <c r="HZ129" i="31"/>
  <c r="GO129" i="31"/>
  <c r="IA129" i="31"/>
  <c r="HT129" i="31"/>
  <c r="HM129" i="31"/>
  <c r="EK129" i="31"/>
  <c r="GK129" i="31"/>
  <c r="DE129" i="31"/>
  <c r="HN129" i="31"/>
  <c r="HI129" i="31"/>
  <c r="GL129" i="31"/>
  <c r="HE129" i="31"/>
  <c r="GV129" i="31"/>
  <c r="CW129" i="31"/>
  <c r="FA129" i="31"/>
  <c r="GD129" i="31"/>
  <c r="FN129" i="31"/>
  <c r="FI129" i="31"/>
  <c r="FX129" i="31"/>
  <c r="GG129" i="31"/>
  <c r="EC129" i="31"/>
  <c r="DU129" i="31"/>
  <c r="DM129" i="31"/>
  <c r="FY129" i="31"/>
  <c r="FH129" i="31"/>
  <c r="FQ129" i="31"/>
  <c r="AA98" i="31"/>
  <c r="AB94" i="31" s="1"/>
  <c r="AB100" i="31" s="1"/>
  <c r="AB101" i="31" s="1"/>
  <c r="AA101" i="31"/>
  <c r="DD129" i="31"/>
  <c r="CA129" i="31"/>
  <c r="FU129" i="31"/>
  <c r="GI129" i="31"/>
  <c r="DW129" i="31"/>
  <c r="BK129" i="31"/>
  <c r="EB129" i="31"/>
  <c r="BP129" i="31"/>
  <c r="FE129" i="31"/>
  <c r="CS129" i="31"/>
  <c r="AG129" i="31"/>
  <c r="EL129" i="31"/>
  <c r="BZ129" i="31"/>
  <c r="GM129" i="31"/>
  <c r="EA129" i="31"/>
  <c r="BO129" i="31"/>
  <c r="HX129" i="31"/>
  <c r="FL129" i="31"/>
  <c r="CZ129" i="31"/>
  <c r="AN129" i="31"/>
  <c r="CO129" i="31"/>
  <c r="AC129" i="31"/>
  <c r="DB129" i="31"/>
  <c r="AP129" i="31"/>
  <c r="BC129" i="31"/>
  <c r="DT129" i="31"/>
  <c r="BH129" i="31"/>
  <c r="EW129" i="31"/>
  <c r="CK129" i="31"/>
  <c r="GP129" i="31"/>
  <c r="ED129" i="31"/>
  <c r="BR129" i="31"/>
  <c r="GE129" i="31"/>
  <c r="DS129" i="31"/>
  <c r="BG129" i="31"/>
  <c r="HP129" i="31"/>
  <c r="FD129" i="31"/>
  <c r="CR129" i="31"/>
  <c r="AF129" i="31"/>
  <c r="CG129" i="31"/>
  <c r="FF129" i="31"/>
  <c r="CT129" i="31"/>
  <c r="AH129" i="31"/>
  <c r="AB87" i="31"/>
  <c r="AC83" i="31" s="1"/>
  <c r="DL129" i="31"/>
  <c r="AZ129" i="31"/>
  <c r="EO129" i="31"/>
  <c r="CC129" i="31"/>
  <c r="GH129" i="31"/>
  <c r="DV129" i="31"/>
  <c r="BJ129" i="31"/>
  <c r="FW129" i="31"/>
  <c r="DK129" i="31"/>
  <c r="AY129" i="31"/>
  <c r="HH129" i="31"/>
  <c r="EV129" i="31"/>
  <c r="CJ129" i="31"/>
  <c r="BY129" i="31"/>
  <c r="EX129" i="31"/>
  <c r="CL129" i="31"/>
  <c r="FS129" i="31"/>
  <c r="AR129" i="31"/>
  <c r="EG129" i="31"/>
  <c r="BU129" i="31"/>
  <c r="FZ129" i="31"/>
  <c r="DN129" i="31"/>
  <c r="BB129" i="31"/>
  <c r="FO129" i="31"/>
  <c r="DC129" i="31"/>
  <c r="AQ129" i="31"/>
  <c r="GZ129" i="31"/>
  <c r="EN129" i="31"/>
  <c r="CB129" i="31"/>
  <c r="BQ129" i="31"/>
  <c r="EP129" i="31"/>
  <c r="CD129" i="31"/>
  <c r="DO129" i="31"/>
  <c r="HW129" i="31"/>
  <c r="CQ129" i="31"/>
  <c r="CV129" i="31"/>
  <c r="DY129" i="31"/>
  <c r="FR129" i="31"/>
  <c r="DF129" i="31"/>
  <c r="AT129" i="31"/>
  <c r="FG129" i="31"/>
  <c r="CU129" i="31"/>
  <c r="AI129" i="31"/>
  <c r="GR129" i="31"/>
  <c r="EF129" i="31"/>
  <c r="BT129" i="31"/>
  <c r="BI129" i="31"/>
  <c r="EH129" i="31"/>
  <c r="BV129" i="31"/>
  <c r="GA129" i="31"/>
  <c r="AU129" i="31"/>
  <c r="CY129" i="31"/>
  <c r="FC129" i="31"/>
  <c r="AE129" i="31"/>
  <c r="AJ129" i="31"/>
  <c r="BM129" i="31"/>
  <c r="HG129" i="31"/>
  <c r="EU129" i="31"/>
  <c r="CI129" i="31"/>
  <c r="EZ129" i="31"/>
  <c r="CN129" i="31"/>
  <c r="AB129" i="31"/>
  <c r="DQ129" i="31"/>
  <c r="BE129" i="31"/>
  <c r="FJ129" i="31"/>
  <c r="CX129" i="31"/>
  <c r="AL129" i="31"/>
  <c r="EY129" i="31"/>
  <c r="CM129" i="31"/>
  <c r="AA76" i="31"/>
  <c r="AB72" i="31" s="1"/>
  <c r="AA129" i="31"/>
  <c r="AA79" i="31"/>
  <c r="GJ129" i="31"/>
  <c r="DX129" i="31"/>
  <c r="BL129" i="31"/>
  <c r="BA129" i="31"/>
  <c r="DZ129" i="31"/>
  <c r="BN129" i="31"/>
  <c r="FK129" i="31"/>
  <c r="HO129" i="31"/>
  <c r="GY129" i="31"/>
  <c r="ER129" i="31"/>
  <c r="DI129" i="31"/>
  <c r="AW129" i="31"/>
  <c r="FB129" i="31"/>
  <c r="CP129" i="31"/>
  <c r="AD129" i="31"/>
  <c r="EQ129" i="31"/>
  <c r="CE129" i="31"/>
  <c r="IN129" i="31"/>
  <c r="GB129" i="31"/>
  <c r="DP129" i="31"/>
  <c r="BD129" i="31"/>
  <c r="AS129" i="31"/>
  <c r="DR129" i="31"/>
  <c r="BF129" i="31"/>
  <c r="DG129" i="31"/>
  <c r="AM129" i="31"/>
  <c r="EM129" i="31"/>
  <c r="CF129" i="31"/>
  <c r="GQ129" i="31"/>
  <c r="EE129" i="31"/>
  <c r="BS129" i="31"/>
  <c r="EJ129" i="31"/>
  <c r="BX129" i="31"/>
  <c r="FM129" i="31"/>
  <c r="DA129" i="31"/>
  <c r="AO129" i="31"/>
  <c r="ET129" i="31"/>
  <c r="CH129" i="31"/>
  <c r="GU129" i="31"/>
  <c r="EI129" i="31"/>
  <c r="BW129" i="31"/>
  <c r="IF129" i="31"/>
  <c r="FT129" i="31"/>
  <c r="DH129" i="31"/>
  <c r="AV129" i="31"/>
  <c r="AK129" i="31"/>
  <c r="DJ129" i="31"/>
  <c r="AX129" i="31"/>
  <c r="K50" i="25"/>
  <c r="H18" i="29"/>
  <c r="K52" i="25"/>
  <c r="K58" i="25" s="1"/>
  <c r="L11" i="26"/>
  <c r="L22" i="26" s="1"/>
  <c r="L39" i="24"/>
  <c r="L40" i="24"/>
  <c r="L37" i="24"/>
  <c r="L36" i="24"/>
  <c r="I14" i="29"/>
  <c r="B25" i="31"/>
  <c r="AB98" i="31" l="1"/>
  <c r="AC94" i="31" s="1"/>
  <c r="G20" i="31"/>
  <c r="M13" i="29" s="1"/>
  <c r="D20" i="31"/>
  <c r="AA130" i="31"/>
  <c r="AB76" i="31"/>
  <c r="AC72" i="31" s="1"/>
  <c r="AB78" i="31"/>
  <c r="AC87" i="31"/>
  <c r="AD83" i="31" s="1"/>
  <c r="AC89" i="31"/>
  <c r="AC90" i="31" s="1"/>
  <c r="E20" i="31"/>
  <c r="AC98" i="31"/>
  <c r="AD94" i="31" s="1"/>
  <c r="AC100" i="31"/>
  <c r="AC101" i="31" s="1"/>
  <c r="F20" i="31"/>
  <c r="K32" i="26"/>
  <c r="K39" i="26" s="1"/>
  <c r="K40" i="26" s="1"/>
  <c r="K41" i="26" s="1"/>
  <c r="L10" i="26" s="1"/>
  <c r="K78" i="25"/>
  <c r="L42" i="24"/>
  <c r="K74" i="25"/>
  <c r="K75" i="25"/>
  <c r="K62" i="25"/>
  <c r="K76" i="25"/>
  <c r="F24" i="31" l="1"/>
  <c r="L17" i="29" s="1"/>
  <c r="O43" i="25" s="1"/>
  <c r="O50" i="25" s="1"/>
  <c r="O76" i="25" s="1"/>
  <c r="K13" i="29"/>
  <c r="N38" i="24" s="1"/>
  <c r="D24" i="31"/>
  <c r="J17" i="29" s="1"/>
  <c r="M43" i="25" s="1"/>
  <c r="M50" i="25" s="1"/>
  <c r="AD87" i="31"/>
  <c r="AE83" i="31" s="1"/>
  <c r="AD89" i="31"/>
  <c r="AD90" i="31" s="1"/>
  <c r="L13" i="29"/>
  <c r="O38" i="24" s="1"/>
  <c r="E24" i="31"/>
  <c r="K17" i="29" s="1"/>
  <c r="N43" i="25" s="1"/>
  <c r="N50" i="25" s="1"/>
  <c r="AB128" i="31"/>
  <c r="AB79" i="31"/>
  <c r="AC76" i="31"/>
  <c r="AD72" i="31" s="1"/>
  <c r="AC78" i="31"/>
  <c r="AD98" i="31"/>
  <c r="AE94" i="31" s="1"/>
  <c r="AD100" i="31"/>
  <c r="AD101" i="31" s="1"/>
  <c r="C24" i="31"/>
  <c r="I17" i="29" s="1"/>
  <c r="L43" i="25" s="1"/>
  <c r="L50" i="25" s="1"/>
  <c r="J13" i="29"/>
  <c r="M38" i="24" s="1"/>
  <c r="C23" i="31"/>
  <c r="K79" i="25"/>
  <c r="K80" i="25" s="1"/>
  <c r="K71" i="25"/>
  <c r="K77" i="25"/>
  <c r="O75" i="25" l="1"/>
  <c r="O74" i="25"/>
  <c r="AB130" i="31"/>
  <c r="N74" i="25"/>
  <c r="N75" i="25"/>
  <c r="N76" i="25"/>
  <c r="C25" i="31"/>
  <c r="I16" i="29"/>
  <c r="D23" i="31"/>
  <c r="AE98" i="31"/>
  <c r="AF94" i="31" s="1"/>
  <c r="AE100" i="31"/>
  <c r="AE101" i="31" s="1"/>
  <c r="AE87" i="31"/>
  <c r="AF83" i="31" s="1"/>
  <c r="AE89" i="31"/>
  <c r="AE90" i="31" s="1"/>
  <c r="AC128" i="31"/>
  <c r="AC130" i="31" s="1"/>
  <c r="AC79" i="31"/>
  <c r="M76" i="25"/>
  <c r="M74" i="25"/>
  <c r="M75" i="25"/>
  <c r="L76" i="25"/>
  <c r="L74" i="25"/>
  <c r="L75" i="25"/>
  <c r="AD76" i="31"/>
  <c r="AE72" i="31" s="1"/>
  <c r="AD78" i="31"/>
  <c r="I18" i="29" l="1"/>
  <c r="L52" i="25"/>
  <c r="D25" i="31"/>
  <c r="E23" i="31"/>
  <c r="J16" i="29"/>
  <c r="AF87" i="31"/>
  <c r="AG83" i="31" s="1"/>
  <c r="AF89" i="31"/>
  <c r="AF90" i="31" s="1"/>
  <c r="AF98" i="31"/>
  <c r="AG94" i="31" s="1"/>
  <c r="AF100" i="31"/>
  <c r="AF101" i="31" s="1"/>
  <c r="AE76" i="31"/>
  <c r="AF72" i="31" s="1"/>
  <c r="AE78" i="31"/>
  <c r="AD128" i="31"/>
  <c r="AD130" i="31" s="1"/>
  <c r="AD79" i="31"/>
  <c r="AG98" i="31" l="1"/>
  <c r="AH94" i="31" s="1"/>
  <c r="AG100" i="31"/>
  <c r="AG101" i="31" s="1"/>
  <c r="K16" i="29"/>
  <c r="F23" i="31"/>
  <c r="E25" i="31"/>
  <c r="M52" i="25"/>
  <c r="J18" i="29"/>
  <c r="AE128" i="31"/>
  <c r="AE79" i="31"/>
  <c r="AG87" i="31"/>
  <c r="AH83" i="31" s="1"/>
  <c r="AG89" i="31"/>
  <c r="AG90" i="31" s="1"/>
  <c r="AF76" i="31"/>
  <c r="AG72" i="31" s="1"/>
  <c r="AF78" i="31"/>
  <c r="L58" i="25"/>
  <c r="L62" i="25" s="1"/>
  <c r="L32" i="26"/>
  <c r="L39" i="26" s="1"/>
  <c r="L40" i="26" s="1"/>
  <c r="L41" i="26" s="1"/>
  <c r="M10" i="26" s="1"/>
  <c r="M32" i="26"/>
  <c r="M39" i="26" s="1"/>
  <c r="L78" i="25"/>
  <c r="F25" i="31" l="1"/>
  <c r="L16" i="29"/>
  <c r="M58" i="25"/>
  <c r="M62" i="25" s="1"/>
  <c r="M78" i="25"/>
  <c r="AG76" i="31"/>
  <c r="AH72" i="31" s="1"/>
  <c r="AG78" i="31"/>
  <c r="N52" i="25"/>
  <c r="N32" i="26" s="1"/>
  <c r="N39" i="26" s="1"/>
  <c r="K18" i="29"/>
  <c r="AE130" i="31"/>
  <c r="L79" i="25"/>
  <c r="L80" i="25" s="1"/>
  <c r="L71" i="25"/>
  <c r="L77" i="25"/>
  <c r="AF128" i="31"/>
  <c r="AF130" i="31" s="1"/>
  <c r="AF79" i="31"/>
  <c r="AH87" i="31"/>
  <c r="AI83" i="31" s="1"/>
  <c r="AH89" i="31"/>
  <c r="AH90" i="31" s="1"/>
  <c r="AH98" i="31"/>
  <c r="AI94" i="31" s="1"/>
  <c r="AH100" i="31"/>
  <c r="AH101" i="31" s="1"/>
  <c r="AH76" i="31" l="1"/>
  <c r="AI72" i="31" s="1"/>
  <c r="AH78" i="31"/>
  <c r="D19" i="31"/>
  <c r="M71" i="25"/>
  <c r="M79" i="25"/>
  <c r="M80" i="25" s="1"/>
  <c r="M77" i="25"/>
  <c r="N58" i="25"/>
  <c r="N62" i="25" s="1"/>
  <c r="N78" i="25"/>
  <c r="L18" i="29"/>
  <c r="O52" i="25"/>
  <c r="AG128" i="31"/>
  <c r="AG79" i="31"/>
  <c r="AI98" i="31"/>
  <c r="AJ94" i="31" s="1"/>
  <c r="AI100" i="31"/>
  <c r="AI101" i="31" s="1"/>
  <c r="AI87" i="31"/>
  <c r="AJ83" i="31" s="1"/>
  <c r="AI89" i="31"/>
  <c r="AI90" i="31" s="1"/>
  <c r="AJ87" i="31" l="1"/>
  <c r="AK83" i="31" s="1"/>
  <c r="AJ89" i="31"/>
  <c r="AJ90" i="31" s="1"/>
  <c r="D21" i="31"/>
  <c r="J12" i="29"/>
  <c r="AJ98" i="31"/>
  <c r="AK94" i="31" s="1"/>
  <c r="AJ100" i="31"/>
  <c r="AJ101" i="31" s="1"/>
  <c r="O78" i="25"/>
  <c r="O58" i="25"/>
  <c r="O62" i="25" s="1"/>
  <c r="AH128" i="31"/>
  <c r="AH130" i="31" s="1"/>
  <c r="AH79" i="31"/>
  <c r="N77" i="25"/>
  <c r="N79" i="25"/>
  <c r="N80" i="25" s="1"/>
  <c r="N71" i="25"/>
  <c r="AG130" i="31"/>
  <c r="O32" i="26"/>
  <c r="O39" i="26" s="1"/>
  <c r="AI76" i="31"/>
  <c r="AJ72" i="31" s="1"/>
  <c r="AI78" i="31"/>
  <c r="AK98" i="31" l="1"/>
  <c r="AL94" i="31" s="1"/>
  <c r="AK100" i="31"/>
  <c r="AK101" i="31" s="1"/>
  <c r="AI128" i="31"/>
  <c r="AI79" i="31"/>
  <c r="O79" i="25"/>
  <c r="O80" i="25" s="1"/>
  <c r="O71" i="25"/>
  <c r="O77" i="25"/>
  <c r="J14" i="29"/>
  <c r="M27" i="24"/>
  <c r="M31" i="24" s="1"/>
  <c r="M34" i="24" s="1"/>
  <c r="AJ76" i="31"/>
  <c r="AK72" i="31" s="1"/>
  <c r="AJ78" i="31"/>
  <c r="AK87" i="31"/>
  <c r="AL83" i="31" s="1"/>
  <c r="AK89" i="31"/>
  <c r="AK90" i="31" s="1"/>
  <c r="AL87" i="31" l="1"/>
  <c r="AM83" i="31" s="1"/>
  <c r="AL89" i="31"/>
  <c r="AL90" i="31" s="1"/>
  <c r="AJ128" i="31"/>
  <c r="AJ130" i="31" s="1"/>
  <c r="AJ79" i="31"/>
  <c r="AI130" i="31"/>
  <c r="AK76" i="31"/>
  <c r="AL72" i="31" s="1"/>
  <c r="AK78" i="31"/>
  <c r="M39" i="24"/>
  <c r="M40" i="24"/>
  <c r="M36" i="24"/>
  <c r="M37" i="24"/>
  <c r="M11" i="26"/>
  <c r="M22" i="26" s="1"/>
  <c r="AL98" i="31"/>
  <c r="AM94" i="31" s="1"/>
  <c r="AL100" i="31"/>
  <c r="AL101" i="31" s="1"/>
  <c r="AM98" i="31" l="1"/>
  <c r="AN94" i="31" s="1"/>
  <c r="AM100" i="31"/>
  <c r="AM101" i="31" s="1"/>
  <c r="AL76" i="31"/>
  <c r="AM72" i="31" s="1"/>
  <c r="AL78" i="31"/>
  <c r="AK128" i="31"/>
  <c r="AK79" i="31"/>
  <c r="M40" i="26"/>
  <c r="M41" i="26" s="1"/>
  <c r="N10" i="26" s="1"/>
  <c r="M42" i="24"/>
  <c r="AM87" i="31"/>
  <c r="AN83" i="31" s="1"/>
  <c r="AM89" i="31"/>
  <c r="AM90" i="31" s="1"/>
  <c r="AK130" i="31" l="1"/>
  <c r="AM76" i="31"/>
  <c r="AN72" i="31" s="1"/>
  <c r="AM78" i="31"/>
  <c r="AL128" i="31"/>
  <c r="AL130" i="31" s="1"/>
  <c r="AL79" i="31"/>
  <c r="AN89" i="31"/>
  <c r="AN90" i="31" s="1"/>
  <c r="AN87" i="31"/>
  <c r="AO83" i="31" s="1"/>
  <c r="AN98" i="31"/>
  <c r="AO94" i="31" s="1"/>
  <c r="AN100" i="31"/>
  <c r="AN101" i="31" s="1"/>
  <c r="AO87" i="31" l="1"/>
  <c r="AP83" i="31" s="1"/>
  <c r="AO89" i="31"/>
  <c r="AO90" i="31" s="1"/>
  <c r="AM128" i="31"/>
  <c r="AM79" i="31"/>
  <c r="AN76" i="31"/>
  <c r="AO72" i="31" s="1"/>
  <c r="AN78" i="31"/>
  <c r="AO98" i="31"/>
  <c r="AP94" i="31" s="1"/>
  <c r="AO100" i="31"/>
  <c r="AO101" i="31" s="1"/>
  <c r="AP98" i="31" l="1"/>
  <c r="AQ94" i="31" s="1"/>
  <c r="AP100" i="31"/>
  <c r="AP101" i="31" s="1"/>
  <c r="AN128" i="31"/>
  <c r="AN130" i="31" s="1"/>
  <c r="AN79" i="31"/>
  <c r="AO76" i="31"/>
  <c r="AP72" i="31" s="1"/>
  <c r="AO78" i="31"/>
  <c r="AM130" i="31"/>
  <c r="AP87" i="31"/>
  <c r="AQ83" i="31" s="1"/>
  <c r="AP89" i="31"/>
  <c r="AP90" i="31" s="1"/>
  <c r="AO128" i="31" l="1"/>
  <c r="AO79" i="31"/>
  <c r="AP76" i="31"/>
  <c r="AQ72" i="31" s="1"/>
  <c r="AP78" i="31"/>
  <c r="AQ87" i="31"/>
  <c r="AR83" i="31" s="1"/>
  <c r="AQ89" i="31"/>
  <c r="AQ90" i="31" s="1"/>
  <c r="AQ98" i="31"/>
  <c r="AR94" i="31" s="1"/>
  <c r="AQ100" i="31"/>
  <c r="AQ101" i="31" s="1"/>
  <c r="AR87" i="31" l="1"/>
  <c r="AS83" i="31" s="1"/>
  <c r="AR89" i="31"/>
  <c r="AR90" i="31" s="1"/>
  <c r="AR98" i="31"/>
  <c r="AS94" i="31" s="1"/>
  <c r="AR100" i="31"/>
  <c r="AR101" i="31" s="1"/>
  <c r="AP128" i="31"/>
  <c r="AP130" i="31" s="1"/>
  <c r="AP79" i="31"/>
  <c r="AQ76" i="31"/>
  <c r="AR72" i="31" s="1"/>
  <c r="AQ78" i="31"/>
  <c r="AO130" i="31"/>
  <c r="AQ128" i="31" l="1"/>
  <c r="AQ130" i="31" s="1"/>
  <c r="AQ79" i="31"/>
  <c r="AS98" i="31"/>
  <c r="AT94" i="31" s="1"/>
  <c r="AS100" i="31"/>
  <c r="AS101" i="31" s="1"/>
  <c r="AR76" i="31"/>
  <c r="AS72" i="31" s="1"/>
  <c r="AR78" i="31"/>
  <c r="AS87" i="31"/>
  <c r="AT83" i="31" s="1"/>
  <c r="AS89" i="31"/>
  <c r="AS90" i="31" s="1"/>
  <c r="AS76" i="31" l="1"/>
  <c r="AT72" i="31" s="1"/>
  <c r="AS78" i="31"/>
  <c r="AT87" i="31"/>
  <c r="AU83" i="31" s="1"/>
  <c r="AT89" i="31"/>
  <c r="AT90" i="31" s="1"/>
  <c r="AR128" i="31"/>
  <c r="AR130" i="31" s="1"/>
  <c r="AR79" i="31"/>
  <c r="AT98" i="31"/>
  <c r="AU94" i="31" s="1"/>
  <c r="AT100" i="31"/>
  <c r="AT101" i="31" s="1"/>
  <c r="AU98" i="31" l="1"/>
  <c r="AV94" i="31" s="1"/>
  <c r="AU100" i="31"/>
  <c r="AU101" i="31" s="1"/>
  <c r="AU87" i="31"/>
  <c r="AV83" i="31" s="1"/>
  <c r="AU89" i="31"/>
  <c r="AU90" i="31" s="1"/>
  <c r="AS128" i="31"/>
  <c r="AS79" i="31"/>
  <c r="AT76" i="31"/>
  <c r="AU72" i="31" s="1"/>
  <c r="AT78" i="31"/>
  <c r="AT128" i="31" l="1"/>
  <c r="AT130" i="31" s="1"/>
  <c r="AT79" i="31"/>
  <c r="AV87" i="31"/>
  <c r="AW83" i="31" s="1"/>
  <c r="AV89" i="31"/>
  <c r="AV90" i="31" s="1"/>
  <c r="AU78" i="31"/>
  <c r="AU76" i="31"/>
  <c r="AV72" i="31" s="1"/>
  <c r="AS130" i="31"/>
  <c r="AV100" i="31"/>
  <c r="AV101" i="31" s="1"/>
  <c r="AV98" i="31"/>
  <c r="AW94" i="31" s="1"/>
  <c r="AW87" i="31" l="1"/>
  <c r="AX83" i="31" s="1"/>
  <c r="AW89" i="31"/>
  <c r="AW90" i="31" s="1"/>
  <c r="AU128" i="31"/>
  <c r="AU79" i="31"/>
  <c r="AW98" i="31"/>
  <c r="AX94" i="31" s="1"/>
  <c r="AW100" i="31"/>
  <c r="AW101" i="31" s="1"/>
  <c r="AV76" i="31"/>
  <c r="AW72" i="31" s="1"/>
  <c r="AV78" i="31"/>
  <c r="AV128" i="31" l="1"/>
  <c r="AV130" i="31" s="1"/>
  <c r="AV79" i="31"/>
  <c r="AX98" i="31"/>
  <c r="AY94" i="31" s="1"/>
  <c r="AX100" i="31"/>
  <c r="AX101" i="31" s="1"/>
  <c r="AW76" i="31"/>
  <c r="AX72" i="31" s="1"/>
  <c r="AW78" i="31"/>
  <c r="AU130" i="31"/>
  <c r="AX87" i="31"/>
  <c r="AY83" i="31" s="1"/>
  <c r="AX89" i="31"/>
  <c r="AX90" i="31" s="1"/>
  <c r="AW128" i="31" l="1"/>
  <c r="AW79" i="31"/>
  <c r="AY98" i="31"/>
  <c r="AZ94" i="31" s="1"/>
  <c r="AY100" i="31"/>
  <c r="AY101" i="31" s="1"/>
  <c r="AX76" i="31"/>
  <c r="AY72" i="31" s="1"/>
  <c r="AX78" i="31"/>
  <c r="AY87" i="31"/>
  <c r="AZ83" i="31" s="1"/>
  <c r="AY89" i="31"/>
  <c r="AY90" i="31" s="1"/>
  <c r="AZ87" i="31" l="1"/>
  <c r="BA83" i="31" s="1"/>
  <c r="AZ89" i="31"/>
  <c r="AZ90" i="31" s="1"/>
  <c r="AX128" i="31"/>
  <c r="AX130" i="31" s="1"/>
  <c r="AX79" i="31"/>
  <c r="AY76" i="31"/>
  <c r="AZ72" i="31" s="1"/>
  <c r="AY78" i="31"/>
  <c r="AZ98" i="31"/>
  <c r="BA94" i="31" s="1"/>
  <c r="AZ100" i="31"/>
  <c r="AZ101" i="31" s="1"/>
  <c r="AW130" i="31"/>
  <c r="BA98" i="31" l="1"/>
  <c r="BB94" i="31" s="1"/>
  <c r="BA100" i="31"/>
  <c r="BA101" i="31" s="1"/>
  <c r="AY128" i="31"/>
  <c r="AY79" i="31"/>
  <c r="AZ76" i="31"/>
  <c r="BA72" i="31" s="1"/>
  <c r="AZ78" i="31"/>
  <c r="BA87" i="31"/>
  <c r="BB83" i="31" s="1"/>
  <c r="BA89" i="31"/>
  <c r="BA90" i="31" s="1"/>
  <c r="BB89" i="31" l="1"/>
  <c r="BB90" i="31" s="1"/>
  <c r="BB87" i="31"/>
  <c r="BC83" i="31" s="1"/>
  <c r="AY130" i="31"/>
  <c r="AZ128" i="31"/>
  <c r="AZ130" i="31" s="1"/>
  <c r="AZ79" i="31"/>
  <c r="BA76" i="31"/>
  <c r="BB72" i="31" s="1"/>
  <c r="BA78" i="31"/>
  <c r="BB98" i="31"/>
  <c r="BC94" i="31" s="1"/>
  <c r="BB100" i="31"/>
  <c r="BB101" i="31" s="1"/>
  <c r="BA128" i="31" l="1"/>
  <c r="BA79" i="31"/>
  <c r="BB76" i="31"/>
  <c r="BC72" i="31" s="1"/>
  <c r="BB78" i="31"/>
  <c r="BC87" i="31"/>
  <c r="BD83" i="31" s="1"/>
  <c r="BC89" i="31"/>
  <c r="BC90" i="31" s="1"/>
  <c r="BC98" i="31"/>
  <c r="BD94" i="31" s="1"/>
  <c r="BC100" i="31"/>
  <c r="BC101" i="31" s="1"/>
  <c r="BD98" i="31" l="1"/>
  <c r="BE94" i="31" s="1"/>
  <c r="BD100" i="31"/>
  <c r="BD101" i="31" s="1"/>
  <c r="BC76" i="31"/>
  <c r="BD72" i="31" s="1"/>
  <c r="BC78" i="31"/>
  <c r="BA130" i="31"/>
  <c r="BD89" i="31"/>
  <c r="BD90" i="31" s="1"/>
  <c r="BD87" i="31"/>
  <c r="BE83" i="31" s="1"/>
  <c r="BB128" i="31"/>
  <c r="BB130" i="31" s="1"/>
  <c r="BB79" i="31"/>
  <c r="BE87" i="31" l="1"/>
  <c r="BF83" i="31" s="1"/>
  <c r="BE89" i="31"/>
  <c r="BE90" i="31" s="1"/>
  <c r="BC128" i="31"/>
  <c r="BC130" i="31" s="1"/>
  <c r="BC79" i="31"/>
  <c r="BD76" i="31"/>
  <c r="BE72" i="31" s="1"/>
  <c r="BD78" i="31"/>
  <c r="BE98" i="31"/>
  <c r="BF94" i="31" s="1"/>
  <c r="BE100" i="31"/>
  <c r="BE101" i="31" s="1"/>
  <c r="BF87" i="31" l="1"/>
  <c r="BG83" i="31" s="1"/>
  <c r="BF89" i="31"/>
  <c r="BF90" i="31" s="1"/>
  <c r="BF98" i="31"/>
  <c r="BG94" i="31" s="1"/>
  <c r="BF100" i="31"/>
  <c r="BF101" i="31" s="1"/>
  <c r="BD128" i="31"/>
  <c r="BD130" i="31" s="1"/>
  <c r="BD79" i="31"/>
  <c r="BE76" i="31"/>
  <c r="BF72" i="31" s="1"/>
  <c r="BE78" i="31"/>
  <c r="BE128" i="31" l="1"/>
  <c r="BE79" i="31"/>
  <c r="BG98" i="31"/>
  <c r="BH94" i="31" s="1"/>
  <c r="BG100" i="31"/>
  <c r="BG101" i="31" s="1"/>
  <c r="BF76" i="31"/>
  <c r="BG72" i="31" s="1"/>
  <c r="BF78" i="31"/>
  <c r="BG87" i="31"/>
  <c r="BH83" i="31" s="1"/>
  <c r="BG89" i="31"/>
  <c r="BG90" i="31" s="1"/>
  <c r="BH87" i="31" l="1"/>
  <c r="BI83" i="31" s="1"/>
  <c r="BH89" i="31"/>
  <c r="BH90" i="31" s="1"/>
  <c r="BF128" i="31"/>
  <c r="BF130" i="31" s="1"/>
  <c r="BF79" i="31"/>
  <c r="BG76" i="31"/>
  <c r="BH72" i="31" s="1"/>
  <c r="BG78" i="31"/>
  <c r="BH98" i="31"/>
  <c r="BI94" i="31" s="1"/>
  <c r="BH100" i="31"/>
  <c r="BH101" i="31" s="1"/>
  <c r="BE130" i="31"/>
  <c r="BI98" i="31" l="1"/>
  <c r="BJ94" i="31" s="1"/>
  <c r="BI100" i="31"/>
  <c r="BI101" i="31" s="1"/>
  <c r="BG128" i="31"/>
  <c r="BG79" i="31"/>
  <c r="BH76" i="31"/>
  <c r="BI72" i="31" s="1"/>
  <c r="BH78" i="31"/>
  <c r="BI87" i="31"/>
  <c r="BJ83" i="31" s="1"/>
  <c r="BI89" i="31"/>
  <c r="BI90" i="31" s="1"/>
  <c r="BH128" i="31" l="1"/>
  <c r="BH130" i="31" s="1"/>
  <c r="BH79" i="31"/>
  <c r="BJ87" i="31"/>
  <c r="BK83" i="31" s="1"/>
  <c r="BJ89" i="31"/>
  <c r="BJ90" i="31" s="1"/>
  <c r="BI76" i="31"/>
  <c r="BJ72" i="31" s="1"/>
  <c r="BI78" i="31"/>
  <c r="BG130" i="31"/>
  <c r="BJ98" i="31"/>
  <c r="BK94" i="31" s="1"/>
  <c r="BJ100" i="31"/>
  <c r="BJ101" i="31" s="1"/>
  <c r="BJ76" i="31" l="1"/>
  <c r="BK72" i="31" s="1"/>
  <c r="BJ78" i="31"/>
  <c r="BI128" i="31"/>
  <c r="BI79" i="31"/>
  <c r="BK87" i="31"/>
  <c r="BL83" i="31" s="1"/>
  <c r="BK89" i="31"/>
  <c r="BK90" i="31" s="1"/>
  <c r="BK98" i="31"/>
  <c r="BL94" i="31" s="1"/>
  <c r="BK100" i="31"/>
  <c r="BK101" i="31" s="1"/>
  <c r="BL98" i="31" l="1"/>
  <c r="BM94" i="31" s="1"/>
  <c r="BL100" i="31"/>
  <c r="BL101" i="31" s="1"/>
  <c r="BL87" i="31"/>
  <c r="BM83" i="31" s="1"/>
  <c r="BL89" i="31"/>
  <c r="BL90" i="31" s="1"/>
  <c r="BI130" i="31"/>
  <c r="BJ128" i="31"/>
  <c r="BJ130" i="31" s="1"/>
  <c r="BJ79" i="31"/>
  <c r="BK76" i="31"/>
  <c r="BL72" i="31" s="1"/>
  <c r="BK78" i="31"/>
  <c r="BM87" i="31" l="1"/>
  <c r="BN83" i="31" s="1"/>
  <c r="BM89" i="31"/>
  <c r="BM90" i="31" s="1"/>
  <c r="BK128" i="31"/>
  <c r="BK79" i="31"/>
  <c r="BL76" i="31"/>
  <c r="BM72" i="31" s="1"/>
  <c r="BL78" i="31"/>
  <c r="BM98" i="31"/>
  <c r="BN94" i="31" s="1"/>
  <c r="BM100" i="31"/>
  <c r="BM101" i="31" s="1"/>
  <c r="BN98" i="31" l="1"/>
  <c r="BO94" i="31" s="1"/>
  <c r="BN100" i="31"/>
  <c r="BN101" i="31" s="1"/>
  <c r="BL128" i="31"/>
  <c r="BL130" i="31" s="1"/>
  <c r="BL79" i="31"/>
  <c r="BM76" i="31"/>
  <c r="BN72" i="31" s="1"/>
  <c r="BM78" i="31"/>
  <c r="BK130" i="31"/>
  <c r="BN87" i="31"/>
  <c r="BO83" i="31" s="1"/>
  <c r="BN89" i="31"/>
  <c r="BN90" i="31" s="1"/>
  <c r="BM128" i="31" l="1"/>
  <c r="BM79" i="31"/>
  <c r="BN76" i="31"/>
  <c r="BO72" i="31" s="1"/>
  <c r="BN78" i="31"/>
  <c r="BO87" i="31"/>
  <c r="BP83" i="31" s="1"/>
  <c r="BO89" i="31"/>
  <c r="BO90" i="31" s="1"/>
  <c r="BO98" i="31"/>
  <c r="BP94" i="31" s="1"/>
  <c r="BO100" i="31"/>
  <c r="BO101" i="31" s="1"/>
  <c r="BP98" i="31" l="1"/>
  <c r="BQ94" i="31" s="1"/>
  <c r="BP100" i="31"/>
  <c r="BP101" i="31" s="1"/>
  <c r="BP87" i="31"/>
  <c r="BQ83" i="31" s="1"/>
  <c r="BP89" i="31"/>
  <c r="BP90" i="31" s="1"/>
  <c r="BN128" i="31"/>
  <c r="BN130" i="31" s="1"/>
  <c r="BN79" i="31"/>
  <c r="BO76" i="31"/>
  <c r="BP72" i="31" s="1"/>
  <c r="BO78" i="31"/>
  <c r="BM130" i="31"/>
  <c r="BO128" i="31" l="1"/>
  <c r="BO130" i="31" s="1"/>
  <c r="BO79" i="31"/>
  <c r="BP76" i="31"/>
  <c r="BQ72" i="31" s="1"/>
  <c r="BP78" i="31"/>
  <c r="BQ87" i="31"/>
  <c r="BR83" i="31" s="1"/>
  <c r="BQ89" i="31"/>
  <c r="BQ90" i="31" s="1"/>
  <c r="BQ98" i="31"/>
  <c r="BR94" i="31" s="1"/>
  <c r="BQ100" i="31"/>
  <c r="BQ101" i="31" s="1"/>
  <c r="BR98" i="31" l="1"/>
  <c r="BS94" i="31" s="1"/>
  <c r="BR100" i="31"/>
  <c r="BR101" i="31" s="1"/>
  <c r="BR87" i="31"/>
  <c r="BS83" i="31" s="1"/>
  <c r="BR89" i="31"/>
  <c r="BR90" i="31" s="1"/>
  <c r="BP128" i="31"/>
  <c r="BP130" i="31" s="1"/>
  <c r="BP79" i="31"/>
  <c r="BQ76" i="31"/>
  <c r="BR72" i="31" s="1"/>
  <c r="BQ78" i="31"/>
  <c r="BS87" i="31" l="1"/>
  <c r="BT83" i="31" s="1"/>
  <c r="BS89" i="31"/>
  <c r="BS90" i="31" s="1"/>
  <c r="BQ128" i="31"/>
  <c r="BQ130" i="31" s="1"/>
  <c r="BQ79" i="31"/>
  <c r="BR76" i="31"/>
  <c r="BS72" i="31" s="1"/>
  <c r="BR78" i="31"/>
  <c r="BS98" i="31"/>
  <c r="BT94" i="31" s="1"/>
  <c r="BS100" i="31"/>
  <c r="BS101" i="31" s="1"/>
  <c r="BR128" i="31" l="1"/>
  <c r="BR130" i="31" s="1"/>
  <c r="BR79" i="31"/>
  <c r="BT98" i="31"/>
  <c r="BU94" i="31" s="1"/>
  <c r="BT100" i="31"/>
  <c r="BT101" i="31" s="1"/>
  <c r="BS76" i="31"/>
  <c r="BT72" i="31" s="1"/>
  <c r="BS78" i="31"/>
  <c r="BT89" i="31"/>
  <c r="BT90" i="31" s="1"/>
  <c r="BT87" i="31"/>
  <c r="BU83" i="31" s="1"/>
  <c r="BS128" i="31" l="1"/>
  <c r="BS130" i="31" s="1"/>
  <c r="BS79" i="31"/>
  <c r="BU87" i="31"/>
  <c r="BV83" i="31" s="1"/>
  <c r="BU89" i="31"/>
  <c r="BU90" i="31" s="1"/>
  <c r="BT76" i="31"/>
  <c r="BU72" i="31" s="1"/>
  <c r="BT78" i="31"/>
  <c r="BU98" i="31"/>
  <c r="BV94" i="31" s="1"/>
  <c r="BU100" i="31"/>
  <c r="BU101" i="31" s="1"/>
  <c r="BV87" i="31" l="1"/>
  <c r="BW83" i="31" s="1"/>
  <c r="BV89" i="31"/>
  <c r="BV90" i="31" s="1"/>
  <c r="BV98" i="31"/>
  <c r="BW94" i="31" s="1"/>
  <c r="BV100" i="31"/>
  <c r="BV101" i="31" s="1"/>
  <c r="BU76" i="31"/>
  <c r="BV72" i="31" s="1"/>
  <c r="BU78" i="31"/>
  <c r="BT128" i="31"/>
  <c r="BT130" i="31" s="1"/>
  <c r="BT79" i="31"/>
  <c r="BV76" i="31" l="1"/>
  <c r="BW72" i="31" s="1"/>
  <c r="BV78" i="31"/>
  <c r="BU128" i="31"/>
  <c r="BU130" i="31" s="1"/>
  <c r="BU79" i="31"/>
  <c r="BW98" i="31"/>
  <c r="BX94" i="31" s="1"/>
  <c r="BW100" i="31"/>
  <c r="BW101" i="31" s="1"/>
  <c r="BW87" i="31"/>
  <c r="BX83" i="31" s="1"/>
  <c r="BW89" i="31"/>
  <c r="BW90" i="31" s="1"/>
  <c r="BX87" i="31" l="1"/>
  <c r="BY83" i="31" s="1"/>
  <c r="BX89" i="31"/>
  <c r="BX90" i="31" s="1"/>
  <c r="BX98" i="31"/>
  <c r="BY94" i="31" s="1"/>
  <c r="BX100" i="31"/>
  <c r="BX101" i="31" s="1"/>
  <c r="BV128" i="31"/>
  <c r="BV130" i="31" s="1"/>
  <c r="BV79" i="31"/>
  <c r="BW76" i="31"/>
  <c r="BX72" i="31" s="1"/>
  <c r="BW78" i="31"/>
  <c r="BY98" i="31" l="1"/>
  <c r="BZ94" i="31" s="1"/>
  <c r="BY100" i="31"/>
  <c r="BY101" i="31" s="1"/>
  <c r="BW128" i="31"/>
  <c r="BW130" i="31" s="1"/>
  <c r="BW79" i="31"/>
  <c r="BX76" i="31"/>
  <c r="BY72" i="31" s="1"/>
  <c r="BX78" i="31"/>
  <c r="BY87" i="31"/>
  <c r="BZ83" i="31" s="1"/>
  <c r="BY89" i="31"/>
  <c r="BY90" i="31" s="1"/>
  <c r="BX128" i="31" l="1"/>
  <c r="BX130" i="31" s="1"/>
  <c r="BX79" i="31"/>
  <c r="BZ87" i="31"/>
  <c r="CA83" i="31" s="1"/>
  <c r="BZ89" i="31"/>
  <c r="BZ90" i="31" s="1"/>
  <c r="BY76" i="31"/>
  <c r="BZ72" i="31" s="1"/>
  <c r="BY78" i="31"/>
  <c r="BZ98" i="31"/>
  <c r="CA94" i="31" s="1"/>
  <c r="BZ100" i="31"/>
  <c r="BZ101" i="31" s="1"/>
  <c r="CA100" i="31" l="1"/>
  <c r="CA101" i="31" s="1"/>
  <c r="CA98" i="31"/>
  <c r="CB94" i="31" s="1"/>
  <c r="BY128" i="31"/>
  <c r="BY130" i="31" s="1"/>
  <c r="BY79" i="31"/>
  <c r="BZ76" i="31"/>
  <c r="CA72" i="31" s="1"/>
  <c r="BZ78" i="31"/>
  <c r="CA87" i="31"/>
  <c r="CB83" i="31" s="1"/>
  <c r="CA89" i="31"/>
  <c r="CA90" i="31" s="1"/>
  <c r="CB87" i="31" l="1"/>
  <c r="CC83" i="31" s="1"/>
  <c r="CB89" i="31"/>
  <c r="CB90" i="31" s="1"/>
  <c r="CA76" i="31"/>
  <c r="CB72" i="31" s="1"/>
  <c r="CA78" i="31"/>
  <c r="CB98" i="31"/>
  <c r="CC94" i="31" s="1"/>
  <c r="CB100" i="31"/>
  <c r="CB101" i="31" s="1"/>
  <c r="BZ128" i="31"/>
  <c r="BZ130" i="31" s="1"/>
  <c r="BZ79" i="31"/>
  <c r="CC98" i="31" l="1"/>
  <c r="CD94" i="31" s="1"/>
  <c r="CC100" i="31"/>
  <c r="CC101" i="31" s="1"/>
  <c r="CA128" i="31"/>
  <c r="CA130" i="31" s="1"/>
  <c r="CA79" i="31"/>
  <c r="CB76" i="31"/>
  <c r="CC72" i="31" s="1"/>
  <c r="CB78" i="31"/>
  <c r="CC87" i="31"/>
  <c r="CD83" i="31" s="1"/>
  <c r="CC89" i="31"/>
  <c r="CC90" i="31" s="1"/>
  <c r="CD87" i="31" l="1"/>
  <c r="CE83" i="31" s="1"/>
  <c r="CD89" i="31"/>
  <c r="CD90" i="31" s="1"/>
  <c r="CB128" i="31"/>
  <c r="CB130" i="31" s="1"/>
  <c r="CB79" i="31"/>
  <c r="CC76" i="31"/>
  <c r="CD72" i="31" s="1"/>
  <c r="CC78" i="31"/>
  <c r="CD98" i="31"/>
  <c r="CE94" i="31" s="1"/>
  <c r="CD100" i="31"/>
  <c r="CD101" i="31" s="1"/>
  <c r="CE100" i="31" l="1"/>
  <c r="CE101" i="31" s="1"/>
  <c r="CE98" i="31"/>
  <c r="CF94" i="31" s="1"/>
  <c r="CC128" i="31"/>
  <c r="CC130" i="31" s="1"/>
  <c r="CC79" i="31"/>
  <c r="CD76" i="31"/>
  <c r="CE72" i="31" s="1"/>
  <c r="CD78" i="31"/>
  <c r="CE87" i="31"/>
  <c r="CF83" i="31" s="1"/>
  <c r="CE89" i="31"/>
  <c r="CE90" i="31" s="1"/>
  <c r="CF87" i="31" l="1"/>
  <c r="CG83" i="31" s="1"/>
  <c r="CF89" i="31"/>
  <c r="CF90" i="31" s="1"/>
  <c r="CE76" i="31"/>
  <c r="CF72" i="31" s="1"/>
  <c r="CE78" i="31"/>
  <c r="CD128" i="31"/>
  <c r="CD130" i="31" s="1"/>
  <c r="CD79" i="31"/>
  <c r="CF98" i="31"/>
  <c r="CG94" i="31" s="1"/>
  <c r="CF100" i="31"/>
  <c r="CF101" i="31" s="1"/>
  <c r="CG98" i="31" l="1"/>
  <c r="CH94" i="31" s="1"/>
  <c r="CG100" i="31"/>
  <c r="CG101" i="31" s="1"/>
  <c r="CE128" i="31"/>
  <c r="CE130" i="31" s="1"/>
  <c r="CE79" i="31"/>
  <c r="CF76" i="31"/>
  <c r="CG72" i="31" s="1"/>
  <c r="CF78" i="31"/>
  <c r="CG87" i="31"/>
  <c r="CH83" i="31" s="1"/>
  <c r="CG89" i="31"/>
  <c r="CG90" i="31" s="1"/>
  <c r="CG76" i="31" l="1"/>
  <c r="CH72" i="31" s="1"/>
  <c r="CG78" i="31"/>
  <c r="CF128" i="31"/>
  <c r="CF130" i="31" s="1"/>
  <c r="CF79" i="31"/>
  <c r="CH89" i="31"/>
  <c r="CH90" i="31" s="1"/>
  <c r="CH87" i="31"/>
  <c r="CI83" i="31" s="1"/>
  <c r="CH98" i="31"/>
  <c r="CI94" i="31" s="1"/>
  <c r="CH100" i="31"/>
  <c r="CH101" i="31" s="1"/>
  <c r="CI98" i="31" l="1"/>
  <c r="CJ94" i="31" s="1"/>
  <c r="CI100" i="31"/>
  <c r="CI101" i="31" s="1"/>
  <c r="CI87" i="31"/>
  <c r="CJ83" i="31" s="1"/>
  <c r="CI89" i="31"/>
  <c r="CI90" i="31" s="1"/>
  <c r="CG128" i="31"/>
  <c r="CG130" i="31" s="1"/>
  <c r="CG79" i="31"/>
  <c r="CH76" i="31"/>
  <c r="CI72" i="31" s="1"/>
  <c r="CH78" i="31"/>
  <c r="CH128" i="31" l="1"/>
  <c r="CH130" i="31" s="1"/>
  <c r="CH79" i="31"/>
  <c r="CJ89" i="31"/>
  <c r="CJ90" i="31" s="1"/>
  <c r="CJ87" i="31"/>
  <c r="CK83" i="31" s="1"/>
  <c r="CI76" i="31"/>
  <c r="CJ72" i="31" s="1"/>
  <c r="CI78" i="31"/>
  <c r="CJ98" i="31"/>
  <c r="CK94" i="31" s="1"/>
  <c r="CJ100" i="31"/>
  <c r="CJ101" i="31" s="1"/>
  <c r="CJ76" i="31" l="1"/>
  <c r="CK72" i="31" s="1"/>
  <c r="CJ78" i="31"/>
  <c r="CK87" i="31"/>
  <c r="CL83" i="31" s="1"/>
  <c r="CK89" i="31"/>
  <c r="CK90" i="31" s="1"/>
  <c r="CK98" i="31"/>
  <c r="CL94" i="31" s="1"/>
  <c r="CK100" i="31"/>
  <c r="CK101" i="31" s="1"/>
  <c r="CI128" i="31"/>
  <c r="CI130" i="31" s="1"/>
  <c r="CI79" i="31"/>
  <c r="CL98" i="31" l="1"/>
  <c r="CM94" i="31" s="1"/>
  <c r="CL100" i="31"/>
  <c r="CL101" i="31" s="1"/>
  <c r="CL87" i="31"/>
  <c r="CM83" i="31" s="1"/>
  <c r="CL89" i="31"/>
  <c r="CL90" i="31" s="1"/>
  <c r="CJ128" i="31"/>
  <c r="CJ130" i="31" s="1"/>
  <c r="CJ79" i="31"/>
  <c r="CK76" i="31"/>
  <c r="CL72" i="31" s="1"/>
  <c r="CK78" i="31"/>
  <c r="CK128" i="31" l="1"/>
  <c r="CK130" i="31" s="1"/>
  <c r="CK79" i="31"/>
  <c r="CM87" i="31"/>
  <c r="CN83" i="31" s="1"/>
  <c r="CM89" i="31"/>
  <c r="CM90" i="31" s="1"/>
  <c r="CL76" i="31"/>
  <c r="CM72" i="31" s="1"/>
  <c r="CL78" i="31"/>
  <c r="CM100" i="31"/>
  <c r="CM101" i="31" s="1"/>
  <c r="CM98" i="31"/>
  <c r="CN94" i="31" s="1"/>
  <c r="CN98" i="31" l="1"/>
  <c r="CO94" i="31" s="1"/>
  <c r="CN100" i="31"/>
  <c r="CN101" i="31" s="1"/>
  <c r="CL128" i="31"/>
  <c r="CL130" i="31" s="1"/>
  <c r="CL79" i="31"/>
  <c r="CM76" i="31"/>
  <c r="CN72" i="31" s="1"/>
  <c r="CM78" i="31"/>
  <c r="CN87" i="31"/>
  <c r="CO83" i="31" s="1"/>
  <c r="CN89" i="31"/>
  <c r="CN90" i="31" s="1"/>
  <c r="CM128" i="31" l="1"/>
  <c r="CM130" i="31" s="1"/>
  <c r="CM79" i="31"/>
  <c r="CO87" i="31"/>
  <c r="CP83" i="31" s="1"/>
  <c r="CO89" i="31"/>
  <c r="CO90" i="31" s="1"/>
  <c r="CN76" i="31"/>
  <c r="CO72" i="31" s="1"/>
  <c r="CN78" i="31"/>
  <c r="CO98" i="31"/>
  <c r="CP94" i="31" s="1"/>
  <c r="CO100" i="31"/>
  <c r="CO101" i="31" s="1"/>
  <c r="CO76" i="31" l="1"/>
  <c r="CP72" i="31" s="1"/>
  <c r="CO78" i="31"/>
  <c r="CP98" i="31"/>
  <c r="CQ94" i="31" s="1"/>
  <c r="CP100" i="31"/>
  <c r="CP101" i="31" s="1"/>
  <c r="CN128" i="31"/>
  <c r="CN130" i="31" s="1"/>
  <c r="CN79" i="31"/>
  <c r="CP87" i="31"/>
  <c r="CQ83" i="31" s="1"/>
  <c r="CP89" i="31"/>
  <c r="CP90" i="31" s="1"/>
  <c r="CQ87" i="31" l="1"/>
  <c r="CR83" i="31" s="1"/>
  <c r="CQ89" i="31"/>
  <c r="CQ90" i="31" s="1"/>
  <c r="CQ100" i="31"/>
  <c r="CQ101" i="31" s="1"/>
  <c r="CQ98" i="31"/>
  <c r="CR94" i="31" s="1"/>
  <c r="CO128" i="31"/>
  <c r="CO130" i="31" s="1"/>
  <c r="CO79" i="31"/>
  <c r="CP76" i="31"/>
  <c r="CQ72" i="31" s="1"/>
  <c r="CP78" i="31"/>
  <c r="CQ76" i="31" l="1"/>
  <c r="CR72" i="31" s="1"/>
  <c r="CQ78" i="31"/>
  <c r="CR98" i="31"/>
  <c r="CS94" i="31" s="1"/>
  <c r="CR100" i="31"/>
  <c r="CR101" i="31" s="1"/>
  <c r="CP128" i="31"/>
  <c r="CP130" i="31" s="1"/>
  <c r="CP79" i="31"/>
  <c r="CR87" i="31"/>
  <c r="CS83" i="31" s="1"/>
  <c r="CR89" i="31"/>
  <c r="CR90" i="31" s="1"/>
  <c r="CS87" i="31" l="1"/>
  <c r="CT83" i="31" s="1"/>
  <c r="CS89" i="31"/>
  <c r="CS90" i="31" s="1"/>
  <c r="CS98" i="31"/>
  <c r="CT94" i="31" s="1"/>
  <c r="CS100" i="31"/>
  <c r="CS101" i="31" s="1"/>
  <c r="CQ128" i="31"/>
  <c r="CQ130" i="31" s="1"/>
  <c r="CQ79" i="31"/>
  <c r="CR76" i="31"/>
  <c r="CS72" i="31" s="1"/>
  <c r="CR78" i="31"/>
  <c r="CR128" i="31" l="1"/>
  <c r="CR130" i="31" s="1"/>
  <c r="CR79" i="31"/>
  <c r="CT98" i="31"/>
  <c r="CU94" i="31" s="1"/>
  <c r="CT100" i="31"/>
  <c r="CT101" i="31" s="1"/>
  <c r="CS76" i="31"/>
  <c r="CT72" i="31" s="1"/>
  <c r="CS78" i="31"/>
  <c r="CT87" i="31"/>
  <c r="CU83" i="31" s="1"/>
  <c r="CT89" i="31"/>
  <c r="CT90" i="31" s="1"/>
  <c r="CU87" i="31" l="1"/>
  <c r="CV83" i="31" s="1"/>
  <c r="CU89" i="31"/>
  <c r="CU90" i="31" s="1"/>
  <c r="CS128" i="31"/>
  <c r="CS130" i="31" s="1"/>
  <c r="CS79" i="31"/>
  <c r="CT76" i="31"/>
  <c r="CU72" i="31" s="1"/>
  <c r="CT78" i="31"/>
  <c r="CU98" i="31"/>
  <c r="CV94" i="31" s="1"/>
  <c r="CU100" i="31"/>
  <c r="CU101" i="31" s="1"/>
  <c r="CV98" i="31" l="1"/>
  <c r="CW94" i="31" s="1"/>
  <c r="CV100" i="31"/>
  <c r="CV101" i="31" s="1"/>
  <c r="CT128" i="31"/>
  <c r="CT130" i="31" s="1"/>
  <c r="CT79" i="31"/>
  <c r="CU76" i="31"/>
  <c r="CV72" i="31" s="1"/>
  <c r="CU78" i="31"/>
  <c r="CV87" i="31"/>
  <c r="CW83" i="31" s="1"/>
  <c r="CV89" i="31"/>
  <c r="CV90" i="31" s="1"/>
  <c r="CW87" i="31" l="1"/>
  <c r="CX83" i="31" s="1"/>
  <c r="CW89" i="31"/>
  <c r="CW90" i="31" s="1"/>
  <c r="CU128" i="31"/>
  <c r="CU130" i="31" s="1"/>
  <c r="CU79" i="31"/>
  <c r="CV76" i="31"/>
  <c r="CW72" i="31" s="1"/>
  <c r="CV78" i="31"/>
  <c r="CW98" i="31"/>
  <c r="CX94" i="31" s="1"/>
  <c r="CW100" i="31"/>
  <c r="CW101" i="31" s="1"/>
  <c r="CX98" i="31" l="1"/>
  <c r="CY94" i="31" s="1"/>
  <c r="CX100" i="31"/>
  <c r="CX101" i="31" s="1"/>
  <c r="CV128" i="31"/>
  <c r="CV130" i="31" s="1"/>
  <c r="CV79" i="31"/>
  <c r="CW76" i="31"/>
  <c r="CX72" i="31" s="1"/>
  <c r="CW78" i="31"/>
  <c r="CX87" i="31"/>
  <c r="CY83" i="31" s="1"/>
  <c r="CX89" i="31"/>
  <c r="CX90" i="31" s="1"/>
  <c r="CW128" i="31" l="1"/>
  <c r="CW130" i="31" s="1"/>
  <c r="CW79" i="31"/>
  <c r="CY87" i="31"/>
  <c r="CZ83" i="31" s="1"/>
  <c r="CY89" i="31"/>
  <c r="CY90" i="31" s="1"/>
  <c r="CX76" i="31"/>
  <c r="CY72" i="31" s="1"/>
  <c r="CX78" i="31"/>
  <c r="CY98" i="31"/>
  <c r="CZ94" i="31" s="1"/>
  <c r="CY100" i="31"/>
  <c r="CY101" i="31" s="1"/>
  <c r="CZ98" i="31" l="1"/>
  <c r="DA94" i="31" s="1"/>
  <c r="CZ100" i="31"/>
  <c r="CZ101" i="31" s="1"/>
  <c r="CY76" i="31"/>
  <c r="CZ72" i="31" s="1"/>
  <c r="CY78" i="31"/>
  <c r="CX128" i="31"/>
  <c r="CX130" i="31" s="1"/>
  <c r="CX79" i="31"/>
  <c r="CZ89" i="31"/>
  <c r="CZ90" i="31" s="1"/>
  <c r="CZ87" i="31"/>
  <c r="DA83" i="31" s="1"/>
  <c r="CY128" i="31" l="1"/>
  <c r="CY130" i="31" s="1"/>
  <c r="CY79" i="31"/>
  <c r="CZ76" i="31"/>
  <c r="DA72" i="31" s="1"/>
  <c r="CZ78" i="31"/>
  <c r="DA87" i="31"/>
  <c r="DB83" i="31" s="1"/>
  <c r="DA89" i="31"/>
  <c r="DA90" i="31" s="1"/>
  <c r="DA98" i="31"/>
  <c r="DB94" i="31" s="1"/>
  <c r="DA100" i="31"/>
  <c r="DA101" i="31" s="1"/>
  <c r="DB98" i="31" l="1"/>
  <c r="DC94" i="31" s="1"/>
  <c r="DB100" i="31"/>
  <c r="DB101" i="31" s="1"/>
  <c r="DB87" i="31"/>
  <c r="DC83" i="31" s="1"/>
  <c r="DB89" i="31"/>
  <c r="DB90" i="31" s="1"/>
  <c r="CZ128" i="31"/>
  <c r="CZ130" i="31" s="1"/>
  <c r="CZ79" i="31"/>
  <c r="DA76" i="31"/>
  <c r="DB72" i="31" s="1"/>
  <c r="DA78" i="31"/>
  <c r="DB76" i="31" l="1"/>
  <c r="DC72" i="31" s="1"/>
  <c r="DB78" i="31"/>
  <c r="DC87" i="31"/>
  <c r="DD83" i="31" s="1"/>
  <c r="DC89" i="31"/>
  <c r="DC90" i="31" s="1"/>
  <c r="DA128" i="31"/>
  <c r="DA130" i="31" s="1"/>
  <c r="DA79" i="31"/>
  <c r="DC98" i="31"/>
  <c r="DD94" i="31" s="1"/>
  <c r="DC100" i="31"/>
  <c r="DC101" i="31" s="1"/>
  <c r="DD98" i="31" l="1"/>
  <c r="DE94" i="31" s="1"/>
  <c r="DD100" i="31"/>
  <c r="DD101" i="31" s="1"/>
  <c r="DD87" i="31"/>
  <c r="DE83" i="31" s="1"/>
  <c r="DD89" i="31"/>
  <c r="DD90" i="31" s="1"/>
  <c r="DB128" i="31"/>
  <c r="DB130" i="31" s="1"/>
  <c r="DB79" i="31"/>
  <c r="DC76" i="31"/>
  <c r="DD72" i="31" s="1"/>
  <c r="DC78" i="31"/>
  <c r="DD76" i="31" l="1"/>
  <c r="DE72" i="31" s="1"/>
  <c r="DD78" i="31"/>
  <c r="DE87" i="31"/>
  <c r="DF83" i="31" s="1"/>
  <c r="DE89" i="31"/>
  <c r="DE90" i="31" s="1"/>
  <c r="DC128" i="31"/>
  <c r="DC130" i="31" s="1"/>
  <c r="DC79" i="31"/>
  <c r="DE100" i="31"/>
  <c r="DE101" i="31" s="1"/>
  <c r="DE98" i="31"/>
  <c r="DF94" i="31" s="1"/>
  <c r="DF98" i="31" l="1"/>
  <c r="DG94" i="31" s="1"/>
  <c r="DF100" i="31"/>
  <c r="DF101" i="31" s="1"/>
  <c r="DF87" i="31"/>
  <c r="DG83" i="31" s="1"/>
  <c r="DF89" i="31"/>
  <c r="DF90" i="31" s="1"/>
  <c r="DD128" i="31"/>
  <c r="DD130" i="31" s="1"/>
  <c r="DD79" i="31"/>
  <c r="DE76" i="31"/>
  <c r="DF72" i="31" s="1"/>
  <c r="DE78" i="31"/>
  <c r="DE128" i="31" l="1"/>
  <c r="DE130" i="31" s="1"/>
  <c r="DE79" i="31"/>
  <c r="DF76" i="31"/>
  <c r="DG72" i="31" s="1"/>
  <c r="DF78" i="31"/>
  <c r="DG87" i="31"/>
  <c r="DH83" i="31" s="1"/>
  <c r="DG89" i="31"/>
  <c r="DG90" i="31" s="1"/>
  <c r="DG98" i="31"/>
  <c r="DH94" i="31" s="1"/>
  <c r="DG100" i="31"/>
  <c r="DG101" i="31" s="1"/>
  <c r="DH87" i="31" l="1"/>
  <c r="DI83" i="31" s="1"/>
  <c r="DH89" i="31"/>
  <c r="DH90" i="31" s="1"/>
  <c r="DH98" i="31"/>
  <c r="DI94" i="31" s="1"/>
  <c r="DH100" i="31"/>
  <c r="DH101" i="31" s="1"/>
  <c r="DF128" i="31"/>
  <c r="DF130" i="31" s="1"/>
  <c r="DF79" i="31"/>
  <c r="DG76" i="31"/>
  <c r="DH72" i="31" s="1"/>
  <c r="DG78" i="31"/>
  <c r="DH76" i="31" l="1"/>
  <c r="DI72" i="31" s="1"/>
  <c r="DH78" i="31"/>
  <c r="DG128" i="31"/>
  <c r="DG130" i="31" s="1"/>
  <c r="DG79" i="31"/>
  <c r="DI98" i="31"/>
  <c r="DJ94" i="31" s="1"/>
  <c r="DI100" i="31"/>
  <c r="DI101" i="31" s="1"/>
  <c r="DI87" i="31"/>
  <c r="DJ83" i="31" s="1"/>
  <c r="DI89" i="31"/>
  <c r="DI90" i="31" s="1"/>
  <c r="DJ98" i="31" l="1"/>
  <c r="DK94" i="31" s="1"/>
  <c r="DJ100" i="31"/>
  <c r="DJ101" i="31" s="1"/>
  <c r="DJ87" i="31"/>
  <c r="DK83" i="31" s="1"/>
  <c r="DJ89" i="31"/>
  <c r="DJ90" i="31" s="1"/>
  <c r="DH128" i="31"/>
  <c r="DH130" i="31" s="1"/>
  <c r="DH79" i="31"/>
  <c r="DI76" i="31"/>
  <c r="DJ72" i="31" s="1"/>
  <c r="DI78" i="31"/>
  <c r="DJ76" i="31" l="1"/>
  <c r="DK72" i="31" s="1"/>
  <c r="DJ78" i="31"/>
  <c r="DK87" i="31"/>
  <c r="DL83" i="31" s="1"/>
  <c r="DK89" i="31"/>
  <c r="DK90" i="31" s="1"/>
  <c r="DI128" i="31"/>
  <c r="DI130" i="31" s="1"/>
  <c r="DI79" i="31"/>
  <c r="DK98" i="31"/>
  <c r="DL94" i="31" s="1"/>
  <c r="DK100" i="31"/>
  <c r="DK101" i="31" s="1"/>
  <c r="DL89" i="31" l="1"/>
  <c r="DL90" i="31" s="1"/>
  <c r="DL87" i="31"/>
  <c r="DM83" i="31" s="1"/>
  <c r="DL100" i="31"/>
  <c r="DL101" i="31" s="1"/>
  <c r="DL98" i="31"/>
  <c r="DM94" i="31" s="1"/>
  <c r="DJ128" i="31"/>
  <c r="DJ130" i="31" s="1"/>
  <c r="DJ79" i="31"/>
  <c r="DK76" i="31"/>
  <c r="DL72" i="31" s="1"/>
  <c r="DK78" i="31"/>
  <c r="DK128" i="31" l="1"/>
  <c r="DK130" i="31" s="1"/>
  <c r="DK79" i="31"/>
  <c r="DM98" i="31"/>
  <c r="DN94" i="31" s="1"/>
  <c r="DM100" i="31"/>
  <c r="DM101" i="31" s="1"/>
  <c r="DL76" i="31"/>
  <c r="DM72" i="31" s="1"/>
  <c r="DL78" i="31"/>
  <c r="DM87" i="31"/>
  <c r="DN83" i="31" s="1"/>
  <c r="DM89" i="31"/>
  <c r="DM90" i="31" s="1"/>
  <c r="DM76" i="31" l="1"/>
  <c r="DN72" i="31" s="1"/>
  <c r="DM78" i="31"/>
  <c r="DN87" i="31"/>
  <c r="DO83" i="31" s="1"/>
  <c r="DN89" i="31"/>
  <c r="DN90" i="31" s="1"/>
  <c r="DL128" i="31"/>
  <c r="DL130" i="31" s="1"/>
  <c r="DL79" i="31"/>
  <c r="DN98" i="31"/>
  <c r="DO94" i="31" s="1"/>
  <c r="DN100" i="31"/>
  <c r="DN101" i="31" s="1"/>
  <c r="DO98" i="31" l="1"/>
  <c r="DP94" i="31" s="1"/>
  <c r="DO100" i="31"/>
  <c r="DO101" i="31" s="1"/>
  <c r="DO87" i="31"/>
  <c r="DP83" i="31" s="1"/>
  <c r="DO89" i="31"/>
  <c r="DO90" i="31" s="1"/>
  <c r="DM128" i="31"/>
  <c r="DM130" i="31" s="1"/>
  <c r="DM79" i="31"/>
  <c r="DN76" i="31"/>
  <c r="DO72" i="31" s="1"/>
  <c r="DN78" i="31"/>
  <c r="DN128" i="31" l="1"/>
  <c r="DN130" i="31" s="1"/>
  <c r="DN79" i="31"/>
  <c r="DP87" i="31"/>
  <c r="DQ83" i="31" s="1"/>
  <c r="DP89" i="31"/>
  <c r="DP90" i="31" s="1"/>
  <c r="DO76" i="31"/>
  <c r="DP72" i="31" s="1"/>
  <c r="DO78" i="31"/>
  <c r="DP98" i="31"/>
  <c r="DQ94" i="31" s="1"/>
  <c r="DP100" i="31"/>
  <c r="DP101" i="31" s="1"/>
  <c r="DQ87" i="31" l="1"/>
  <c r="DR83" i="31" s="1"/>
  <c r="DQ89" i="31"/>
  <c r="DQ90" i="31" s="1"/>
  <c r="DQ98" i="31"/>
  <c r="DR94" i="31" s="1"/>
  <c r="DQ100" i="31"/>
  <c r="DQ101" i="31" s="1"/>
  <c r="DO128" i="31"/>
  <c r="DO130" i="31" s="1"/>
  <c r="DO79" i="31"/>
  <c r="DP76" i="31"/>
  <c r="DQ72" i="31" s="1"/>
  <c r="DP78" i="31"/>
  <c r="DQ76" i="31" l="1"/>
  <c r="DR72" i="31" s="1"/>
  <c r="DQ78" i="31"/>
  <c r="DR98" i="31"/>
  <c r="DS94" i="31" s="1"/>
  <c r="DR100" i="31"/>
  <c r="DR101" i="31" s="1"/>
  <c r="DP128" i="31"/>
  <c r="DP130" i="31" s="1"/>
  <c r="DP79" i="31"/>
  <c r="DR87" i="31"/>
  <c r="DS83" i="31" s="1"/>
  <c r="DR89" i="31"/>
  <c r="DR90" i="31" s="1"/>
  <c r="DS87" i="31" l="1"/>
  <c r="DT83" i="31" s="1"/>
  <c r="DS89" i="31"/>
  <c r="DS90" i="31" s="1"/>
  <c r="DS98" i="31"/>
  <c r="DT94" i="31" s="1"/>
  <c r="DS100" i="31"/>
  <c r="DS101" i="31" s="1"/>
  <c r="DQ128" i="31"/>
  <c r="DQ130" i="31" s="1"/>
  <c r="DQ79" i="31"/>
  <c r="DR76" i="31"/>
  <c r="DS72" i="31" s="1"/>
  <c r="DR78" i="31"/>
  <c r="DT98" i="31" l="1"/>
  <c r="DU94" i="31" s="1"/>
  <c r="DT100" i="31"/>
  <c r="DT101" i="31" s="1"/>
  <c r="DR128" i="31"/>
  <c r="DR130" i="31" s="1"/>
  <c r="DR79" i="31"/>
  <c r="DS76" i="31"/>
  <c r="DT72" i="31" s="1"/>
  <c r="DS78" i="31"/>
  <c r="DT87" i="31"/>
  <c r="DU83" i="31" s="1"/>
  <c r="DT89" i="31"/>
  <c r="DT90" i="31" s="1"/>
  <c r="DS128" i="31" l="1"/>
  <c r="DS130" i="31" s="1"/>
  <c r="DS79" i="31"/>
  <c r="DU87" i="31"/>
  <c r="DV83" i="31" s="1"/>
  <c r="DU89" i="31"/>
  <c r="DU90" i="31" s="1"/>
  <c r="DT76" i="31"/>
  <c r="DU72" i="31" s="1"/>
  <c r="DT78" i="31"/>
  <c r="DU98" i="31"/>
  <c r="DV94" i="31" s="1"/>
  <c r="DU100" i="31"/>
  <c r="DU101" i="31" s="1"/>
  <c r="DV98" i="31" l="1"/>
  <c r="DW94" i="31" s="1"/>
  <c r="DV100" i="31"/>
  <c r="DV101" i="31" s="1"/>
  <c r="DU76" i="31"/>
  <c r="DV72" i="31" s="1"/>
  <c r="DU78" i="31"/>
  <c r="DT128" i="31"/>
  <c r="DT130" i="31" s="1"/>
  <c r="DT79" i="31"/>
  <c r="DV87" i="31"/>
  <c r="DW83" i="31" s="1"/>
  <c r="DV89" i="31"/>
  <c r="DV90" i="31" s="1"/>
  <c r="DV76" i="31" l="1"/>
  <c r="DW72" i="31" s="1"/>
  <c r="DV78" i="31"/>
  <c r="DW87" i="31"/>
  <c r="DX83" i="31" s="1"/>
  <c r="DW89" i="31"/>
  <c r="DW90" i="31" s="1"/>
  <c r="DU128" i="31"/>
  <c r="DU130" i="31" s="1"/>
  <c r="DU79" i="31"/>
  <c r="DW98" i="31"/>
  <c r="DX94" i="31" s="1"/>
  <c r="DW100" i="31"/>
  <c r="DW101" i="31" s="1"/>
  <c r="DX98" i="31" l="1"/>
  <c r="DY94" i="31" s="1"/>
  <c r="DX100" i="31"/>
  <c r="DX101" i="31" s="1"/>
  <c r="DX87" i="31"/>
  <c r="DY83" i="31" s="1"/>
  <c r="DX89" i="31"/>
  <c r="DX90" i="31" s="1"/>
  <c r="DV128" i="31"/>
  <c r="DV130" i="31" s="1"/>
  <c r="DV79" i="31"/>
  <c r="DW76" i="31"/>
  <c r="DX72" i="31" s="1"/>
  <c r="DW78" i="31"/>
  <c r="DX76" i="31" l="1"/>
  <c r="DY72" i="31" s="1"/>
  <c r="DX78" i="31"/>
  <c r="DY87" i="31"/>
  <c r="DZ83" i="31" s="1"/>
  <c r="DY89" i="31"/>
  <c r="DY90" i="31" s="1"/>
  <c r="DW128" i="31"/>
  <c r="DW130" i="31" s="1"/>
  <c r="DW79" i="31"/>
  <c r="DY98" i="31"/>
  <c r="DZ94" i="31" s="1"/>
  <c r="DY100" i="31"/>
  <c r="DY101" i="31" s="1"/>
  <c r="DZ87" i="31" l="1"/>
  <c r="EA83" i="31" s="1"/>
  <c r="DZ89" i="31"/>
  <c r="DZ90" i="31" s="1"/>
  <c r="DZ98" i="31"/>
  <c r="EA94" i="31" s="1"/>
  <c r="DZ100" i="31"/>
  <c r="DZ101" i="31" s="1"/>
  <c r="DX128" i="31"/>
  <c r="DX130" i="31" s="1"/>
  <c r="DX79" i="31"/>
  <c r="DY76" i="31"/>
  <c r="DZ72" i="31" s="1"/>
  <c r="DY78" i="31"/>
  <c r="DY128" i="31" l="1"/>
  <c r="DY130" i="31" s="1"/>
  <c r="DY79" i="31"/>
  <c r="DZ76" i="31"/>
  <c r="EA72" i="31" s="1"/>
  <c r="DZ78" i="31"/>
  <c r="EA98" i="31"/>
  <c r="EB94" i="31" s="1"/>
  <c r="EA100" i="31"/>
  <c r="EA101" i="31" s="1"/>
  <c r="EA87" i="31"/>
  <c r="EB83" i="31" s="1"/>
  <c r="EA89" i="31"/>
  <c r="EA90" i="31" s="1"/>
  <c r="EB87" i="31" l="1"/>
  <c r="EC83" i="31" s="1"/>
  <c r="EB89" i="31"/>
  <c r="EB90" i="31" s="1"/>
  <c r="DZ128" i="31"/>
  <c r="DZ130" i="31" s="1"/>
  <c r="DZ79" i="31"/>
  <c r="EB98" i="31"/>
  <c r="EC94" i="31" s="1"/>
  <c r="EB100" i="31"/>
  <c r="EB101" i="31" s="1"/>
  <c r="EA76" i="31"/>
  <c r="EB72" i="31" s="1"/>
  <c r="EA78" i="31"/>
  <c r="EA128" i="31" l="1"/>
  <c r="EA130" i="31" s="1"/>
  <c r="EA79" i="31"/>
  <c r="EB76" i="31"/>
  <c r="EC72" i="31" s="1"/>
  <c r="EB78" i="31"/>
  <c r="EC98" i="31"/>
  <c r="ED94" i="31" s="1"/>
  <c r="EC100" i="31"/>
  <c r="EC101" i="31" s="1"/>
  <c r="EC87" i="31"/>
  <c r="ED83" i="31" s="1"/>
  <c r="EC89" i="31"/>
  <c r="EC90" i="31" s="1"/>
  <c r="EB128" i="31" l="1"/>
  <c r="EB130" i="31" s="1"/>
  <c r="EB79" i="31"/>
  <c r="ED87" i="31"/>
  <c r="EE83" i="31" s="1"/>
  <c r="ED89" i="31"/>
  <c r="ED90" i="31" s="1"/>
  <c r="ED98" i="31"/>
  <c r="EE94" i="31" s="1"/>
  <c r="ED100" i="31"/>
  <c r="ED101" i="31" s="1"/>
  <c r="EC76" i="31"/>
  <c r="ED72" i="31" s="1"/>
  <c r="EC78" i="31"/>
  <c r="EC128" i="31" l="1"/>
  <c r="EC130" i="31" s="1"/>
  <c r="EC79" i="31"/>
  <c r="EE98" i="31"/>
  <c r="EF94" i="31" s="1"/>
  <c r="EE100" i="31"/>
  <c r="EE101" i="31" s="1"/>
  <c r="ED76" i="31"/>
  <c r="EE72" i="31" s="1"/>
  <c r="ED78" i="31"/>
  <c r="EE87" i="31"/>
  <c r="EF83" i="31" s="1"/>
  <c r="EE89" i="31"/>
  <c r="EE90" i="31" s="1"/>
  <c r="ED128" i="31" l="1"/>
  <c r="ED130" i="31" s="1"/>
  <c r="ED79" i="31"/>
  <c r="EF87" i="31"/>
  <c r="EG83" i="31" s="1"/>
  <c r="EF89" i="31"/>
  <c r="EF90" i="31" s="1"/>
  <c r="EE76" i="31"/>
  <c r="EF72" i="31" s="1"/>
  <c r="EE78" i="31"/>
  <c r="EF98" i="31"/>
  <c r="EG94" i="31" s="1"/>
  <c r="EF100" i="31"/>
  <c r="EF101" i="31" s="1"/>
  <c r="EF76" i="31" l="1"/>
  <c r="EG72" i="31" s="1"/>
  <c r="EF78" i="31"/>
  <c r="EG98" i="31"/>
  <c r="EH94" i="31" s="1"/>
  <c r="EG100" i="31"/>
  <c r="EG101" i="31" s="1"/>
  <c r="EE128" i="31"/>
  <c r="EE130" i="31" s="1"/>
  <c r="EE79" i="31"/>
  <c r="EG87" i="31"/>
  <c r="EH83" i="31" s="1"/>
  <c r="EG89" i="31"/>
  <c r="EG90" i="31" s="1"/>
  <c r="EH87" i="31" l="1"/>
  <c r="EI83" i="31" s="1"/>
  <c r="EH89" i="31"/>
  <c r="EH90" i="31" s="1"/>
  <c r="EH98" i="31"/>
  <c r="EI94" i="31" s="1"/>
  <c r="EH100" i="31"/>
  <c r="EH101" i="31" s="1"/>
  <c r="EF128" i="31"/>
  <c r="EF130" i="31" s="1"/>
  <c r="EF79" i="31"/>
  <c r="EG76" i="31"/>
  <c r="EH72" i="31" s="1"/>
  <c r="EG78" i="31"/>
  <c r="EG128" i="31" l="1"/>
  <c r="EG130" i="31" s="1"/>
  <c r="EG79" i="31"/>
  <c r="EI98" i="31"/>
  <c r="EJ94" i="31" s="1"/>
  <c r="EI100" i="31"/>
  <c r="EI101" i="31" s="1"/>
  <c r="EH76" i="31"/>
  <c r="EI72" i="31" s="1"/>
  <c r="EH78" i="31"/>
  <c r="EI87" i="31"/>
  <c r="EJ83" i="31" s="1"/>
  <c r="EI89" i="31"/>
  <c r="EI90" i="31" s="1"/>
  <c r="EH128" i="31" l="1"/>
  <c r="EH130" i="31" s="1"/>
  <c r="EH79" i="31"/>
  <c r="EJ87" i="31"/>
  <c r="EK83" i="31" s="1"/>
  <c r="EJ89" i="31"/>
  <c r="EJ90" i="31" s="1"/>
  <c r="EI76" i="31"/>
  <c r="EJ72" i="31" s="1"/>
  <c r="EI78" i="31"/>
  <c r="EJ98" i="31"/>
  <c r="EK94" i="31" s="1"/>
  <c r="EJ100" i="31"/>
  <c r="EJ101" i="31" s="1"/>
  <c r="EK98" i="31" l="1"/>
  <c r="EL94" i="31" s="1"/>
  <c r="EK100" i="31"/>
  <c r="EK101" i="31" s="1"/>
  <c r="EJ76" i="31"/>
  <c r="EK72" i="31" s="1"/>
  <c r="EJ78" i="31"/>
  <c r="EK87" i="31"/>
  <c r="EL83" i="31" s="1"/>
  <c r="EK89" i="31"/>
  <c r="EK90" i="31" s="1"/>
  <c r="EI128" i="31"/>
  <c r="EI130" i="31" s="1"/>
  <c r="EI79" i="31"/>
  <c r="EL87" i="31" l="1"/>
  <c r="EM83" i="31" s="1"/>
  <c r="EL89" i="31"/>
  <c r="EL90" i="31" s="1"/>
  <c r="EJ128" i="31"/>
  <c r="EJ130" i="31" s="1"/>
  <c r="EJ79" i="31"/>
  <c r="EK76" i="31"/>
  <c r="EL72" i="31" s="1"/>
  <c r="EK78" i="31"/>
  <c r="EL98" i="31"/>
  <c r="EM94" i="31" s="1"/>
  <c r="EL100" i="31"/>
  <c r="EL101" i="31" s="1"/>
  <c r="EK128" i="31" l="1"/>
  <c r="EK130" i="31" s="1"/>
  <c r="EK79" i="31"/>
  <c r="EM98" i="31"/>
  <c r="EN94" i="31" s="1"/>
  <c r="EM100" i="31"/>
  <c r="EM101" i="31" s="1"/>
  <c r="EL76" i="31"/>
  <c r="EM72" i="31" s="1"/>
  <c r="EL78" i="31"/>
  <c r="EM87" i="31"/>
  <c r="EN83" i="31" s="1"/>
  <c r="EM89" i="31"/>
  <c r="EM90" i="31" s="1"/>
  <c r="EL128" i="31" l="1"/>
  <c r="EL130" i="31" s="1"/>
  <c r="EL79" i="31"/>
  <c r="EN87" i="31"/>
  <c r="EO83" i="31" s="1"/>
  <c r="EN89" i="31"/>
  <c r="EN90" i="31" s="1"/>
  <c r="EM76" i="31"/>
  <c r="EN72" i="31" s="1"/>
  <c r="EM78" i="31"/>
  <c r="EN98" i="31"/>
  <c r="EO94" i="31" s="1"/>
  <c r="EN100" i="31"/>
  <c r="EN101" i="31" s="1"/>
  <c r="EM128" i="31" l="1"/>
  <c r="EM130" i="31" s="1"/>
  <c r="EM79" i="31"/>
  <c r="EO98" i="31"/>
  <c r="EP94" i="31" s="1"/>
  <c r="EO100" i="31"/>
  <c r="EO101" i="31" s="1"/>
  <c r="EN76" i="31"/>
  <c r="EO72" i="31" s="1"/>
  <c r="EN78" i="31"/>
  <c r="EO87" i="31"/>
  <c r="EP83" i="31" s="1"/>
  <c r="EO89" i="31"/>
  <c r="EO90" i="31" s="1"/>
  <c r="EP87" i="31" l="1"/>
  <c r="EQ83" i="31" s="1"/>
  <c r="EP89" i="31"/>
  <c r="EP90" i="31" s="1"/>
  <c r="EN128" i="31"/>
  <c r="EN130" i="31" s="1"/>
  <c r="EN79" i="31"/>
  <c r="EO76" i="31"/>
  <c r="EP72" i="31" s="1"/>
  <c r="EO78" i="31"/>
  <c r="EP98" i="31"/>
  <c r="EQ94" i="31" s="1"/>
  <c r="EP100" i="31"/>
  <c r="EP101" i="31" s="1"/>
  <c r="EO128" i="31" l="1"/>
  <c r="EO130" i="31" s="1"/>
  <c r="EO79" i="31"/>
  <c r="EQ98" i="31"/>
  <c r="ER94" i="31" s="1"/>
  <c r="EQ100" i="31"/>
  <c r="EQ101" i="31" s="1"/>
  <c r="EP76" i="31"/>
  <c r="EQ72" i="31" s="1"/>
  <c r="EP78" i="31"/>
  <c r="EQ87" i="31"/>
  <c r="ER83" i="31" s="1"/>
  <c r="EQ89" i="31"/>
  <c r="EQ90" i="31" s="1"/>
  <c r="EQ76" i="31" l="1"/>
  <c r="ER72" i="31" s="1"/>
  <c r="EQ78" i="31"/>
  <c r="ER87" i="31"/>
  <c r="ES83" i="31" s="1"/>
  <c r="ER89" i="31"/>
  <c r="ER90" i="31" s="1"/>
  <c r="EP128" i="31"/>
  <c r="EP130" i="31" s="1"/>
  <c r="EP79" i="31"/>
  <c r="ER98" i="31"/>
  <c r="ES94" i="31" s="1"/>
  <c r="ER100" i="31"/>
  <c r="ER101" i="31" s="1"/>
  <c r="ES98" i="31" l="1"/>
  <c r="ET94" i="31" s="1"/>
  <c r="ES100" i="31"/>
  <c r="ES101" i="31" s="1"/>
  <c r="ES87" i="31"/>
  <c r="ET83" i="31" s="1"/>
  <c r="ES89" i="31"/>
  <c r="ES90" i="31" s="1"/>
  <c r="EQ128" i="31"/>
  <c r="EQ130" i="31" s="1"/>
  <c r="EQ79" i="31"/>
  <c r="ER76" i="31"/>
  <c r="ES72" i="31" s="1"/>
  <c r="ER78" i="31"/>
  <c r="ER128" i="31" l="1"/>
  <c r="ER130" i="31" s="1"/>
  <c r="ER79" i="31"/>
  <c r="ET87" i="31"/>
  <c r="EU83" i="31" s="1"/>
  <c r="ET89" i="31"/>
  <c r="ET90" i="31" s="1"/>
  <c r="ES76" i="31"/>
  <c r="ET72" i="31" s="1"/>
  <c r="ES78" i="31"/>
  <c r="ET98" i="31"/>
  <c r="EU94" i="31" s="1"/>
  <c r="ET100" i="31"/>
  <c r="ET101" i="31" s="1"/>
  <c r="EU98" i="31" l="1"/>
  <c r="EV94" i="31" s="1"/>
  <c r="EU100" i="31"/>
  <c r="EU101" i="31" s="1"/>
  <c r="ET76" i="31"/>
  <c r="EU72" i="31" s="1"/>
  <c r="ET78" i="31"/>
  <c r="ES128" i="31"/>
  <c r="ES130" i="31" s="1"/>
  <c r="ES79" i="31"/>
  <c r="EU87" i="31"/>
  <c r="EV83" i="31" s="1"/>
  <c r="EU89" i="31"/>
  <c r="EU90" i="31" s="1"/>
  <c r="EV87" i="31" l="1"/>
  <c r="EW83" i="31" s="1"/>
  <c r="EV89" i="31"/>
  <c r="EV90" i="31" s="1"/>
  <c r="ET128" i="31"/>
  <c r="ET130" i="31" s="1"/>
  <c r="ET79" i="31"/>
  <c r="EU76" i="31"/>
  <c r="EV72" i="31" s="1"/>
  <c r="EU78" i="31"/>
  <c r="EV98" i="31"/>
  <c r="EW94" i="31" s="1"/>
  <c r="EV100" i="31"/>
  <c r="EV101" i="31" s="1"/>
  <c r="EW98" i="31" l="1"/>
  <c r="EX94" i="31" s="1"/>
  <c r="EW100" i="31"/>
  <c r="EW101" i="31" s="1"/>
  <c r="EU128" i="31"/>
  <c r="EU130" i="31" s="1"/>
  <c r="EU79" i="31"/>
  <c r="EV76" i="31"/>
  <c r="EW72" i="31" s="1"/>
  <c r="EV78" i="31"/>
  <c r="EW87" i="31"/>
  <c r="EX83" i="31" s="1"/>
  <c r="EW89" i="31"/>
  <c r="EW90" i="31" s="1"/>
  <c r="EX87" i="31" l="1"/>
  <c r="EY83" i="31" s="1"/>
  <c r="EX89" i="31"/>
  <c r="EX90" i="31" s="1"/>
  <c r="EV128" i="31"/>
  <c r="EV130" i="31" s="1"/>
  <c r="EV79" i="31"/>
  <c r="EW76" i="31"/>
  <c r="EX72" i="31" s="1"/>
  <c r="EW78" i="31"/>
  <c r="EX98" i="31"/>
  <c r="EY94" i="31" s="1"/>
  <c r="EX100" i="31"/>
  <c r="EX101" i="31" s="1"/>
  <c r="EW128" i="31" l="1"/>
  <c r="EW130" i="31" s="1"/>
  <c r="EW79" i="31"/>
  <c r="EY98" i="31"/>
  <c r="EZ94" i="31" s="1"/>
  <c r="EY100" i="31"/>
  <c r="EY101" i="31" s="1"/>
  <c r="EX76" i="31"/>
  <c r="EY72" i="31" s="1"/>
  <c r="EX78" i="31"/>
  <c r="EY87" i="31"/>
  <c r="EZ83" i="31" s="1"/>
  <c r="EY89" i="31"/>
  <c r="EY90" i="31" s="1"/>
  <c r="EZ98" i="31" l="1"/>
  <c r="FA94" i="31" s="1"/>
  <c r="EZ100" i="31"/>
  <c r="EZ101" i="31" s="1"/>
  <c r="EX128" i="31"/>
  <c r="EX130" i="31" s="1"/>
  <c r="EX79" i="31"/>
  <c r="EZ87" i="31"/>
  <c r="FA83" i="31" s="1"/>
  <c r="EZ89" i="31"/>
  <c r="EZ90" i="31" s="1"/>
  <c r="EY76" i="31"/>
  <c r="EZ72" i="31" s="1"/>
  <c r="EY78" i="31"/>
  <c r="EZ76" i="31" l="1"/>
  <c r="FA72" i="31" s="1"/>
  <c r="EZ78" i="31"/>
  <c r="EY128" i="31"/>
  <c r="EY130" i="31" s="1"/>
  <c r="EY79" i="31"/>
  <c r="FA87" i="31"/>
  <c r="FB83" i="31" s="1"/>
  <c r="FA89" i="31"/>
  <c r="FA90" i="31" s="1"/>
  <c r="FA98" i="31"/>
  <c r="FB94" i="31" s="1"/>
  <c r="FA100" i="31"/>
  <c r="FA101" i="31" s="1"/>
  <c r="FB87" i="31" l="1"/>
  <c r="FC83" i="31" s="1"/>
  <c r="FB89" i="31"/>
  <c r="FB90" i="31" s="1"/>
  <c r="FB98" i="31"/>
  <c r="FC94" i="31" s="1"/>
  <c r="FB100" i="31"/>
  <c r="FB101" i="31" s="1"/>
  <c r="EZ128" i="31"/>
  <c r="EZ130" i="31" s="1"/>
  <c r="EZ79" i="31"/>
  <c r="FA76" i="31"/>
  <c r="FB72" i="31" s="1"/>
  <c r="FA78" i="31"/>
  <c r="FA128" i="31" l="1"/>
  <c r="FA130" i="31" s="1"/>
  <c r="FA79" i="31"/>
  <c r="FC87" i="31"/>
  <c r="FD83" i="31" s="1"/>
  <c r="FC89" i="31"/>
  <c r="FC90" i="31" s="1"/>
  <c r="FB76" i="31"/>
  <c r="FC72" i="31" s="1"/>
  <c r="FB78" i="31"/>
  <c r="FC98" i="31"/>
  <c r="FD94" i="31" s="1"/>
  <c r="FC100" i="31"/>
  <c r="FC101" i="31" s="1"/>
  <c r="FC76" i="31" l="1"/>
  <c r="FD72" i="31" s="1"/>
  <c r="FC78" i="31"/>
  <c r="FB128" i="31"/>
  <c r="FB130" i="31" s="1"/>
  <c r="FB79" i="31"/>
  <c r="FD98" i="31"/>
  <c r="FE94" i="31" s="1"/>
  <c r="FD100" i="31"/>
  <c r="FD101" i="31" s="1"/>
  <c r="FD87" i="31"/>
  <c r="FE83" i="31" s="1"/>
  <c r="FD89" i="31"/>
  <c r="FD90" i="31" s="1"/>
  <c r="FE87" i="31" l="1"/>
  <c r="FF83" i="31" s="1"/>
  <c r="FE89" i="31"/>
  <c r="FE90" i="31" s="1"/>
  <c r="FE98" i="31"/>
  <c r="FF94" i="31" s="1"/>
  <c r="FE100" i="31"/>
  <c r="FE101" i="31" s="1"/>
  <c r="FC128" i="31"/>
  <c r="FC130" i="31" s="1"/>
  <c r="FC79" i="31"/>
  <c r="FD76" i="31"/>
  <c r="FE72" i="31" s="1"/>
  <c r="FD78" i="31"/>
  <c r="FD128" i="31" l="1"/>
  <c r="FD130" i="31" s="1"/>
  <c r="FD79" i="31"/>
  <c r="FE76" i="31"/>
  <c r="FF72" i="31" s="1"/>
  <c r="FE78" i="31"/>
  <c r="FF98" i="31"/>
  <c r="FG94" i="31" s="1"/>
  <c r="FF100" i="31"/>
  <c r="FF101" i="31" s="1"/>
  <c r="FF87" i="31"/>
  <c r="FG83" i="31" s="1"/>
  <c r="FF89" i="31"/>
  <c r="FF90" i="31" s="1"/>
  <c r="FE128" i="31" l="1"/>
  <c r="FE130" i="31" s="1"/>
  <c r="FE79" i="31"/>
  <c r="FG98" i="31"/>
  <c r="FH94" i="31" s="1"/>
  <c r="FG100" i="31"/>
  <c r="FG101" i="31" s="1"/>
  <c r="FG87" i="31"/>
  <c r="FH83" i="31" s="1"/>
  <c r="FG89" i="31"/>
  <c r="FG90" i="31" s="1"/>
  <c r="FF76" i="31"/>
  <c r="FG72" i="31" s="1"/>
  <c r="FF78" i="31"/>
  <c r="FF128" i="31" l="1"/>
  <c r="FF130" i="31" s="1"/>
  <c r="FF79" i="31"/>
  <c r="FG76" i="31"/>
  <c r="FH72" i="31" s="1"/>
  <c r="FG78" i="31"/>
  <c r="FH87" i="31"/>
  <c r="FI83" i="31" s="1"/>
  <c r="FH89" i="31"/>
  <c r="FH90" i="31" s="1"/>
  <c r="FH98" i="31"/>
  <c r="FI94" i="31" s="1"/>
  <c r="FH100" i="31"/>
  <c r="FH101" i="31" s="1"/>
  <c r="FG128" i="31" l="1"/>
  <c r="FG130" i="31" s="1"/>
  <c r="FG79" i="31"/>
  <c r="FI98" i="31"/>
  <c r="FJ94" i="31" s="1"/>
  <c r="FI100" i="31"/>
  <c r="FI101" i="31" s="1"/>
  <c r="FI87" i="31"/>
  <c r="FJ83" i="31" s="1"/>
  <c r="FI89" i="31"/>
  <c r="FI90" i="31" s="1"/>
  <c r="FH76" i="31"/>
  <c r="FI72" i="31" s="1"/>
  <c r="FH78" i="31"/>
  <c r="FH128" i="31" l="1"/>
  <c r="FH130" i="31" s="1"/>
  <c r="FH79" i="31"/>
  <c r="FI76" i="31"/>
  <c r="FJ72" i="31" s="1"/>
  <c r="FI78" i="31"/>
  <c r="FJ87" i="31"/>
  <c r="FK83" i="31" s="1"/>
  <c r="FJ89" i="31"/>
  <c r="FJ90" i="31" s="1"/>
  <c r="FJ98" i="31"/>
  <c r="FK94" i="31" s="1"/>
  <c r="FJ100" i="31"/>
  <c r="FJ101" i="31" s="1"/>
  <c r="FK98" i="31" l="1"/>
  <c r="FL94" i="31" s="1"/>
  <c r="FK100" i="31"/>
  <c r="FK101" i="31" s="1"/>
  <c r="FK87" i="31"/>
  <c r="FL83" i="31" s="1"/>
  <c r="FK89" i="31"/>
  <c r="FK90" i="31" s="1"/>
  <c r="FI128" i="31"/>
  <c r="FI130" i="31" s="1"/>
  <c r="FI79" i="31"/>
  <c r="FJ76" i="31"/>
  <c r="FK72" i="31" s="1"/>
  <c r="FJ78" i="31"/>
  <c r="FJ128" i="31" l="1"/>
  <c r="FJ130" i="31" s="1"/>
  <c r="FJ79" i="31"/>
  <c r="FL87" i="31"/>
  <c r="FM83" i="31" s="1"/>
  <c r="FL89" i="31"/>
  <c r="FL90" i="31" s="1"/>
  <c r="FK76" i="31"/>
  <c r="FL72" i="31" s="1"/>
  <c r="FK78" i="31"/>
  <c r="FL98" i="31"/>
  <c r="FM94" i="31" s="1"/>
  <c r="FL100" i="31"/>
  <c r="FL101" i="31" s="1"/>
  <c r="FK128" i="31" l="1"/>
  <c r="FK130" i="31" s="1"/>
  <c r="FK79" i="31"/>
  <c r="FM98" i="31"/>
  <c r="FN94" i="31" s="1"/>
  <c r="FM100" i="31"/>
  <c r="FM101" i="31" s="1"/>
  <c r="FL76" i="31"/>
  <c r="FM72" i="31" s="1"/>
  <c r="FL78" i="31"/>
  <c r="FM87" i="31"/>
  <c r="FN83" i="31" s="1"/>
  <c r="FM89" i="31"/>
  <c r="FM90" i="31" s="1"/>
  <c r="FL128" i="31" l="1"/>
  <c r="FL130" i="31" s="1"/>
  <c r="FL79" i="31"/>
  <c r="FN98" i="31"/>
  <c r="FO94" i="31" s="1"/>
  <c r="FN100" i="31"/>
  <c r="FN101" i="31" s="1"/>
  <c r="FN87" i="31"/>
  <c r="FO83" i="31" s="1"/>
  <c r="FN89" i="31"/>
  <c r="FN90" i="31" s="1"/>
  <c r="FM76" i="31"/>
  <c r="FN72" i="31" s="1"/>
  <c r="FM78" i="31"/>
  <c r="FM128" i="31" l="1"/>
  <c r="FM130" i="31" s="1"/>
  <c r="FM79" i="31"/>
  <c r="FO87" i="31"/>
  <c r="FP83" i="31" s="1"/>
  <c r="FO89" i="31"/>
  <c r="FO90" i="31" s="1"/>
  <c r="FO98" i="31"/>
  <c r="FP94" i="31" s="1"/>
  <c r="FO100" i="31"/>
  <c r="FO101" i="31" s="1"/>
  <c r="FN76" i="31"/>
  <c r="FO72" i="31" s="1"/>
  <c r="FN78" i="31"/>
  <c r="FP98" i="31" l="1"/>
  <c r="FQ94" i="31" s="1"/>
  <c r="FP100" i="31"/>
  <c r="FP101" i="31" s="1"/>
  <c r="FN128" i="31"/>
  <c r="FN130" i="31" s="1"/>
  <c r="FN79" i="31"/>
  <c r="FO76" i="31"/>
  <c r="FP72" i="31" s="1"/>
  <c r="FO78" i="31"/>
  <c r="FP87" i="31"/>
  <c r="FQ83" i="31" s="1"/>
  <c r="FP89" i="31"/>
  <c r="FP90" i="31" s="1"/>
  <c r="FP76" i="31" l="1"/>
  <c r="FQ72" i="31" s="1"/>
  <c r="FP78" i="31"/>
  <c r="FQ87" i="31"/>
  <c r="FR83" i="31" s="1"/>
  <c r="FQ89" i="31"/>
  <c r="FQ90" i="31" s="1"/>
  <c r="FO128" i="31"/>
  <c r="FO130" i="31" s="1"/>
  <c r="FO79" i="31"/>
  <c r="FQ98" i="31"/>
  <c r="FR94" i="31" s="1"/>
  <c r="FQ100" i="31"/>
  <c r="FQ101" i="31" s="1"/>
  <c r="FR98" i="31" l="1"/>
  <c r="FS94" i="31" s="1"/>
  <c r="FR100" i="31"/>
  <c r="FR101" i="31" s="1"/>
  <c r="FR87" i="31"/>
  <c r="FS83" i="31" s="1"/>
  <c r="FR89" i="31"/>
  <c r="FR90" i="31" s="1"/>
  <c r="FP128" i="31"/>
  <c r="FP130" i="31" s="1"/>
  <c r="FP79" i="31"/>
  <c r="FQ76" i="31"/>
  <c r="FR72" i="31" s="1"/>
  <c r="FQ78" i="31"/>
  <c r="FR76" i="31" l="1"/>
  <c r="FS72" i="31" s="1"/>
  <c r="FR78" i="31"/>
  <c r="FQ128" i="31"/>
  <c r="FQ130" i="31" s="1"/>
  <c r="FQ79" i="31"/>
  <c r="FS87" i="31"/>
  <c r="FT83" i="31" s="1"/>
  <c r="FS89" i="31"/>
  <c r="FS90" i="31" s="1"/>
  <c r="FS98" i="31"/>
  <c r="FT94" i="31" s="1"/>
  <c r="FS100" i="31"/>
  <c r="FS101" i="31" s="1"/>
  <c r="FT98" i="31" l="1"/>
  <c r="FU94" i="31" s="1"/>
  <c r="FT100" i="31"/>
  <c r="FT101" i="31" s="1"/>
  <c r="FT87" i="31"/>
  <c r="FU83" i="31" s="1"/>
  <c r="FT89" i="31"/>
  <c r="FT90" i="31" s="1"/>
  <c r="FR128" i="31"/>
  <c r="FR130" i="31" s="1"/>
  <c r="FR79" i="31"/>
  <c r="FS76" i="31"/>
  <c r="FT72" i="31" s="1"/>
  <c r="FS78" i="31"/>
  <c r="FT76" i="31" l="1"/>
  <c r="FU72" i="31" s="1"/>
  <c r="FT78" i="31"/>
  <c r="FS128" i="31"/>
  <c r="FS130" i="31" s="1"/>
  <c r="FS79" i="31"/>
  <c r="FU87" i="31"/>
  <c r="FV83" i="31" s="1"/>
  <c r="FU89" i="31"/>
  <c r="FU90" i="31" s="1"/>
  <c r="FU100" i="31"/>
  <c r="FU101" i="31" s="1"/>
  <c r="FU98" i="31"/>
  <c r="FV94" i="31" s="1"/>
  <c r="FV98" i="31" l="1"/>
  <c r="FW94" i="31" s="1"/>
  <c r="FV100" i="31"/>
  <c r="FV101" i="31" s="1"/>
  <c r="FV89" i="31"/>
  <c r="FV90" i="31" s="1"/>
  <c r="FV87" i="31"/>
  <c r="FW83" i="31" s="1"/>
  <c r="FT128" i="31"/>
  <c r="FT130" i="31" s="1"/>
  <c r="FT79" i="31"/>
  <c r="FU76" i="31"/>
  <c r="FV72" i="31" s="1"/>
  <c r="FU78" i="31"/>
  <c r="FU128" i="31" l="1"/>
  <c r="FU130" i="31" s="1"/>
  <c r="FU79" i="31"/>
  <c r="FW87" i="31"/>
  <c r="FX83" i="31" s="1"/>
  <c r="FW89" i="31"/>
  <c r="FW90" i="31" s="1"/>
  <c r="FV76" i="31"/>
  <c r="FW72" i="31" s="1"/>
  <c r="FV78" i="31"/>
  <c r="FW98" i="31"/>
  <c r="FX94" i="31" s="1"/>
  <c r="FW100" i="31"/>
  <c r="FW101" i="31" s="1"/>
  <c r="FX98" i="31" l="1"/>
  <c r="FY94" i="31" s="1"/>
  <c r="FX100" i="31"/>
  <c r="FX101" i="31" s="1"/>
  <c r="FV128" i="31"/>
  <c r="FV130" i="31" s="1"/>
  <c r="FV79" i="31"/>
  <c r="FW76" i="31"/>
  <c r="FX72" i="31" s="1"/>
  <c r="FW78" i="31"/>
  <c r="FX87" i="31"/>
  <c r="FY83" i="31" s="1"/>
  <c r="FX89" i="31"/>
  <c r="FX90" i="31" s="1"/>
  <c r="FY87" i="31" l="1"/>
  <c r="FZ83" i="31" s="1"/>
  <c r="FY89" i="31"/>
  <c r="FY90" i="31" s="1"/>
  <c r="FW128" i="31"/>
  <c r="FW130" i="31" s="1"/>
  <c r="FW79" i="31"/>
  <c r="FX76" i="31"/>
  <c r="FY72" i="31" s="1"/>
  <c r="FX78" i="31"/>
  <c r="FY98" i="31"/>
  <c r="FZ94" i="31" s="1"/>
  <c r="FY100" i="31"/>
  <c r="FY101" i="31" s="1"/>
  <c r="FZ98" i="31" l="1"/>
  <c r="GA94" i="31" s="1"/>
  <c r="FZ100" i="31"/>
  <c r="FZ101" i="31" s="1"/>
  <c r="FX128" i="31"/>
  <c r="FX130" i="31" s="1"/>
  <c r="FX79" i="31"/>
  <c r="FY76" i="31"/>
  <c r="FZ72" i="31" s="1"/>
  <c r="FY78" i="31"/>
  <c r="FZ87" i="31"/>
  <c r="GA83" i="31" s="1"/>
  <c r="FZ89" i="31"/>
  <c r="FZ90" i="31" s="1"/>
  <c r="GA87" i="31" l="1"/>
  <c r="GB83" i="31" s="1"/>
  <c r="GA89" i="31"/>
  <c r="GA90" i="31" s="1"/>
  <c r="FY128" i="31"/>
  <c r="FY130" i="31" s="1"/>
  <c r="FY79" i="31"/>
  <c r="FZ76" i="31"/>
  <c r="GA72" i="31" s="1"/>
  <c r="FZ78" i="31"/>
  <c r="GA98" i="31"/>
  <c r="GB94" i="31" s="1"/>
  <c r="GA100" i="31"/>
  <c r="GA101" i="31" s="1"/>
  <c r="GB98" i="31" l="1"/>
  <c r="GC94" i="31" s="1"/>
  <c r="GB100" i="31"/>
  <c r="GB101" i="31" s="1"/>
  <c r="FZ128" i="31"/>
  <c r="FZ130" i="31" s="1"/>
  <c r="FZ79" i="31"/>
  <c r="GA76" i="31"/>
  <c r="GB72" i="31" s="1"/>
  <c r="GA78" i="31"/>
  <c r="GB87" i="31"/>
  <c r="GC83" i="31" s="1"/>
  <c r="GB89" i="31"/>
  <c r="GB90" i="31" s="1"/>
  <c r="GC87" i="31" l="1"/>
  <c r="GD83" i="31" s="1"/>
  <c r="GC89" i="31"/>
  <c r="GC90" i="31" s="1"/>
  <c r="GA128" i="31"/>
  <c r="GA130" i="31" s="1"/>
  <c r="GA79" i="31"/>
  <c r="GB76" i="31"/>
  <c r="GC72" i="31" s="1"/>
  <c r="GB78" i="31"/>
  <c r="GC100" i="31"/>
  <c r="GC101" i="31" s="1"/>
  <c r="GC98" i="31"/>
  <c r="GD94" i="31" s="1"/>
  <c r="GD98" i="31" l="1"/>
  <c r="GE94" i="31" s="1"/>
  <c r="GD100" i="31"/>
  <c r="GD101" i="31" s="1"/>
  <c r="GB128" i="31"/>
  <c r="GB130" i="31" s="1"/>
  <c r="GB79" i="31"/>
  <c r="GC76" i="31"/>
  <c r="GD72" i="31" s="1"/>
  <c r="GC78" i="31"/>
  <c r="GD87" i="31"/>
  <c r="GE83" i="31" s="1"/>
  <c r="GD89" i="31"/>
  <c r="GD90" i="31" s="1"/>
  <c r="GC128" i="31" l="1"/>
  <c r="GC130" i="31" s="1"/>
  <c r="GC79" i="31"/>
  <c r="GE87" i="31"/>
  <c r="GF83" i="31" s="1"/>
  <c r="GE89" i="31"/>
  <c r="GE90" i="31" s="1"/>
  <c r="GD76" i="31"/>
  <c r="GE72" i="31" s="1"/>
  <c r="GD78" i="31"/>
  <c r="GE98" i="31"/>
  <c r="GF94" i="31" s="1"/>
  <c r="GE100" i="31"/>
  <c r="GE101" i="31" s="1"/>
  <c r="GE76" i="31" l="1"/>
  <c r="GF72" i="31" s="1"/>
  <c r="GE78" i="31"/>
  <c r="GF98" i="31"/>
  <c r="GG94" i="31" s="1"/>
  <c r="GF100" i="31"/>
  <c r="GF101" i="31" s="1"/>
  <c r="GD128" i="31"/>
  <c r="GD130" i="31" s="1"/>
  <c r="GD79" i="31"/>
  <c r="GF87" i="31"/>
  <c r="GG83" i="31" s="1"/>
  <c r="GF89" i="31"/>
  <c r="GF90" i="31" s="1"/>
  <c r="GG98" i="31" l="1"/>
  <c r="GH94" i="31" s="1"/>
  <c r="GG100" i="31"/>
  <c r="GG101" i="31" s="1"/>
  <c r="GG87" i="31"/>
  <c r="GH83" i="31" s="1"/>
  <c r="GG89" i="31"/>
  <c r="GG90" i="31" s="1"/>
  <c r="GE128" i="31"/>
  <c r="GE130" i="31" s="1"/>
  <c r="GE79" i="31"/>
  <c r="GF76" i="31"/>
  <c r="GG72" i="31" s="1"/>
  <c r="GF78" i="31"/>
  <c r="GF128" i="31" l="1"/>
  <c r="GF130" i="31" s="1"/>
  <c r="GF79" i="31"/>
  <c r="GH87" i="31"/>
  <c r="GI83" i="31" s="1"/>
  <c r="GH89" i="31"/>
  <c r="GH90" i="31" s="1"/>
  <c r="GG76" i="31"/>
  <c r="GH72" i="31" s="1"/>
  <c r="GG78" i="31"/>
  <c r="GH98" i="31"/>
  <c r="GI94" i="31" s="1"/>
  <c r="GH100" i="31"/>
  <c r="GH101" i="31" s="1"/>
  <c r="GG128" i="31" l="1"/>
  <c r="GG130" i="31" s="1"/>
  <c r="GG79" i="31"/>
  <c r="GI98" i="31"/>
  <c r="GJ94" i="31" s="1"/>
  <c r="GI100" i="31"/>
  <c r="GI101" i="31" s="1"/>
  <c r="GH76" i="31"/>
  <c r="GI72" i="31" s="1"/>
  <c r="GH78" i="31"/>
  <c r="GI87" i="31"/>
  <c r="GJ83" i="31" s="1"/>
  <c r="GI89" i="31"/>
  <c r="GI90" i="31" s="1"/>
  <c r="GI76" i="31" l="1"/>
  <c r="GJ72" i="31" s="1"/>
  <c r="GI78" i="31"/>
  <c r="GJ87" i="31"/>
  <c r="GK83" i="31" s="1"/>
  <c r="GJ89" i="31"/>
  <c r="GJ90" i="31" s="1"/>
  <c r="GH128" i="31"/>
  <c r="GH130" i="31" s="1"/>
  <c r="GH79" i="31"/>
  <c r="GJ98" i="31"/>
  <c r="GK94" i="31" s="1"/>
  <c r="GJ100" i="31"/>
  <c r="GJ101" i="31" s="1"/>
  <c r="GK87" i="31" l="1"/>
  <c r="GL83" i="31" s="1"/>
  <c r="GK89" i="31"/>
  <c r="GK90" i="31" s="1"/>
  <c r="GK100" i="31"/>
  <c r="GK101" i="31" s="1"/>
  <c r="GK98" i="31"/>
  <c r="GL94" i="31" s="1"/>
  <c r="GI128" i="31"/>
  <c r="GI130" i="31" s="1"/>
  <c r="GI79" i="31"/>
  <c r="GJ76" i="31"/>
  <c r="GK72" i="31" s="1"/>
  <c r="GJ78" i="31"/>
  <c r="GL98" i="31" l="1"/>
  <c r="GM94" i="31" s="1"/>
  <c r="GL100" i="31"/>
  <c r="GL101" i="31" s="1"/>
  <c r="GJ128" i="31"/>
  <c r="GJ130" i="31" s="1"/>
  <c r="GJ79" i="31"/>
  <c r="GK76" i="31"/>
  <c r="GL72" i="31" s="1"/>
  <c r="GK78" i="31"/>
  <c r="GL87" i="31"/>
  <c r="GM83" i="31" s="1"/>
  <c r="GL89" i="31"/>
  <c r="GL90" i="31" s="1"/>
  <c r="GL76" i="31" l="1"/>
  <c r="GM72" i="31" s="1"/>
  <c r="GL78" i="31"/>
  <c r="GK128" i="31"/>
  <c r="GK130" i="31" s="1"/>
  <c r="GK79" i="31"/>
  <c r="GM87" i="31"/>
  <c r="GN83" i="31" s="1"/>
  <c r="GM89" i="31"/>
  <c r="GM90" i="31" s="1"/>
  <c r="GM98" i="31"/>
  <c r="GN94" i="31" s="1"/>
  <c r="GM100" i="31"/>
  <c r="GM101" i="31" s="1"/>
  <c r="GN98" i="31" l="1"/>
  <c r="GO94" i="31" s="1"/>
  <c r="GN100" i="31"/>
  <c r="GN101" i="31" s="1"/>
  <c r="GN87" i="31"/>
  <c r="GO83" i="31" s="1"/>
  <c r="GN89" i="31"/>
  <c r="GN90" i="31" s="1"/>
  <c r="GL128" i="31"/>
  <c r="GL130" i="31" s="1"/>
  <c r="GL79" i="31"/>
  <c r="GM76" i="31"/>
  <c r="GN72" i="31" s="1"/>
  <c r="GM78" i="31"/>
  <c r="GN76" i="31" l="1"/>
  <c r="GO72" i="31" s="1"/>
  <c r="GN78" i="31"/>
  <c r="GM128" i="31"/>
  <c r="GM130" i="31" s="1"/>
  <c r="GM79" i="31"/>
  <c r="GO87" i="31"/>
  <c r="GP83" i="31" s="1"/>
  <c r="GO89" i="31"/>
  <c r="GO90" i="31" s="1"/>
  <c r="GO98" i="31"/>
  <c r="GP94" i="31" s="1"/>
  <c r="GO100" i="31"/>
  <c r="GO101" i="31" s="1"/>
  <c r="GP87" i="31" l="1"/>
  <c r="GQ83" i="31" s="1"/>
  <c r="GP89" i="31"/>
  <c r="GP90" i="31" s="1"/>
  <c r="GP98" i="31"/>
  <c r="GQ94" i="31" s="1"/>
  <c r="GP100" i="31"/>
  <c r="GP101" i="31" s="1"/>
  <c r="GN128" i="31"/>
  <c r="GN130" i="31" s="1"/>
  <c r="GN79" i="31"/>
  <c r="GO76" i="31"/>
  <c r="GP72" i="31" s="1"/>
  <c r="GO78" i="31"/>
  <c r="GO128" i="31" l="1"/>
  <c r="GO130" i="31" s="1"/>
  <c r="GO79" i="31"/>
  <c r="GQ98" i="31"/>
  <c r="GR94" i="31" s="1"/>
  <c r="GQ100" i="31"/>
  <c r="GQ101" i="31" s="1"/>
  <c r="GP76" i="31"/>
  <c r="GQ72" i="31" s="1"/>
  <c r="GP78" i="31"/>
  <c r="GQ87" i="31"/>
  <c r="GR83" i="31" s="1"/>
  <c r="GQ89" i="31"/>
  <c r="GQ90" i="31" s="1"/>
  <c r="GR87" i="31" l="1"/>
  <c r="GS83" i="31" s="1"/>
  <c r="GR89" i="31"/>
  <c r="GR90" i="31" s="1"/>
  <c r="GP128" i="31"/>
  <c r="GP130" i="31" s="1"/>
  <c r="GP79" i="31"/>
  <c r="GQ76" i="31"/>
  <c r="GR72" i="31" s="1"/>
  <c r="GQ78" i="31"/>
  <c r="GR98" i="31"/>
  <c r="GS94" i="31" s="1"/>
  <c r="GR100" i="31"/>
  <c r="GR101" i="31" s="1"/>
  <c r="GR76" i="31" l="1"/>
  <c r="GS72" i="31" s="1"/>
  <c r="GR78" i="31"/>
  <c r="GS100" i="31"/>
  <c r="GS101" i="31" s="1"/>
  <c r="GS98" i="31"/>
  <c r="GT94" i="31" s="1"/>
  <c r="GQ128" i="31"/>
  <c r="GQ130" i="31" s="1"/>
  <c r="GQ79" i="31"/>
  <c r="GS87" i="31"/>
  <c r="GT83" i="31" s="1"/>
  <c r="GS89" i="31"/>
  <c r="GS90" i="31" s="1"/>
  <c r="GT87" i="31" l="1"/>
  <c r="GU83" i="31" s="1"/>
  <c r="GT89" i="31"/>
  <c r="GT90" i="31" s="1"/>
  <c r="GT98" i="31"/>
  <c r="GU94" i="31" s="1"/>
  <c r="GT100" i="31"/>
  <c r="GT101" i="31" s="1"/>
  <c r="GR128" i="31"/>
  <c r="GR130" i="31" s="1"/>
  <c r="GR79" i="31"/>
  <c r="GS76" i="31"/>
  <c r="GT72" i="31" s="1"/>
  <c r="GS78" i="31"/>
  <c r="GS128" i="31" l="1"/>
  <c r="GS130" i="31" s="1"/>
  <c r="GS79" i="31"/>
  <c r="GU98" i="31"/>
  <c r="GV94" i="31" s="1"/>
  <c r="GU100" i="31"/>
  <c r="GU101" i="31" s="1"/>
  <c r="GT76" i="31"/>
  <c r="GU72" i="31" s="1"/>
  <c r="GT78" i="31"/>
  <c r="GU87" i="31"/>
  <c r="GV83" i="31" s="1"/>
  <c r="GU89" i="31"/>
  <c r="GU90" i="31" s="1"/>
  <c r="GV87" i="31" l="1"/>
  <c r="GW83" i="31" s="1"/>
  <c r="GV89" i="31"/>
  <c r="GV90" i="31" s="1"/>
  <c r="GU76" i="31"/>
  <c r="GV72" i="31" s="1"/>
  <c r="GU78" i="31"/>
  <c r="GT128" i="31"/>
  <c r="GT130" i="31" s="1"/>
  <c r="GT79" i="31"/>
  <c r="GV98" i="31"/>
  <c r="GW94" i="31" s="1"/>
  <c r="GV100" i="31"/>
  <c r="GV101" i="31" s="1"/>
  <c r="GW98" i="31" l="1"/>
  <c r="GX94" i="31" s="1"/>
  <c r="GW100" i="31"/>
  <c r="GW101" i="31" s="1"/>
  <c r="GV76" i="31"/>
  <c r="GW72" i="31" s="1"/>
  <c r="GV78" i="31"/>
  <c r="GU128" i="31"/>
  <c r="GU130" i="31" s="1"/>
  <c r="GU79" i="31"/>
  <c r="GW87" i="31"/>
  <c r="GX83" i="31" s="1"/>
  <c r="GW89" i="31"/>
  <c r="GW90" i="31" s="1"/>
  <c r="GW76" i="31" l="1"/>
  <c r="GX72" i="31" s="1"/>
  <c r="GW78" i="31"/>
  <c r="GX87" i="31"/>
  <c r="GY83" i="31" s="1"/>
  <c r="GX89" i="31"/>
  <c r="GX90" i="31" s="1"/>
  <c r="GV128" i="31"/>
  <c r="GV130" i="31" s="1"/>
  <c r="GV79" i="31"/>
  <c r="GX98" i="31"/>
  <c r="GY94" i="31" s="1"/>
  <c r="GX100" i="31"/>
  <c r="GX101" i="31" s="1"/>
  <c r="GY87" i="31" l="1"/>
  <c r="GZ83" i="31" s="1"/>
  <c r="GY89" i="31"/>
  <c r="GY90" i="31" s="1"/>
  <c r="GY98" i="31"/>
  <c r="GZ94" i="31" s="1"/>
  <c r="GY100" i="31"/>
  <c r="GY101" i="31" s="1"/>
  <c r="GW128" i="31"/>
  <c r="GW130" i="31" s="1"/>
  <c r="GW79" i="31"/>
  <c r="GX76" i="31"/>
  <c r="GY72" i="31" s="1"/>
  <c r="GX78" i="31"/>
  <c r="GY76" i="31" l="1"/>
  <c r="GZ72" i="31" s="1"/>
  <c r="GY78" i="31"/>
  <c r="GZ98" i="31"/>
  <c r="HA94" i="31" s="1"/>
  <c r="GZ100" i="31"/>
  <c r="GZ101" i="31" s="1"/>
  <c r="GX128" i="31"/>
  <c r="GX130" i="31" s="1"/>
  <c r="GX79" i="31"/>
  <c r="GZ87" i="31"/>
  <c r="HA83" i="31" s="1"/>
  <c r="GZ89" i="31"/>
  <c r="GZ90" i="31" s="1"/>
  <c r="HA100" i="31" l="1"/>
  <c r="HA101" i="31" s="1"/>
  <c r="HA98" i="31"/>
  <c r="HB94" i="31" s="1"/>
  <c r="HA87" i="31"/>
  <c r="HB83" i="31" s="1"/>
  <c r="HA89" i="31"/>
  <c r="HA90" i="31" s="1"/>
  <c r="GY128" i="31"/>
  <c r="GY130" i="31" s="1"/>
  <c r="GY79" i="31"/>
  <c r="GZ76" i="31"/>
  <c r="HA72" i="31" s="1"/>
  <c r="GZ78" i="31"/>
  <c r="HA76" i="31" l="1"/>
  <c r="HB72" i="31" s="1"/>
  <c r="HA78" i="31"/>
  <c r="HB87" i="31"/>
  <c r="HC83" i="31" s="1"/>
  <c r="HB89" i="31"/>
  <c r="HB90" i="31" s="1"/>
  <c r="GZ128" i="31"/>
  <c r="GZ130" i="31" s="1"/>
  <c r="GZ79" i="31"/>
  <c r="HB98" i="31"/>
  <c r="HC94" i="31" s="1"/>
  <c r="HB100" i="31"/>
  <c r="HB101" i="31" s="1"/>
  <c r="HC87" i="31" l="1"/>
  <c r="HD83" i="31" s="1"/>
  <c r="HC89" i="31"/>
  <c r="HC90" i="31" s="1"/>
  <c r="HC98" i="31"/>
  <c r="HD94" i="31" s="1"/>
  <c r="HC100" i="31"/>
  <c r="HC101" i="31" s="1"/>
  <c r="HA128" i="31"/>
  <c r="HA130" i="31" s="1"/>
  <c r="HA79" i="31"/>
  <c r="HB76" i="31"/>
  <c r="HC72" i="31" s="1"/>
  <c r="HB78" i="31"/>
  <c r="HB128" i="31" l="1"/>
  <c r="HB130" i="31" s="1"/>
  <c r="HB79" i="31"/>
  <c r="HC76" i="31"/>
  <c r="HD72" i="31" s="1"/>
  <c r="HC78" i="31"/>
  <c r="HD98" i="31"/>
  <c r="HE94" i="31" s="1"/>
  <c r="HD100" i="31"/>
  <c r="HD101" i="31" s="1"/>
  <c r="HD87" i="31"/>
  <c r="HE83" i="31" s="1"/>
  <c r="HD89" i="31"/>
  <c r="HD90" i="31" s="1"/>
  <c r="HE87" i="31" l="1"/>
  <c r="HF83" i="31" s="1"/>
  <c r="HE89" i="31"/>
  <c r="HE90" i="31" s="1"/>
  <c r="HC128" i="31"/>
  <c r="HC130" i="31" s="1"/>
  <c r="HC79" i="31"/>
  <c r="HE98" i="31"/>
  <c r="HF94" i="31" s="1"/>
  <c r="HE100" i="31"/>
  <c r="HE101" i="31" s="1"/>
  <c r="HD76" i="31"/>
  <c r="HE72" i="31" s="1"/>
  <c r="HD78" i="31"/>
  <c r="HE76" i="31" l="1"/>
  <c r="HF72" i="31" s="1"/>
  <c r="HE78" i="31"/>
  <c r="HD128" i="31"/>
  <c r="HD130" i="31" s="1"/>
  <c r="HD79" i="31"/>
  <c r="HF98" i="31"/>
  <c r="HG94" i="31" s="1"/>
  <c r="HF100" i="31"/>
  <c r="HF101" i="31" s="1"/>
  <c r="HF87" i="31"/>
  <c r="HG83" i="31" s="1"/>
  <c r="HF89" i="31"/>
  <c r="HF90" i="31" s="1"/>
  <c r="HG98" i="31" l="1"/>
  <c r="HH94" i="31" s="1"/>
  <c r="HG100" i="31"/>
  <c r="HG101" i="31" s="1"/>
  <c r="HG87" i="31"/>
  <c r="HH83" i="31" s="1"/>
  <c r="HG89" i="31"/>
  <c r="HG90" i="31" s="1"/>
  <c r="HE128" i="31"/>
  <c r="HE130" i="31" s="1"/>
  <c r="HE79" i="31"/>
  <c r="HF76" i="31"/>
  <c r="HG72" i="31" s="1"/>
  <c r="HF78" i="31"/>
  <c r="HF128" i="31" l="1"/>
  <c r="HF130" i="31" s="1"/>
  <c r="HF79" i="31"/>
  <c r="HG76" i="31"/>
  <c r="HH72" i="31" s="1"/>
  <c r="HG78" i="31"/>
  <c r="HH87" i="31"/>
  <c r="HI83" i="31" s="1"/>
  <c r="HH89" i="31"/>
  <c r="HH90" i="31" s="1"/>
  <c r="HH98" i="31"/>
  <c r="HI94" i="31" s="1"/>
  <c r="HH100" i="31"/>
  <c r="HH101" i="31" s="1"/>
  <c r="HI100" i="31" l="1"/>
  <c r="HI101" i="31" s="1"/>
  <c r="HI98" i="31"/>
  <c r="HJ94" i="31" s="1"/>
  <c r="HG128" i="31"/>
  <c r="HG130" i="31" s="1"/>
  <c r="HG79" i="31"/>
  <c r="HI87" i="31"/>
  <c r="HJ83" i="31" s="1"/>
  <c r="HI89" i="31"/>
  <c r="HI90" i="31" s="1"/>
  <c r="HH76" i="31"/>
  <c r="HI72" i="31" s="1"/>
  <c r="HH78" i="31"/>
  <c r="HI76" i="31" l="1"/>
  <c r="HJ72" i="31" s="1"/>
  <c r="HI78" i="31"/>
  <c r="HH128" i="31"/>
  <c r="HH130" i="31" s="1"/>
  <c r="HH79" i="31"/>
  <c r="HJ87" i="31"/>
  <c r="HK83" i="31" s="1"/>
  <c r="HJ89" i="31"/>
  <c r="HJ90" i="31" s="1"/>
  <c r="HJ98" i="31"/>
  <c r="HK94" i="31" s="1"/>
  <c r="HJ100" i="31"/>
  <c r="HJ101" i="31" s="1"/>
  <c r="HK98" i="31" l="1"/>
  <c r="HL94" i="31" s="1"/>
  <c r="HK100" i="31"/>
  <c r="HK101" i="31" s="1"/>
  <c r="HK87" i="31"/>
  <c r="HL83" i="31" s="1"/>
  <c r="HK89" i="31"/>
  <c r="HK90" i="31" s="1"/>
  <c r="HI128" i="31"/>
  <c r="HI130" i="31" s="1"/>
  <c r="HI79" i="31"/>
  <c r="HJ76" i="31"/>
  <c r="HK72" i="31" s="1"/>
  <c r="HJ78" i="31"/>
  <c r="HK76" i="31" l="1"/>
  <c r="HL72" i="31" s="1"/>
  <c r="HK78" i="31"/>
  <c r="HL87" i="31"/>
  <c r="HM83" i="31" s="1"/>
  <c r="HL89" i="31"/>
  <c r="HL90" i="31" s="1"/>
  <c r="HJ128" i="31"/>
  <c r="HJ130" i="31" s="1"/>
  <c r="HJ79" i="31"/>
  <c r="HL98" i="31"/>
  <c r="HM94" i="31" s="1"/>
  <c r="HL100" i="31"/>
  <c r="HL101" i="31" s="1"/>
  <c r="HM87" i="31" l="1"/>
  <c r="HN83" i="31" s="1"/>
  <c r="HM89" i="31"/>
  <c r="HM90" i="31" s="1"/>
  <c r="HM98" i="31"/>
  <c r="HN94" i="31" s="1"/>
  <c r="HM100" i="31"/>
  <c r="HM101" i="31" s="1"/>
  <c r="HK128" i="31"/>
  <c r="HK130" i="31" s="1"/>
  <c r="HK79" i="31"/>
  <c r="HL76" i="31"/>
  <c r="HM72" i="31" s="1"/>
  <c r="HL78" i="31"/>
  <c r="HM76" i="31" l="1"/>
  <c r="HN72" i="31" s="1"/>
  <c r="HM78" i="31"/>
  <c r="HL128" i="31"/>
  <c r="HL130" i="31" s="1"/>
  <c r="HL79" i="31"/>
  <c r="HN98" i="31"/>
  <c r="HO94" i="31" s="1"/>
  <c r="HN100" i="31"/>
  <c r="HN101" i="31" s="1"/>
  <c r="HN87" i="31"/>
  <c r="HO83" i="31" s="1"/>
  <c r="HN89" i="31"/>
  <c r="HN90" i="31" s="1"/>
  <c r="HO98" i="31" l="1"/>
  <c r="HP94" i="31" s="1"/>
  <c r="HO100" i="31"/>
  <c r="HO101" i="31" s="1"/>
  <c r="HO87" i="31"/>
  <c r="HP83" i="31" s="1"/>
  <c r="HO89" i="31"/>
  <c r="HO90" i="31" s="1"/>
  <c r="HM128" i="31"/>
  <c r="HM130" i="31" s="1"/>
  <c r="HM79" i="31"/>
  <c r="HN76" i="31"/>
  <c r="HO72" i="31" s="1"/>
  <c r="HN78" i="31"/>
  <c r="HN128" i="31" l="1"/>
  <c r="HN130" i="31" s="1"/>
  <c r="HN79" i="31"/>
  <c r="HO76" i="31"/>
  <c r="HP72" i="31" s="1"/>
  <c r="HO78" i="31"/>
  <c r="HP87" i="31"/>
  <c r="HQ83" i="31" s="1"/>
  <c r="HP89" i="31"/>
  <c r="HP90" i="31" s="1"/>
  <c r="HP98" i="31"/>
  <c r="HQ94" i="31" s="1"/>
  <c r="HP100" i="31"/>
  <c r="HP101" i="31" s="1"/>
  <c r="HQ100" i="31" l="1"/>
  <c r="HQ101" i="31" s="1"/>
  <c r="HQ98" i="31"/>
  <c r="HR94" i="31" s="1"/>
  <c r="HQ87" i="31"/>
  <c r="HR83" i="31" s="1"/>
  <c r="HQ89" i="31"/>
  <c r="HQ90" i="31" s="1"/>
  <c r="HO128" i="31"/>
  <c r="HO130" i="31" s="1"/>
  <c r="HO79" i="31"/>
  <c r="HP76" i="31"/>
  <c r="HQ72" i="31" s="1"/>
  <c r="HP78" i="31"/>
  <c r="HP128" i="31" l="1"/>
  <c r="HP130" i="31" s="1"/>
  <c r="HP79" i="31"/>
  <c r="HR98" i="31"/>
  <c r="HS94" i="31" s="1"/>
  <c r="HR100" i="31"/>
  <c r="HR101" i="31" s="1"/>
  <c r="HQ76" i="31"/>
  <c r="HR72" i="31" s="1"/>
  <c r="HQ78" i="31"/>
  <c r="HR87" i="31"/>
  <c r="HS83" i="31" s="1"/>
  <c r="HR89" i="31"/>
  <c r="HR90" i="31" s="1"/>
  <c r="HR76" i="31" l="1"/>
  <c r="HS72" i="31" s="1"/>
  <c r="HR78" i="31"/>
  <c r="HS87" i="31"/>
  <c r="HT83" i="31" s="1"/>
  <c r="HS89" i="31"/>
  <c r="HS90" i="31" s="1"/>
  <c r="HQ128" i="31"/>
  <c r="HQ130" i="31" s="1"/>
  <c r="HQ79" i="31"/>
  <c r="HS98" i="31"/>
  <c r="HT94" i="31" s="1"/>
  <c r="HS100" i="31"/>
  <c r="HS101" i="31" s="1"/>
  <c r="HT87" i="31" l="1"/>
  <c r="HU83" i="31" s="1"/>
  <c r="HT89" i="31"/>
  <c r="HT90" i="31" s="1"/>
  <c r="HT98" i="31"/>
  <c r="HU94" i="31" s="1"/>
  <c r="HT100" i="31"/>
  <c r="HT101" i="31" s="1"/>
  <c r="HR128" i="31"/>
  <c r="HR130" i="31" s="1"/>
  <c r="HR79" i="31"/>
  <c r="HS76" i="31"/>
  <c r="HT72" i="31" s="1"/>
  <c r="HS78" i="31"/>
  <c r="HT76" i="31" l="1"/>
  <c r="HU72" i="31" s="1"/>
  <c r="HT78" i="31"/>
  <c r="HS128" i="31"/>
  <c r="HS130" i="31" s="1"/>
  <c r="HS79" i="31"/>
  <c r="HU98" i="31"/>
  <c r="HV94" i="31" s="1"/>
  <c r="HU100" i="31"/>
  <c r="HU101" i="31" s="1"/>
  <c r="HU87" i="31"/>
  <c r="HV83" i="31" s="1"/>
  <c r="HU89" i="31"/>
  <c r="HU90" i="31" s="1"/>
  <c r="HV87" i="31" l="1"/>
  <c r="HW83" i="31" s="1"/>
  <c r="HV89" i="31"/>
  <c r="HV90" i="31" s="1"/>
  <c r="HV98" i="31"/>
  <c r="HW94" i="31" s="1"/>
  <c r="HV100" i="31"/>
  <c r="HV101" i="31" s="1"/>
  <c r="HT128" i="31"/>
  <c r="HT130" i="31" s="1"/>
  <c r="HT79" i="31"/>
  <c r="HU76" i="31"/>
  <c r="HV72" i="31" s="1"/>
  <c r="HU78" i="31"/>
  <c r="HU128" i="31" l="1"/>
  <c r="HU130" i="31" s="1"/>
  <c r="HU79" i="31"/>
  <c r="HW98" i="31"/>
  <c r="HX94" i="31" s="1"/>
  <c r="HW100" i="31"/>
  <c r="HW101" i="31" s="1"/>
  <c r="HV76" i="31"/>
  <c r="HW72" i="31" s="1"/>
  <c r="HV78" i="31"/>
  <c r="HW87" i="31"/>
  <c r="HX83" i="31" s="1"/>
  <c r="HW89" i="31"/>
  <c r="HW90" i="31" s="1"/>
  <c r="HW76" i="31" l="1"/>
  <c r="HX72" i="31" s="1"/>
  <c r="HW78" i="31"/>
  <c r="HX87" i="31"/>
  <c r="HY83" i="31" s="1"/>
  <c r="HX89" i="31"/>
  <c r="HX90" i="31" s="1"/>
  <c r="HV128" i="31"/>
  <c r="HV130" i="31" s="1"/>
  <c r="HV79" i="31"/>
  <c r="HX98" i="31"/>
  <c r="HY94" i="31" s="1"/>
  <c r="HX100" i="31"/>
  <c r="HX101" i="31" s="1"/>
  <c r="HY100" i="31" l="1"/>
  <c r="HY101" i="31" s="1"/>
  <c r="HY98" i="31"/>
  <c r="HZ94" i="31" s="1"/>
  <c r="HY87" i="31"/>
  <c r="HZ83" i="31" s="1"/>
  <c r="HY89" i="31"/>
  <c r="HY90" i="31" s="1"/>
  <c r="HW128" i="31"/>
  <c r="HW130" i="31" s="1"/>
  <c r="HW79" i="31"/>
  <c r="HX76" i="31"/>
  <c r="HY72" i="31" s="1"/>
  <c r="HX78" i="31"/>
  <c r="HX128" i="31" l="1"/>
  <c r="HX130" i="31" s="1"/>
  <c r="HX79" i="31"/>
  <c r="HZ87" i="31"/>
  <c r="IA83" i="31" s="1"/>
  <c r="HZ89" i="31"/>
  <c r="HZ90" i="31" s="1"/>
  <c r="HY76" i="31"/>
  <c r="HZ72" i="31" s="1"/>
  <c r="HY78" i="31"/>
  <c r="HZ98" i="31"/>
  <c r="IA94" i="31" s="1"/>
  <c r="HZ100" i="31"/>
  <c r="HZ101" i="31" s="1"/>
  <c r="IA98" i="31" l="1"/>
  <c r="IB94" i="31" s="1"/>
  <c r="IA100" i="31"/>
  <c r="IA101" i="31" s="1"/>
  <c r="HY128" i="31"/>
  <c r="HY130" i="31" s="1"/>
  <c r="HY79" i="31"/>
  <c r="HZ76" i="31"/>
  <c r="IA72" i="31" s="1"/>
  <c r="HZ78" i="31"/>
  <c r="IA87" i="31"/>
  <c r="IB83" i="31" s="1"/>
  <c r="IA89" i="31"/>
  <c r="IA90" i="31" s="1"/>
  <c r="IB87" i="31" l="1"/>
  <c r="IC83" i="31" s="1"/>
  <c r="IB89" i="31"/>
  <c r="IB90" i="31" s="1"/>
  <c r="HZ128" i="31"/>
  <c r="HZ130" i="31" s="1"/>
  <c r="HZ79" i="31"/>
  <c r="IA76" i="31"/>
  <c r="IB72" i="31" s="1"/>
  <c r="IA78" i="31"/>
  <c r="IB98" i="31"/>
  <c r="IC94" i="31" s="1"/>
  <c r="IB100" i="31"/>
  <c r="IB101" i="31" s="1"/>
  <c r="IC98" i="31" l="1"/>
  <c r="ID94" i="31" s="1"/>
  <c r="IC100" i="31"/>
  <c r="IC101" i="31" s="1"/>
  <c r="IB76" i="31"/>
  <c r="IC72" i="31" s="1"/>
  <c r="IB78" i="31"/>
  <c r="IA128" i="31"/>
  <c r="IA130" i="31" s="1"/>
  <c r="IA79" i="31"/>
  <c r="IC87" i="31"/>
  <c r="ID83" i="31" s="1"/>
  <c r="IC89" i="31"/>
  <c r="IC90" i="31" s="1"/>
  <c r="IC76" i="31" l="1"/>
  <c r="ID72" i="31" s="1"/>
  <c r="IC78" i="31"/>
  <c r="ID87" i="31"/>
  <c r="IE83" i="31" s="1"/>
  <c r="ID89" i="31"/>
  <c r="ID90" i="31" s="1"/>
  <c r="IB128" i="31"/>
  <c r="IB130" i="31" s="1"/>
  <c r="IB79" i="31"/>
  <c r="ID98" i="31"/>
  <c r="IE94" i="31" s="1"/>
  <c r="ID100" i="31"/>
  <c r="ID101" i="31" s="1"/>
  <c r="IC128" i="31" l="1"/>
  <c r="IC130" i="31" s="1"/>
  <c r="IC79" i="31"/>
  <c r="IE98" i="31"/>
  <c r="IF94" i="31" s="1"/>
  <c r="IE100" i="31"/>
  <c r="IE101" i="31" s="1"/>
  <c r="IE87" i="31"/>
  <c r="IF83" i="31" s="1"/>
  <c r="IE89" i="31"/>
  <c r="IE90" i="31" s="1"/>
  <c r="ID76" i="31"/>
  <c r="IE72" i="31" s="1"/>
  <c r="ID78" i="31"/>
  <c r="ID128" i="31" l="1"/>
  <c r="ID130" i="31" s="1"/>
  <c r="ID79" i="31"/>
  <c r="IE76" i="31"/>
  <c r="IF72" i="31" s="1"/>
  <c r="IE78" i="31"/>
  <c r="IF87" i="31"/>
  <c r="IG83" i="31" s="1"/>
  <c r="IF89" i="31"/>
  <c r="IF90" i="31" s="1"/>
  <c r="IF98" i="31"/>
  <c r="IG94" i="31" s="1"/>
  <c r="IF100" i="31"/>
  <c r="IF101" i="31" s="1"/>
  <c r="IG100" i="31" l="1"/>
  <c r="IG101" i="31" s="1"/>
  <c r="IG98" i="31"/>
  <c r="IH94" i="31" s="1"/>
  <c r="IG87" i="31"/>
  <c r="IH83" i="31" s="1"/>
  <c r="IG89" i="31"/>
  <c r="IG90" i="31" s="1"/>
  <c r="IF76" i="31"/>
  <c r="IG72" i="31" s="1"/>
  <c r="IF78" i="31"/>
  <c r="IE128" i="31"/>
  <c r="IE130" i="31" s="1"/>
  <c r="IE79" i="31"/>
  <c r="IG76" i="31" l="1"/>
  <c r="IH72" i="31" s="1"/>
  <c r="IG78" i="31"/>
  <c r="IF128" i="31"/>
  <c r="IF130" i="31" s="1"/>
  <c r="IF79" i="31"/>
  <c r="IH98" i="31"/>
  <c r="II94" i="31" s="1"/>
  <c r="IH100" i="31"/>
  <c r="IH101" i="31" s="1"/>
  <c r="IH87" i="31"/>
  <c r="II83" i="31" s="1"/>
  <c r="IH89" i="31"/>
  <c r="IH90" i="31" s="1"/>
  <c r="II98" i="31" l="1"/>
  <c r="IJ94" i="31" s="1"/>
  <c r="II100" i="31"/>
  <c r="II101" i="31" s="1"/>
  <c r="II87" i="31"/>
  <c r="IJ83" i="31" s="1"/>
  <c r="II89" i="31"/>
  <c r="II90" i="31" s="1"/>
  <c r="IG128" i="31"/>
  <c r="IG130" i="31" s="1"/>
  <c r="IG79" i="31"/>
  <c r="IH76" i="31"/>
  <c r="II72" i="31" s="1"/>
  <c r="IH78" i="31"/>
  <c r="II76" i="31" l="1"/>
  <c r="IJ72" i="31" s="1"/>
  <c r="II78" i="31"/>
  <c r="IJ87" i="31"/>
  <c r="IK83" i="31" s="1"/>
  <c r="IJ89" i="31"/>
  <c r="IJ90" i="31" s="1"/>
  <c r="IH128" i="31"/>
  <c r="IH130" i="31" s="1"/>
  <c r="IH79" i="31"/>
  <c r="IJ98" i="31"/>
  <c r="IK94" i="31" s="1"/>
  <c r="IJ100" i="31"/>
  <c r="IJ101" i="31" s="1"/>
  <c r="IK87" i="31" l="1"/>
  <c r="IL83" i="31" s="1"/>
  <c r="IK89" i="31"/>
  <c r="IK90" i="31" s="1"/>
  <c r="IK98" i="31"/>
  <c r="IL94" i="31" s="1"/>
  <c r="IK100" i="31"/>
  <c r="IK101" i="31" s="1"/>
  <c r="II128" i="31"/>
  <c r="II130" i="31" s="1"/>
  <c r="II79" i="31"/>
  <c r="IJ76" i="31"/>
  <c r="IK72" i="31" s="1"/>
  <c r="IJ78" i="31"/>
  <c r="IK76" i="31" l="1"/>
  <c r="IL72" i="31" s="1"/>
  <c r="IK78" i="31"/>
  <c r="IL98" i="31"/>
  <c r="IM94" i="31" s="1"/>
  <c r="IL100" i="31"/>
  <c r="IL101" i="31" s="1"/>
  <c r="IJ128" i="31"/>
  <c r="IJ130" i="31" s="1"/>
  <c r="IJ79" i="31"/>
  <c r="IL87" i="31"/>
  <c r="IM83" i="31" s="1"/>
  <c r="IL89" i="31"/>
  <c r="IL90" i="31" s="1"/>
  <c r="IM98" i="31" l="1"/>
  <c r="IN94" i="31" s="1"/>
  <c r="IM100" i="31"/>
  <c r="IM101" i="31" s="1"/>
  <c r="IM87" i="31"/>
  <c r="IN83" i="31" s="1"/>
  <c r="IM89" i="31"/>
  <c r="IM90" i="31" s="1"/>
  <c r="IK128" i="31"/>
  <c r="IK130" i="31" s="1"/>
  <c r="IK79" i="31"/>
  <c r="IL76" i="31"/>
  <c r="IM72" i="31" s="1"/>
  <c r="IL78" i="31"/>
  <c r="IN87" i="31" l="1"/>
  <c r="IO83" i="31" s="1"/>
  <c r="IN89" i="31"/>
  <c r="IN90" i="31" s="1"/>
  <c r="IL128" i="31"/>
  <c r="IL130" i="31" s="1"/>
  <c r="IL79" i="31"/>
  <c r="IM76" i="31"/>
  <c r="IN72" i="31" s="1"/>
  <c r="IM78" i="31"/>
  <c r="IN98" i="31"/>
  <c r="IO94" i="31" s="1"/>
  <c r="IN100" i="31"/>
  <c r="IN101" i="31" s="1"/>
  <c r="IN76" i="31" l="1"/>
  <c r="IO72" i="31" s="1"/>
  <c r="IN78" i="31"/>
  <c r="IO98" i="31"/>
  <c r="IP94" i="31" s="1"/>
  <c r="IO100" i="31"/>
  <c r="IO101" i="31" s="1"/>
  <c r="IM128" i="31"/>
  <c r="IM130" i="31" s="1"/>
  <c r="IM79" i="31"/>
  <c r="IO87" i="31"/>
  <c r="IP83" i="31" s="1"/>
  <c r="IO89" i="31"/>
  <c r="IO90" i="31" s="1"/>
  <c r="IP87" i="31" l="1"/>
  <c r="IQ83" i="31" s="1"/>
  <c r="IP89" i="31"/>
  <c r="IP90" i="31" s="1"/>
  <c r="IP98" i="31"/>
  <c r="IQ94" i="31" s="1"/>
  <c r="IP100" i="31"/>
  <c r="IP101" i="31" s="1"/>
  <c r="IN128" i="31"/>
  <c r="IN130" i="31" s="1"/>
  <c r="IN79" i="31"/>
  <c r="IO76" i="31"/>
  <c r="IP72" i="31" s="1"/>
  <c r="IO78" i="31"/>
  <c r="IO128" i="31" l="1"/>
  <c r="IO130" i="31" s="1"/>
  <c r="IO79" i="31"/>
  <c r="IQ98" i="31"/>
  <c r="IR94" i="31" s="1"/>
  <c r="IQ100" i="31"/>
  <c r="IQ101" i="31" s="1"/>
  <c r="IP76" i="31"/>
  <c r="IQ72" i="31" s="1"/>
  <c r="IP78" i="31"/>
  <c r="IQ87" i="31"/>
  <c r="IR83" i="31" s="1"/>
  <c r="IQ89" i="31"/>
  <c r="IQ90" i="31" s="1"/>
  <c r="IQ76" i="31" l="1"/>
  <c r="IR72" i="31" s="1"/>
  <c r="IQ78" i="31"/>
  <c r="IR87" i="31"/>
  <c r="IS83" i="31" s="1"/>
  <c r="IR89" i="31"/>
  <c r="IR90" i="31" s="1"/>
  <c r="IP128" i="31"/>
  <c r="IP130" i="31" s="1"/>
  <c r="IP79" i="31"/>
  <c r="IR98" i="31"/>
  <c r="IS94" i="31" s="1"/>
  <c r="IR100" i="31"/>
  <c r="IR101" i="31" s="1"/>
  <c r="IS87" i="31" l="1"/>
  <c r="IT83" i="31" s="1"/>
  <c r="IS89" i="31"/>
  <c r="IS90" i="31" s="1"/>
  <c r="IS98" i="31"/>
  <c r="IT94" i="31" s="1"/>
  <c r="IS100" i="31"/>
  <c r="IS101" i="31" s="1"/>
  <c r="IQ128" i="31"/>
  <c r="IQ130" i="31" s="1"/>
  <c r="IQ79" i="31"/>
  <c r="IR76" i="31"/>
  <c r="IS72" i="31" s="1"/>
  <c r="IR78" i="31"/>
  <c r="IS76" i="31" l="1"/>
  <c r="IT72" i="31" s="1"/>
  <c r="IS78" i="31"/>
  <c r="IT98" i="31"/>
  <c r="IU94" i="31" s="1"/>
  <c r="IT100" i="31"/>
  <c r="IT101" i="31" s="1"/>
  <c r="IR128" i="31"/>
  <c r="IR130" i="31" s="1"/>
  <c r="IR79" i="31"/>
  <c r="IT87" i="31"/>
  <c r="IU83" i="31" s="1"/>
  <c r="IT89" i="31"/>
  <c r="IT90" i="31" s="1"/>
  <c r="IU87" i="31" l="1"/>
  <c r="IV83" i="31" s="1"/>
  <c r="IU89" i="31"/>
  <c r="IU90" i="31" s="1"/>
  <c r="IU98" i="31"/>
  <c r="IV94" i="31" s="1"/>
  <c r="IU100" i="31"/>
  <c r="IU101" i="31" s="1"/>
  <c r="IS128" i="31"/>
  <c r="IS130" i="31" s="1"/>
  <c r="IS79" i="31"/>
  <c r="IT76" i="31"/>
  <c r="IU72" i="31" s="1"/>
  <c r="IT78" i="31"/>
  <c r="IU76" i="31" l="1"/>
  <c r="IV72" i="31" s="1"/>
  <c r="IU78" i="31"/>
  <c r="IT128" i="31"/>
  <c r="IT130" i="31" s="1"/>
  <c r="IT79" i="31"/>
  <c r="IV98" i="31"/>
  <c r="IW94" i="31" s="1"/>
  <c r="IV100" i="31"/>
  <c r="IV101" i="31" s="1"/>
  <c r="IV87" i="31"/>
  <c r="IW83" i="31" s="1"/>
  <c r="IV89" i="31"/>
  <c r="IV90" i="31" s="1"/>
  <c r="IW87" i="31" l="1"/>
  <c r="IX83" i="31" s="1"/>
  <c r="IW89" i="31"/>
  <c r="IW90" i="31" s="1"/>
  <c r="IW98" i="31"/>
  <c r="IX94" i="31" s="1"/>
  <c r="IW100" i="31"/>
  <c r="IW101" i="31" s="1"/>
  <c r="IU128" i="31"/>
  <c r="IU130" i="31" s="1"/>
  <c r="IU79" i="31"/>
  <c r="IV76" i="31"/>
  <c r="IW72" i="31" s="1"/>
  <c r="IV78" i="31"/>
  <c r="IV128" i="31" l="1"/>
  <c r="IV130" i="31" s="1"/>
  <c r="IV79" i="31"/>
  <c r="IW76" i="31"/>
  <c r="IX72" i="31" s="1"/>
  <c r="IW78" i="31"/>
  <c r="IX98" i="31"/>
  <c r="IY94" i="31" s="1"/>
  <c r="IX100" i="31"/>
  <c r="IX101" i="31" s="1"/>
  <c r="IX87" i="31"/>
  <c r="IY83" i="31" s="1"/>
  <c r="IX89" i="31"/>
  <c r="IX90" i="31" s="1"/>
  <c r="IY87" i="31" l="1"/>
  <c r="IZ83" i="31" s="1"/>
  <c r="IY89" i="31"/>
  <c r="IY90" i="31" s="1"/>
  <c r="IW128" i="31"/>
  <c r="IW130" i="31" s="1"/>
  <c r="IW79" i="31"/>
  <c r="IY98" i="31"/>
  <c r="IZ94" i="31" s="1"/>
  <c r="IY100" i="31"/>
  <c r="IY101" i="31" s="1"/>
  <c r="IX76" i="31"/>
  <c r="IY72" i="31" s="1"/>
  <c r="IX78" i="31"/>
  <c r="IY76" i="31" l="1"/>
  <c r="IZ72" i="31" s="1"/>
  <c r="IY78" i="31"/>
  <c r="IZ98" i="31"/>
  <c r="JA94" i="31" s="1"/>
  <c r="IZ100" i="31"/>
  <c r="IZ101" i="31" s="1"/>
  <c r="IX128" i="31"/>
  <c r="IX130" i="31" s="1"/>
  <c r="IX79" i="31"/>
  <c r="IZ87" i="31"/>
  <c r="JA83" i="31" s="1"/>
  <c r="IZ89" i="31"/>
  <c r="IZ90" i="31" s="1"/>
  <c r="JA98" i="31" l="1"/>
  <c r="JB94" i="31" s="1"/>
  <c r="JA100" i="31"/>
  <c r="JA101" i="31" s="1"/>
  <c r="JA87" i="31"/>
  <c r="JB83" i="31" s="1"/>
  <c r="JA89" i="31"/>
  <c r="JA90" i="31" s="1"/>
  <c r="IY128" i="31"/>
  <c r="IY130" i="31" s="1"/>
  <c r="IY79" i="31"/>
  <c r="IZ76" i="31"/>
  <c r="JA72" i="31" s="1"/>
  <c r="IZ78" i="31"/>
  <c r="JA76" i="31" l="1"/>
  <c r="JB72" i="31" s="1"/>
  <c r="JA78" i="31"/>
  <c r="IZ128" i="31"/>
  <c r="IZ130" i="31" s="1"/>
  <c r="IZ79" i="31"/>
  <c r="JB87" i="31"/>
  <c r="JC83" i="31" s="1"/>
  <c r="JB89" i="31"/>
  <c r="JB90" i="31" s="1"/>
  <c r="JB98" i="31"/>
  <c r="JC94" i="31" s="1"/>
  <c r="JB100" i="31"/>
  <c r="JB101" i="31" s="1"/>
  <c r="JC98" i="31" l="1"/>
  <c r="JD94" i="31" s="1"/>
  <c r="JC100" i="31"/>
  <c r="JC101" i="31" s="1"/>
  <c r="JC87" i="31"/>
  <c r="JD83" i="31" s="1"/>
  <c r="JC89" i="31"/>
  <c r="JC90" i="31" s="1"/>
  <c r="JA128" i="31"/>
  <c r="JA130" i="31" s="1"/>
  <c r="JA79" i="31"/>
  <c r="JB76" i="31"/>
  <c r="JC72" i="31" s="1"/>
  <c r="JB78" i="31"/>
  <c r="JC76" i="31" l="1"/>
  <c r="JD72" i="31" s="1"/>
  <c r="JC78" i="31"/>
  <c r="JB128" i="31"/>
  <c r="JB130" i="31" s="1"/>
  <c r="JB79" i="31"/>
  <c r="JD87" i="31"/>
  <c r="JE83" i="31" s="1"/>
  <c r="JD89" i="31"/>
  <c r="JD90" i="31" s="1"/>
  <c r="JD98" i="31"/>
  <c r="JE94" i="31" s="1"/>
  <c r="JD100" i="31"/>
  <c r="JD101" i="31" s="1"/>
  <c r="JE98" i="31" l="1"/>
  <c r="JF94" i="31" s="1"/>
  <c r="JE100" i="31"/>
  <c r="JE101" i="31" s="1"/>
  <c r="JC128" i="31"/>
  <c r="JC130" i="31" s="1"/>
  <c r="JC79" i="31"/>
  <c r="JE87" i="31"/>
  <c r="JF83" i="31" s="1"/>
  <c r="JE89" i="31"/>
  <c r="JE90" i="31" s="1"/>
  <c r="JD76" i="31"/>
  <c r="JE72" i="31" s="1"/>
  <c r="JD78" i="31"/>
  <c r="JD128" i="31" l="1"/>
  <c r="JD130" i="31" s="1"/>
  <c r="JD79" i="31"/>
  <c r="JE76" i="31"/>
  <c r="JF72" i="31" s="1"/>
  <c r="JE78" i="31"/>
  <c r="JF87" i="31"/>
  <c r="JG83" i="31" s="1"/>
  <c r="JF89" i="31"/>
  <c r="JF90" i="31" s="1"/>
  <c r="JF98" i="31"/>
  <c r="JG94" i="31" s="1"/>
  <c r="JF100" i="31"/>
  <c r="JF101" i="31" s="1"/>
  <c r="JG87" i="31" l="1"/>
  <c r="JH83" i="31" s="1"/>
  <c r="JG89" i="31"/>
  <c r="JG90" i="31" s="1"/>
  <c r="JG100" i="31"/>
  <c r="JG101" i="31" s="1"/>
  <c r="JG98" i="31"/>
  <c r="JH94" i="31" s="1"/>
  <c r="JE128" i="31"/>
  <c r="JE130" i="31" s="1"/>
  <c r="JE79" i="31"/>
  <c r="JF76" i="31"/>
  <c r="JG72" i="31" s="1"/>
  <c r="JF78" i="31"/>
  <c r="JF128" i="31" l="1"/>
  <c r="JF130" i="31" s="1"/>
  <c r="JF79" i="31"/>
  <c r="JH98" i="31"/>
  <c r="JI94" i="31" s="1"/>
  <c r="JH100" i="31"/>
  <c r="JH101" i="31" s="1"/>
  <c r="JG76" i="31"/>
  <c r="JH72" i="31" s="1"/>
  <c r="JG78" i="31"/>
  <c r="JH87" i="31"/>
  <c r="JI83" i="31" s="1"/>
  <c r="JH89" i="31"/>
  <c r="JH90" i="31" s="1"/>
  <c r="JI87" i="31" l="1"/>
  <c r="JJ83" i="31" s="1"/>
  <c r="JI89" i="31"/>
  <c r="JI90" i="31" s="1"/>
  <c r="JH76" i="31"/>
  <c r="JI72" i="31" s="1"/>
  <c r="JH78" i="31"/>
  <c r="JG128" i="31"/>
  <c r="JG130" i="31" s="1"/>
  <c r="JG79" i="31"/>
  <c r="JI98" i="31"/>
  <c r="JJ94" i="31" s="1"/>
  <c r="JI100" i="31"/>
  <c r="JI101" i="31" s="1"/>
  <c r="JH128" i="31" l="1"/>
  <c r="JH130" i="31" s="1"/>
  <c r="JH79" i="31"/>
  <c r="JJ98" i="31"/>
  <c r="JK94" i="31" s="1"/>
  <c r="JJ100" i="31"/>
  <c r="JJ101" i="31" s="1"/>
  <c r="JI76" i="31"/>
  <c r="JJ72" i="31" s="1"/>
  <c r="JI78" i="31"/>
  <c r="JJ87" i="31"/>
  <c r="JK83" i="31" s="1"/>
  <c r="JJ89" i="31"/>
  <c r="JJ90" i="31" s="1"/>
  <c r="JI128" i="31" l="1"/>
  <c r="JI130" i="31" s="1"/>
  <c r="JI79" i="31"/>
  <c r="JK87" i="31"/>
  <c r="JL83" i="31" s="1"/>
  <c r="JK89" i="31"/>
  <c r="JK90" i="31" s="1"/>
  <c r="JJ76" i="31"/>
  <c r="JK72" i="31" s="1"/>
  <c r="JJ78" i="31"/>
  <c r="JK98" i="31"/>
  <c r="JL94" i="31" s="1"/>
  <c r="JK100" i="31"/>
  <c r="JK101" i="31" s="1"/>
  <c r="JJ128" i="31" l="1"/>
  <c r="JJ79" i="31"/>
  <c r="JL98" i="31"/>
  <c r="JM94" i="31" s="1"/>
  <c r="JL100" i="31"/>
  <c r="JL101" i="31" s="1"/>
  <c r="JK76" i="31"/>
  <c r="JL72" i="31" s="1"/>
  <c r="JK78" i="31"/>
  <c r="JL87" i="31"/>
  <c r="JM83" i="31" s="1"/>
  <c r="JL89" i="31"/>
  <c r="JL90" i="31" s="1"/>
  <c r="JL76" i="31" l="1"/>
  <c r="JM72" i="31" s="1"/>
  <c r="JL78" i="31"/>
  <c r="JM87" i="31"/>
  <c r="JN83" i="31" s="1"/>
  <c r="JM89" i="31"/>
  <c r="JM90" i="31" s="1"/>
  <c r="JK79" i="31"/>
  <c r="JK128" i="31"/>
  <c r="JK130" i="31" s="1"/>
  <c r="JM98" i="31"/>
  <c r="JN94" i="31" s="1"/>
  <c r="JM100" i="31"/>
  <c r="JM101" i="31" s="1"/>
  <c r="JJ130" i="31"/>
  <c r="E19" i="31"/>
  <c r="F19" i="31"/>
  <c r="G19" i="31"/>
  <c r="JN98" i="31" l="1"/>
  <c r="JO94" i="31" s="1"/>
  <c r="JN100" i="31"/>
  <c r="JN101" i="31" s="1"/>
  <c r="M12" i="29"/>
  <c r="M14" i="29" s="1"/>
  <c r="G21" i="31"/>
  <c r="E21" i="31"/>
  <c r="K12" i="29"/>
  <c r="L12" i="29"/>
  <c r="F21" i="31"/>
  <c r="JN87" i="31"/>
  <c r="JO83" i="31" s="1"/>
  <c r="JN89" i="31"/>
  <c r="JN90" i="31" s="1"/>
  <c r="JL128" i="31"/>
  <c r="JL130" i="31" s="1"/>
  <c r="JL79" i="31"/>
  <c r="JM76" i="31"/>
  <c r="JN72" i="31" s="1"/>
  <c r="JM78" i="31"/>
  <c r="JM128" i="31" l="1"/>
  <c r="JM130" i="31" s="1"/>
  <c r="JM79" i="31"/>
  <c r="JN76" i="31"/>
  <c r="JO72" i="31" s="1"/>
  <c r="JN78" i="31"/>
  <c r="K14" i="29"/>
  <c r="N27" i="24"/>
  <c r="N31" i="24" s="1"/>
  <c r="N34" i="24" s="1"/>
  <c r="O27" i="24"/>
  <c r="O31" i="24" s="1"/>
  <c r="O34" i="24" s="1"/>
  <c r="L14" i="29"/>
  <c r="JO87" i="31"/>
  <c r="JP83" i="31" s="1"/>
  <c r="JO89" i="31"/>
  <c r="JO90" i="31" s="1"/>
  <c r="JO100" i="31"/>
  <c r="JO101" i="31" s="1"/>
  <c r="JO98" i="31"/>
  <c r="JP94" i="31" s="1"/>
  <c r="N11" i="26" l="1"/>
  <c r="N22" i="26" s="1"/>
  <c r="N37" i="24"/>
  <c r="N40" i="24"/>
  <c r="N39" i="24"/>
  <c r="N36" i="24"/>
  <c r="O40" i="24"/>
  <c r="O36" i="24"/>
  <c r="O39" i="24"/>
  <c r="O11" i="26"/>
  <c r="O22" i="26" s="1"/>
  <c r="O37" i="24"/>
  <c r="JP100" i="31"/>
  <c r="JP101" i="31" s="1"/>
  <c r="JP98" i="31"/>
  <c r="JQ94" i="31" s="1"/>
  <c r="JN128" i="31"/>
  <c r="JN130" i="31" s="1"/>
  <c r="JN79" i="31"/>
  <c r="JO76" i="31"/>
  <c r="JP72" i="31" s="1"/>
  <c r="JO78" i="31"/>
  <c r="JP87" i="31"/>
  <c r="JQ83" i="31" s="1"/>
  <c r="JP89" i="31"/>
  <c r="JP90" i="31" s="1"/>
  <c r="JO128" i="31" l="1"/>
  <c r="JO130" i="31" s="1"/>
  <c r="JO79" i="31"/>
  <c r="JQ98" i="31"/>
  <c r="JR94" i="31" s="1"/>
  <c r="JQ100" i="31"/>
  <c r="JQ101" i="31" s="1"/>
  <c r="JP76" i="31"/>
  <c r="JQ72" i="31" s="1"/>
  <c r="JP78" i="31"/>
  <c r="JQ87" i="31"/>
  <c r="JR83" i="31" s="1"/>
  <c r="JQ89" i="31"/>
  <c r="JQ90" i="31" s="1"/>
  <c r="O42" i="24"/>
  <c r="O40" i="26"/>
  <c r="N42" i="24"/>
  <c r="N40" i="26"/>
  <c r="N41" i="26" s="1"/>
  <c r="O10" i="26" s="1"/>
  <c r="O41" i="26" l="1"/>
  <c r="JQ76" i="31"/>
  <c r="JR72" i="31" s="1"/>
  <c r="JQ78" i="31"/>
  <c r="JR87" i="31"/>
  <c r="JS83" i="31" s="1"/>
  <c r="JR89" i="31"/>
  <c r="JR90" i="31" s="1"/>
  <c r="JP79" i="31"/>
  <c r="JP128" i="31"/>
  <c r="JP130" i="31" s="1"/>
  <c r="JR100" i="31"/>
  <c r="JR101" i="31" s="1"/>
  <c r="JR98" i="31"/>
  <c r="JS94" i="31" s="1"/>
  <c r="JS87" i="31" l="1"/>
  <c r="JT83" i="31" s="1"/>
  <c r="JS89" i="31"/>
  <c r="JS90" i="31" s="1"/>
  <c r="JS98" i="31"/>
  <c r="JT94" i="31" s="1"/>
  <c r="JS100" i="31"/>
  <c r="JS101" i="31" s="1"/>
  <c r="JQ79" i="31"/>
  <c r="JQ128" i="31"/>
  <c r="JQ130" i="31" s="1"/>
  <c r="JR76" i="31"/>
  <c r="JS72" i="31" s="1"/>
  <c r="JR78" i="31"/>
  <c r="JS76" i="31" l="1"/>
  <c r="JT72" i="31" s="1"/>
  <c r="JS78" i="31"/>
  <c r="JT98" i="31"/>
  <c r="JU94" i="31" s="1"/>
  <c r="JT100" i="31"/>
  <c r="JT101" i="31" s="1"/>
  <c r="JR79" i="31"/>
  <c r="JR128" i="31"/>
  <c r="JR130" i="31" s="1"/>
  <c r="JT87" i="31"/>
  <c r="JU83" i="31" s="1"/>
  <c r="JT89" i="31"/>
  <c r="JT90" i="31" s="1"/>
  <c r="JU87" i="31" l="1"/>
  <c r="JV83" i="31" s="1"/>
  <c r="JU89" i="31"/>
  <c r="JU90" i="31" s="1"/>
  <c r="JU98" i="31"/>
  <c r="JV94" i="31" s="1"/>
  <c r="JU100" i="31"/>
  <c r="JU101" i="31" s="1"/>
  <c r="JS79" i="31"/>
  <c r="JS128" i="31"/>
  <c r="JS130" i="31" s="1"/>
  <c r="JT76" i="31"/>
  <c r="JU72" i="31" s="1"/>
  <c r="JT78" i="31"/>
  <c r="JT79" i="31" l="1"/>
  <c r="JT128" i="31"/>
  <c r="JT130" i="31" s="1"/>
  <c r="JV98" i="31"/>
  <c r="JV100" i="31"/>
  <c r="JV101" i="31" s="1"/>
  <c r="JU76" i="31"/>
  <c r="JV72" i="31" s="1"/>
  <c r="JU78" i="31"/>
  <c r="JV89" i="31"/>
  <c r="JV90" i="31" s="1"/>
  <c r="JV87" i="31"/>
  <c r="JV78" i="31" l="1"/>
  <c r="JV76" i="31"/>
  <c r="JU79" i="31"/>
  <c r="JU128" i="31"/>
  <c r="JU130" i="31" s="1"/>
  <c r="JV79" i="31" l="1"/>
  <c r="JV128" i="31"/>
  <c r="JV130" i="3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tc={BA23DCB3-1542-4F35-8422-C3BF05F2B679}</author>
  </authors>
  <commentList>
    <comment ref="B29" authorId="0" shapeId="0" xr:uid="{BA23DCB3-1542-4F35-8422-C3BF05F2B679}">
      <text>
        <t>[Threaded comment]
Your version of Excel allows you to read this threaded comment; however, any edits to it will get removed if the file is opened in a newer version of Excel. Learn more: https://go.microsoft.com/fwlink/?linkid=870924
Comment:
    Doesn't take into account the compounding of the interest rate over time.</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C26B63B-5DB2-4331-B6FF-66BF4B218978}" keepAlive="1" name="Query - LoanTerm" description="Connection to the 'LoanTerm' query in the workbook." type="5" refreshedVersion="0" background="1">
    <dbPr connection="Provider=Microsoft.Mashup.OleDb.1;Data Source=$Workbook$;Location=LoanTerm;Extended Properties=&quot;&quot;" command="SELECT * FROM [LoanTerm]"/>
  </connection>
  <connection id="2" xr16:uid="{D687A967-836F-44D7-93EB-0AA345E823FB}" keepAlive="1" name="Query - LoanTerm (2)" description="Connection to the 'LoanTerm (2)' query in the workbook." type="5" refreshedVersion="0" background="1">
    <dbPr connection="Provider=Microsoft.Mashup.OleDb.1;Data Source=$Workbook$;Location=&quot;LoanTerm (2)&quot;;Extended Properties=&quot;&quot;" command="SELECT * FROM [LoanTerm (2)]"/>
  </connection>
  <connection id="3" xr16:uid="{7707698F-5E19-4D2F-8818-78031978DE26}" keepAlive="1" name="Query - LoanTerm (3)" description="Connection to the 'LoanTerm (3)' query in the workbook." type="5" refreshedVersion="0" background="1">
    <dbPr connection="Provider=Microsoft.Mashup.OleDb.1;Data Source=$Workbook$;Location=&quot;LoanTerm (3)&quot;;Extended Properties=&quot;&quot;" command="SELECT * FROM [LoanTerm (3)]"/>
  </connection>
  <connection id="4" xr16:uid="{D80EAF85-8879-4EBA-B147-37D7C0F90565}" keepAlive="1" name="Query - LoanTerm2" description="Connection to the 'LoanTerm2' query in the workbook." type="5" refreshedVersion="0" background="1">
    <dbPr connection="Provider=Microsoft.Mashup.OleDb.1;Data Source=$Workbook$;Location=LoanTerm2;Extended Properties=&quot;&quot;" command="SELECT * FROM [LoanTerm2]"/>
  </connection>
  <connection id="5" xr16:uid="{A569BC7A-2AD3-48C1-9422-0A102CA48605}" keepAlive="1" name="Query - LoanTerm2 (2)" description="Connection to the 'LoanTerm2 (2)' query in the workbook." type="5" refreshedVersion="0" background="1">
    <dbPr connection="Provider=Microsoft.Mashup.OleDb.1;Data Source=$Workbook$;Location=&quot;LoanTerm2 (2)&quot;;Extended Properties=&quot;&quot;" command="SELECT * FROM [LoanTerm2 (2)]"/>
  </connection>
  <connection id="6" xr16:uid="{A3E7444C-978A-4261-903F-4429BF78D85E}" keepAlive="1" name="Query - LoanTerm2 (3)" description="Connection to the 'LoanTerm2 (3)' query in the workbook." type="5" refreshedVersion="0" background="1">
    <dbPr connection="Provider=Microsoft.Mashup.OleDb.1;Data Source=$Workbook$;Location=&quot;LoanTerm2 (3)&quot;;Extended Properties=&quot;&quot;" command="SELECT * FROM [LoanTerm2 (3)]"/>
  </connection>
  <connection id="7" xr16:uid="{7EA20939-EFA1-4138-B1C4-AA1692D0E22A}" keepAlive="1" name="Query - LoanTerm3" description="Connection to the 'LoanTerm3' query in the workbook." type="5" refreshedVersion="0" background="1">
    <dbPr connection="Provider=Microsoft.Mashup.OleDb.1;Data Source=$Workbook$;Location=LoanTerm3;Extended Properties=&quot;&quot;" command="SELECT * FROM [LoanTerm3]"/>
  </connection>
  <connection id="8" xr16:uid="{D5640F08-0AE6-4E81-8EE5-2A6737056648}" keepAlive="1" name="Query - LoanTerm3 (2)" description="Connection to the 'LoanTerm3 (2)' query in the workbook." type="5" refreshedVersion="0" background="1">
    <dbPr connection="Provider=Microsoft.Mashup.OleDb.1;Data Source=$Workbook$;Location=&quot;LoanTerm3 (2)&quot;;Extended Properties=&quot;&quot;" command="SELECT * FROM [LoanTerm3 (2)]"/>
  </connection>
  <connection id="9" xr16:uid="{0336C828-8CF0-45A9-AE00-64293CCA3D22}" keepAlive="1" name="Query - LoanTerm3 (3)" description="Connection to the 'LoanTerm3 (3)' query in the workbook." type="5" refreshedVersion="0" background="1">
    <dbPr connection="Provider=Microsoft.Mashup.OleDb.1;Data Source=$Workbook$;Location=&quot;LoanTerm3 (3)&quot;;Extended Properties=&quot;&quot;" command="SELECT * FROM [LoanTerm3 (3)]"/>
  </connection>
  <connection id="10" xr16:uid="{75451E0B-3276-4CA7-BD05-F7B024BC976B}" keepAlive="1" name="Query - LoanTerm4" description="Connection to the 'LoanTerm4' query in the workbook." type="5" refreshedVersion="0" background="1">
    <dbPr connection="Provider=Microsoft.Mashup.OleDb.1;Data Source=$Workbook$;Location=LoanTerm4;Extended Properties=&quot;&quot;" command="SELECT * FROM [LoanTerm4]"/>
  </connection>
  <connection id="11" xr16:uid="{2E8ED56C-6151-4C54-A091-CF2B8F46E5C7}" keepAlive="1" name="Query - LoanTerm4 (2)" description="Connection to the 'LoanTerm4 (2)' query in the workbook." type="5" refreshedVersion="0" background="1">
    <dbPr connection="Provider=Microsoft.Mashup.OleDb.1;Data Source=$Workbook$;Location=&quot;LoanTerm4 (2)&quot;;Extended Properties=&quot;&quot;" command="SELECT * FROM [LoanTerm4 (2)]"/>
  </connection>
  <connection id="12" xr16:uid="{68B86571-183B-45C1-8787-48F9BBA3493E}" keepAlive="1" name="Query - LoanTerm4 (3)" description="Connection to the 'LoanTerm4 (3)' query in the workbook." type="5" refreshedVersion="0" background="1">
    <dbPr connection="Provider=Microsoft.Mashup.OleDb.1;Data Source=$Workbook$;Location=&quot;LoanTerm4 (3)&quot;;Extended Properties=&quot;&quot;" command="SELECT * FROM [LoanTerm4 (3)]"/>
  </connection>
  <connection id="13" xr16:uid="{CCD43AB9-609C-4F0C-9C0C-2A90D682FE2C}" keepAlive="1" name="Query - LoanTerm5" description="Connection to the 'LoanTerm5' query in the workbook." type="5" refreshedVersion="0" background="1">
    <dbPr connection="Provider=Microsoft.Mashup.OleDb.1;Data Source=$Workbook$;Location=LoanTerm5;Extended Properties=&quot;&quot;" command="SELECT * FROM [LoanTerm5]"/>
  </connection>
  <connection id="14" xr16:uid="{FDF8F14F-B01D-4D4A-84DD-DB4E2457A918}" keepAlive="1" name="Query - LoanTerm5 (2)" description="Connection to the 'LoanTerm5 (2)' query in the workbook." type="5" refreshedVersion="0" background="1">
    <dbPr connection="Provider=Microsoft.Mashup.OleDb.1;Data Source=$Workbook$;Location=&quot;LoanTerm5 (2)&quot;;Extended Properties=&quot;&quot;" command="SELECT * FROM [LoanTerm5 (2)]"/>
  </connection>
  <connection id="15" xr16:uid="{0C2760BF-7D42-4BDD-9C10-0548C0F5FB0A}" keepAlive="1" name="Query - LoanTerm5 (3)" description="Connection to the 'LoanTerm5 (3)' query in the workbook." type="5" refreshedVersion="0" background="1">
    <dbPr connection="Provider=Microsoft.Mashup.OleDb.1;Data Source=$Workbook$;Location=&quot;LoanTerm5 (3)&quot;;Extended Properties=&quot;&quot;" command="SELECT * FROM [LoanTerm5 (3)]"/>
  </connection>
  <connection id="16" xr16:uid="{EE7EC3D7-BE36-43FC-83FE-225ED9F1FEB6}" keepAlive="1" name="Query - Monthly Payments" description="Connection to the 'Monthly Payments' query in the workbook." type="5" refreshedVersion="7" background="1" saveData="1">
    <dbPr connection="Provider=Microsoft.Mashup.OleDb.1;Data Source=$Workbook$;Location=&quot;Monthly Payments&quot;;Extended Properties=&quot;&quot;" command="SELECT * FROM [Monthly Payments]"/>
  </connection>
  <connection id="17" xr16:uid="{B8F56CA7-0051-4BF9-B8C1-3F45596A0A3B}" keepAlive="1" name="Query - Monthly Payments (10)" description="Connection to the 'Monthly Payments (10)' query in the workbook." type="5" refreshedVersion="7" background="1" saveData="1">
    <dbPr connection="Provider=Microsoft.Mashup.OleDb.1;Data Source=$Workbook$;Location=&quot;Monthly Payments (10)&quot;;Extended Properties=&quot;&quot;" command="SELECT * FROM [Monthly Payments (10)]"/>
  </connection>
  <connection id="18" xr16:uid="{6EEB28CE-88F9-474B-89FF-E1065B02E111}" keepAlive="1" name="Query - Monthly Payments (11)" description="Connection to the 'Monthly Payments (11)' query in the workbook." type="5" refreshedVersion="7" background="1" saveData="1">
    <dbPr connection="Provider=Microsoft.Mashup.OleDb.1;Data Source=$Workbook$;Location=&quot;Monthly Payments (11)&quot;;Extended Properties=&quot;&quot;" command="SELECT * FROM [Monthly Payments (11)]"/>
  </connection>
  <connection id="19" xr16:uid="{5911DFD5-ADC2-485E-88D5-FD8C051B6839}" keepAlive="1" name="Query - Monthly Payments (12)" description="Connection to the 'Monthly Payments (12)' query in the workbook." type="5" refreshedVersion="7" background="1" saveData="1">
    <dbPr connection="Provider=Microsoft.Mashup.OleDb.1;Data Source=$Workbook$;Location=&quot;Monthly Payments (12)&quot;;Extended Properties=&quot;&quot;" command="SELECT * FROM [Monthly Payments (12)]"/>
  </connection>
  <connection id="20" xr16:uid="{3F4CCD7E-AD50-4C22-968C-DD9809128098}" keepAlive="1" name="Query - Monthly Payments (13)" description="Connection to the 'Monthly Payments (13)' query in the workbook." type="5" refreshedVersion="7" background="1" saveData="1">
    <dbPr connection="Provider=Microsoft.Mashup.OleDb.1;Data Source=$Workbook$;Location=&quot;Monthly Payments (13)&quot;;Extended Properties=&quot;&quot;" command="SELECT * FROM [Monthly Payments (13)]"/>
  </connection>
  <connection id="21" xr16:uid="{E8B17651-F550-406E-B4E5-AC80AC58355E}" keepAlive="1" name="Query - Monthly Payments (14)" description="Connection to the 'Monthly Payments (14)' query in the workbook." type="5" refreshedVersion="7" background="1" saveData="1">
    <dbPr connection="Provider=Microsoft.Mashup.OleDb.1;Data Source=$Workbook$;Location=&quot;Monthly Payments (14)&quot;;Extended Properties=&quot;&quot;" command="SELECT * FROM [Monthly Payments (14)]"/>
  </connection>
  <connection id="22" xr16:uid="{1A541454-5387-4AD8-B469-55F2FC4E9E0D}" keepAlive="1" name="Query - Monthly Payments (15)" description="Connection to the 'Monthly Payments (15)' query in the workbook." type="5" refreshedVersion="7" background="1" saveData="1">
    <dbPr connection="Provider=Microsoft.Mashup.OleDb.1;Data Source=$Workbook$;Location=&quot;Monthly Payments (15)&quot;;Extended Properties=&quot;&quot;" command="SELECT * FROM [Monthly Payments (15)]"/>
  </connection>
  <connection id="23" xr16:uid="{049699D1-B427-4D77-BAD7-65DCD2B7EC3B}" keepAlive="1" name="Query - Monthly Payments (16)" description="Connection to the 'Monthly Payments (16)' query in the workbook." type="5" refreshedVersion="7" background="1" saveData="1">
    <dbPr connection="Provider=Microsoft.Mashup.OleDb.1;Data Source=$Workbook$;Location=&quot;Monthly Payments (16)&quot;;Extended Properties=&quot;&quot;" command="SELECT * FROM [Monthly Payments (16)]"/>
  </connection>
  <connection id="24" xr16:uid="{7FDBEFD0-E5DD-4565-8690-DB5DEE0770D3}" keepAlive="1" name="Query - Monthly Payments (17)" description="Connection to the 'Monthly Payments (17)' query in the workbook." type="5" refreshedVersion="7" background="1" saveData="1">
    <dbPr connection="Provider=Microsoft.Mashup.OleDb.1;Data Source=$Workbook$;Location=&quot;Monthly Payments (17)&quot;;Extended Properties=&quot;&quot;" command="SELECT * FROM [Monthly Payments (17)]"/>
  </connection>
  <connection id="25" xr16:uid="{1797B4CC-AEC6-4878-B687-C2AFE718F2C0}" keepAlive="1" name="Query - Monthly Payments (18)" description="Connection to the 'Monthly Payments (18)' query in the workbook." type="5" refreshedVersion="7" background="1" saveData="1">
    <dbPr connection="Provider=Microsoft.Mashup.OleDb.1;Data Source=$Workbook$;Location=&quot;Monthly Payments (18)&quot;;Extended Properties=&quot;&quot;" command="SELECT * FROM [Monthly Payments (18)]"/>
  </connection>
  <connection id="26" xr16:uid="{27A33581-3106-474B-8250-835339F3E41E}" keepAlive="1" name="Query - Monthly Payments (19)" description="Connection to the 'Monthly Payments (19)' query in the workbook." type="5" refreshedVersion="7" background="1" saveData="1">
    <dbPr connection="Provider=Microsoft.Mashup.OleDb.1;Data Source=$Workbook$;Location=&quot;Monthly Payments (19)&quot;;Extended Properties=&quot;&quot;" command="SELECT * FROM [Monthly Payments (19)]"/>
  </connection>
  <connection id="27" xr16:uid="{1302305A-6881-42DA-8B28-1F254E2C14FB}" keepAlive="1" name="Query - Monthly Payments (2)" description="Connection to the 'Monthly Payments (2)' query in the workbook." type="5" refreshedVersion="7" background="1" saveData="1">
    <dbPr connection="Provider=Microsoft.Mashup.OleDb.1;Data Source=$Workbook$;Location=&quot;Monthly Payments (2)&quot;;Extended Properties=&quot;&quot;" command="SELECT * FROM [Monthly Payments (2)]"/>
  </connection>
  <connection id="28" xr16:uid="{2013A348-C00F-440F-B646-6119C1FEB20C}" keepAlive="1" name="Query - Monthly Payments (20)" description="Connection to the 'Monthly Payments (20)' query in the workbook." type="5" refreshedVersion="7" background="1" saveData="1">
    <dbPr connection="Provider=Microsoft.Mashup.OleDb.1;Data Source=$Workbook$;Location=&quot;Monthly Payments (20)&quot;;Extended Properties=&quot;&quot;" command="SELECT * FROM [Monthly Payments (20)]"/>
  </connection>
  <connection id="29" xr16:uid="{909C0A91-5AE1-40EE-A3FC-807F59B1F268}" keepAlive="1" name="Query - Monthly Payments (21)" description="Connection to the 'Monthly Payments (21)' query in the workbook." type="5" refreshedVersion="7" background="1" saveData="1">
    <dbPr connection="Provider=Microsoft.Mashup.OleDb.1;Data Source=$Workbook$;Location=&quot;Monthly Payments (21)&quot;;Extended Properties=&quot;&quot;" command="SELECT * FROM [Monthly Payments (21)]"/>
  </connection>
  <connection id="30" xr16:uid="{48996CC8-5273-4003-930B-7661B69720B7}" keepAlive="1" name="Query - Monthly Payments (22)" description="Connection to the 'Monthly Payments (22)' query in the workbook." type="5" refreshedVersion="7" background="1" saveData="1">
    <dbPr connection="Provider=Microsoft.Mashup.OleDb.1;Data Source=$Workbook$;Location=&quot;Monthly Payments (22)&quot;;Extended Properties=&quot;&quot;" command="SELECT * FROM [Monthly Payments (22)]"/>
  </connection>
  <connection id="31" xr16:uid="{0D26E6B2-C38D-4A96-A283-6A757F019A16}" keepAlive="1" name="Query - Monthly Payments (23)" description="Connection to the 'Monthly Payments (23)' query in the workbook." type="5" refreshedVersion="7" background="1" saveData="1">
    <dbPr connection="Provider=Microsoft.Mashup.OleDb.1;Data Source=$Workbook$;Location=&quot;Monthly Payments (23)&quot;;Extended Properties=&quot;&quot;" command="SELECT * FROM [Monthly Payments (23)]"/>
  </connection>
  <connection id="32" xr16:uid="{9B65BCD1-8D10-4B58-9A30-AE7DA3EB5397}" keepAlive="1" name="Query - Monthly Payments (24)" description="Connection to the 'Monthly Payments (24)' query in the workbook." type="5" refreshedVersion="7" background="1" saveData="1">
    <dbPr connection="Provider=Microsoft.Mashup.OleDb.1;Data Source=$Workbook$;Location=&quot;Monthly Payments (24)&quot;;Extended Properties=&quot;&quot;" command="SELECT * FROM [Monthly Payments (24)]"/>
  </connection>
  <connection id="33" xr16:uid="{1F50F904-0EE3-4721-A19F-345CAC2D35A2}" keepAlive="1" name="Query - Monthly Payments (25)" description="Connection to the 'Monthly Payments (25)' query in the workbook." type="5" refreshedVersion="7" background="1" saveData="1">
    <dbPr connection="Provider=Microsoft.Mashup.OleDb.1;Data Source=$Workbook$;Location=&quot;Monthly Payments (25)&quot;;Extended Properties=&quot;&quot;" command="SELECT * FROM [Monthly Payments (25)]"/>
  </connection>
  <connection id="34" xr16:uid="{FC88EFD8-B430-40A8-887B-9C83E7AB7B7D}" keepAlive="1" name="Query - Monthly Payments (3)" description="Connection to the 'Monthly Payments (3)' query in the workbook." type="5" refreshedVersion="7" background="1" saveData="1">
    <dbPr connection="Provider=Microsoft.Mashup.OleDb.1;Data Source=$Workbook$;Location=&quot;Monthly Payments (3)&quot;;Extended Properties=&quot;&quot;" command="SELECT * FROM [Monthly Payments (3)]"/>
  </connection>
  <connection id="35" xr16:uid="{B2B6189A-F863-4F6F-8DAB-A674044FEA01}" keepAlive="1" name="Query - Monthly Payments (4)" description="Connection to the 'Monthly Payments (4)' query in the workbook." type="5" refreshedVersion="7" background="1" saveData="1">
    <dbPr connection="Provider=Microsoft.Mashup.OleDb.1;Data Source=$Workbook$;Location=&quot;Monthly Payments (4)&quot;;Extended Properties=&quot;&quot;" command="SELECT * FROM [Monthly Payments (4)]"/>
  </connection>
  <connection id="36" xr16:uid="{68D82F28-1F8D-492E-806C-66AA732C7B6C}" keepAlive="1" name="Query - Monthly Payments (5)" description="Connection to the 'Monthly Payments (5)' query in the workbook." type="5" refreshedVersion="7" background="1" saveData="1">
    <dbPr connection="Provider=Microsoft.Mashup.OleDb.1;Data Source=$Workbook$;Location=&quot;Monthly Payments (5)&quot;;Extended Properties=&quot;&quot;" command="SELECT * FROM [Monthly Payments (5)]"/>
  </connection>
  <connection id="37" xr16:uid="{B15E4AE7-E0D5-47F1-9021-C527FAD4298F}" keepAlive="1" name="Query - Monthly Payments (6)" description="Connection to the 'Monthly Payments (6)' query in the workbook." type="5" refreshedVersion="7" background="1" saveData="1">
    <dbPr connection="Provider=Microsoft.Mashup.OleDb.1;Data Source=$Workbook$;Location=&quot;Monthly Payments (6)&quot;;Extended Properties=&quot;&quot;" command="SELECT * FROM [Monthly Payments (6)]"/>
  </connection>
  <connection id="38" xr16:uid="{798374CA-8178-4474-B7B6-002D41E02EEE}" keepAlive="1" name="Query - Monthly Payments (7)" description="Connection to the 'Monthly Payments (7)' query in the workbook." type="5" refreshedVersion="7" background="1" saveData="1">
    <dbPr connection="Provider=Microsoft.Mashup.OleDb.1;Data Source=$Workbook$;Location=&quot;Monthly Payments (7)&quot;;Extended Properties=&quot;&quot;" command="SELECT * FROM [Monthly Payments (7)]"/>
  </connection>
  <connection id="39" xr16:uid="{EE8C6430-6B7C-48E3-8909-1B0BAA516B78}" keepAlive="1" name="Query - Monthly Payments (8)" description="Connection to the 'Monthly Payments (8)' query in the workbook." type="5" refreshedVersion="7" background="1" saveData="1">
    <dbPr connection="Provider=Microsoft.Mashup.OleDb.1;Data Source=$Workbook$;Location=&quot;Monthly Payments (8)&quot;;Extended Properties=&quot;&quot;" command="SELECT * FROM [Monthly Payments (8)]"/>
  </connection>
  <connection id="40" xr16:uid="{FC72BD3A-3A85-4721-A537-DC16C95D3963}" keepAlive="1" name="Query - Monthly Payments (9)" description="Connection to the 'Monthly Payments (9)' query in the workbook." type="5" refreshedVersion="7" background="1" saveData="1">
    <dbPr connection="Provider=Microsoft.Mashup.OleDb.1;Data Source=$Workbook$;Location=&quot;Monthly Payments (9)&quot;;Extended Properties=&quot;&quot;" command="SELECT * FROM [Monthly Payments (9)]"/>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<sst xmlns="http://schemas.openxmlformats.org/spreadsheetml/2006/main" count="3048" uniqueCount="664">
  <si>
    <t>Instructions</t>
  </si>
  <si>
    <t>Overview</t>
  </si>
  <si>
    <t>Start</t>
  </si>
  <si>
    <t>Funding Type</t>
  </si>
  <si>
    <t>100% Loan</t>
  </si>
  <si>
    <t>PTC/ILOC</t>
  </si>
  <si>
    <t>Yes</t>
  </si>
  <si>
    <t>No</t>
  </si>
  <si>
    <t>Technology Type</t>
  </si>
  <si>
    <t>Fiber-to-the-Premises</t>
  </si>
  <si>
    <t>Fixed Wireless</t>
  </si>
  <si>
    <t>Service Area Information</t>
  </si>
  <si>
    <t>Service Area Funding</t>
  </si>
  <si>
    <t>PFSA</t>
  </si>
  <si>
    <t>NFSA</t>
  </si>
  <si>
    <t>UPLF</t>
  </si>
  <si>
    <t>Service Area Type</t>
  </si>
  <si>
    <t>New</t>
  </si>
  <si>
    <t>Existing</t>
  </si>
  <si>
    <t>Acquisition</t>
  </si>
  <si>
    <t>Network - CIW</t>
  </si>
  <si>
    <t>LNSR</t>
  </si>
  <si>
    <t>Subscriber Projections</t>
  </si>
  <si>
    <t>LNSR - Other</t>
  </si>
  <si>
    <t>Network Access Services Revenue</t>
  </si>
  <si>
    <t>Service Area Costs</t>
  </si>
  <si>
    <t>Common Network Facilities</t>
  </si>
  <si>
    <t>Other Costs</t>
  </si>
  <si>
    <t>Service Offering</t>
  </si>
  <si>
    <t>New New</t>
  </si>
  <si>
    <t>End User Federal Subscriber Line Charges</t>
  </si>
  <si>
    <t>Asset Category</t>
  </si>
  <si>
    <t>Asset Tpes</t>
  </si>
  <si>
    <t>Unique Categories</t>
  </si>
  <si>
    <t>Unique Types</t>
  </si>
  <si>
    <t>Category Lookup in Table</t>
  </si>
  <si>
    <t>Unit of Measurment</t>
  </si>
  <si>
    <t>Service Offering Type</t>
  </si>
  <si>
    <t>Service Offering Status</t>
  </si>
  <si>
    <t>Broadband Speeds</t>
  </si>
  <si>
    <t>Customer Type</t>
  </si>
  <si>
    <t>End User State Subscriber Line Charges</t>
  </si>
  <si>
    <t xml:space="preserve">1. Network &amp; Access Equipment </t>
  </si>
  <si>
    <t>a.</t>
  </si>
  <si>
    <t>Switching Equipment</t>
  </si>
  <si>
    <t>Unit</t>
  </si>
  <si>
    <t xml:space="preserve">1. Support Assets </t>
  </si>
  <si>
    <t>Construction Vehicles</t>
  </si>
  <si>
    <t>Data</t>
  </si>
  <si>
    <t>Unknown</t>
  </si>
  <si>
    <t>Residential</t>
  </si>
  <si>
    <t>End User Federal Broadband Only Loop Charges</t>
  </si>
  <si>
    <t>b.</t>
  </si>
  <si>
    <t>Routing Equipment</t>
  </si>
  <si>
    <t>Route Mile</t>
  </si>
  <si>
    <t xml:space="preserve">Construction Equipment </t>
  </si>
  <si>
    <t>Voice</t>
  </si>
  <si>
    <t>&lt;1 Mbps</t>
  </si>
  <si>
    <t>Business</t>
  </si>
  <si>
    <t>End User Federal Access Recovery Charges</t>
  </si>
  <si>
    <t>c.</t>
  </si>
  <si>
    <t xml:space="preserve">Transport Equipment </t>
  </si>
  <si>
    <t>Square Foot</t>
  </si>
  <si>
    <t>Special Purpose Vehicles</t>
  </si>
  <si>
    <t>Video</t>
  </si>
  <si>
    <t>1 Mbps</t>
  </si>
  <si>
    <t>Federal USF Model Based High Cost Support (CAM, A-CAM, REVISED A-CAM)</t>
  </si>
  <si>
    <t>d.</t>
  </si>
  <si>
    <t>Site</t>
  </si>
  <si>
    <t>Office Equipment</t>
  </si>
  <si>
    <t>Data/Voice</t>
  </si>
  <si>
    <t>3 Mbps</t>
  </si>
  <si>
    <t xml:space="preserve">Federal USF Auction Support (RBE, CAF II, RDOF) </t>
  </si>
  <si>
    <t>e</t>
  </si>
  <si>
    <t>Video Equipment</t>
  </si>
  <si>
    <t>Lump Sum</t>
  </si>
  <si>
    <t>e.</t>
  </si>
  <si>
    <t xml:space="preserve">Office Furniture </t>
  </si>
  <si>
    <t>Data/Video</t>
  </si>
  <si>
    <t>4 Mbps</t>
  </si>
  <si>
    <t>Federal USF High Cost Loop Support</t>
  </si>
  <si>
    <t>f.</t>
  </si>
  <si>
    <t>Power Equipment</t>
  </si>
  <si>
    <t>Billing System</t>
  </si>
  <si>
    <t>Voice/Video</t>
  </si>
  <si>
    <t>10 Mbps</t>
  </si>
  <si>
    <t>Federal USF Connect America Fund - Broadband Loop Support (Formerly ICLS)</t>
  </si>
  <si>
    <t>g.</t>
  </si>
  <si>
    <t>Satellite Equipment</t>
  </si>
  <si>
    <t>Test Equipment</t>
  </si>
  <si>
    <t>Data/Voice/Video</t>
  </si>
  <si>
    <t>25 Mbps</t>
  </si>
  <si>
    <t>Federal USF Frozen High Cost Support</t>
  </si>
  <si>
    <t>h.</t>
  </si>
  <si>
    <t>Other (specify)</t>
  </si>
  <si>
    <t>Portable Generators</t>
  </si>
  <si>
    <t>50 Mbps</t>
  </si>
  <si>
    <t>Federal USF Alaska Plan Support</t>
  </si>
  <si>
    <t>2. Outside Plant</t>
  </si>
  <si>
    <t xml:space="preserve">Copper Cable  -Aerial  </t>
  </si>
  <si>
    <t>i.</t>
  </si>
  <si>
    <t>Tools</t>
  </si>
  <si>
    <t>100 Mbps</t>
  </si>
  <si>
    <t>State Universal Service Support</t>
  </si>
  <si>
    <t>Copper Cable  - Buried</t>
  </si>
  <si>
    <t>j.</t>
  </si>
  <si>
    <t>250 Mbps</t>
  </si>
  <si>
    <t>Federal USF Connect America Fund - Intercarrier Compensation Support</t>
  </si>
  <si>
    <t xml:space="preserve">Copper Cable  - Underground </t>
  </si>
  <si>
    <t>2. Professional Services</t>
  </si>
  <si>
    <t xml:space="preserve">a. </t>
  </si>
  <si>
    <t>Engineering Services</t>
  </si>
  <si>
    <t>500 Mbps</t>
  </si>
  <si>
    <t>Carrier Interstate Switched Access Charges</t>
  </si>
  <si>
    <t>Coaxial Cable - Aerial</t>
  </si>
  <si>
    <t xml:space="preserve">Architectural Services </t>
  </si>
  <si>
    <t>1 Gbps</t>
  </si>
  <si>
    <t>Carrier Intrastate Switched Access Charges</t>
  </si>
  <si>
    <t>Coaxial Cable - Buried</t>
  </si>
  <si>
    <t xml:space="preserve">Environmental Services </t>
  </si>
  <si>
    <t>&gt;1 Gbps</t>
  </si>
  <si>
    <t>Interstate Special Access Charges (aka, Business Data Services Charges)</t>
  </si>
  <si>
    <t>Coaxial Cable - Underground</t>
  </si>
  <si>
    <t>Project Management Services</t>
  </si>
  <si>
    <t>Intrastate Special Access Charges</t>
  </si>
  <si>
    <t>Fiber Cable  - Aerial</t>
  </si>
  <si>
    <t>Other (specify the type of service)</t>
  </si>
  <si>
    <t>Other Network Access Services Revenue</t>
  </si>
  <si>
    <t>Fiber - Buried</t>
  </si>
  <si>
    <t xml:space="preserve">3. Other Expenditures </t>
  </si>
  <si>
    <t>Pre-application expenses</t>
  </si>
  <si>
    <t>Fiber - Underground Cable</t>
  </si>
  <si>
    <t xml:space="preserve">Fiber - Submarine Cable </t>
  </si>
  <si>
    <t>k.</t>
  </si>
  <si>
    <t xml:space="preserve">Conduit Systems </t>
  </si>
  <si>
    <t>l.</t>
  </si>
  <si>
    <t>Ducts (Vacant)</t>
  </si>
  <si>
    <t>m.</t>
  </si>
  <si>
    <t xml:space="preserve">Drops </t>
  </si>
  <si>
    <t>n.</t>
  </si>
  <si>
    <t>Cabinets/underground vaults</t>
  </si>
  <si>
    <t>o.</t>
  </si>
  <si>
    <t xml:space="preserve">Poles </t>
  </si>
  <si>
    <t>p.</t>
  </si>
  <si>
    <t>Make-ready</t>
  </si>
  <si>
    <t>q.</t>
  </si>
  <si>
    <t xml:space="preserve">3. Buildings </t>
  </si>
  <si>
    <t xml:space="preserve">New Construction </t>
  </si>
  <si>
    <t xml:space="preserve">Pre-Fab Huts </t>
  </si>
  <si>
    <t>4. Towers</t>
  </si>
  <si>
    <t>Guyed Towers</t>
  </si>
  <si>
    <t xml:space="preserve">Lattice Towers </t>
  </si>
  <si>
    <t xml:space="preserve">Monopole/Self-Supporting Tower </t>
  </si>
  <si>
    <t xml:space="preserve">Wood poles </t>
  </si>
  <si>
    <t xml:space="preserve">5. Customer Premises Equipment </t>
  </si>
  <si>
    <t>Video Set Top Boxes</t>
  </si>
  <si>
    <t xml:space="preserve">Modems and Routers </t>
  </si>
  <si>
    <t>Inside Wiring</t>
  </si>
  <si>
    <t>Multi-Terminal Adapter (VoIP)</t>
  </si>
  <si>
    <t>Smart Meters</t>
  </si>
  <si>
    <t>Other (Specify)</t>
  </si>
  <si>
    <t>6. Non-Depreciable Assets</t>
  </si>
  <si>
    <t>Land</t>
  </si>
  <si>
    <t xml:space="preserve">Right-of-way Procurement </t>
  </si>
  <si>
    <t>Long Term Debt Schedule</t>
  </si>
  <si>
    <t>Funded Debt - RUS/RTB/FFB Notes</t>
  </si>
  <si>
    <t>Loan Description</t>
  </si>
  <si>
    <t>Is the Loan Secured by Applicant's Assets, Revenues, or Stock?</t>
  </si>
  <si>
    <t>Is Security Evidenced by UCC?</t>
  </si>
  <si>
    <t>State of UCC Filing</t>
  </si>
  <si>
    <t>Are you requesting refinancing for this loan?</t>
  </si>
  <si>
    <t>RUS - Broadband</t>
  </si>
  <si>
    <t>RUS - Hardship</t>
  </si>
  <si>
    <t>RUS - Cost-of-Money</t>
  </si>
  <si>
    <t>RUS - Stimulus (BIP)</t>
  </si>
  <si>
    <t>RUS - Other</t>
  </si>
  <si>
    <t>RTB</t>
  </si>
  <si>
    <t>FFB</t>
  </si>
  <si>
    <t>Configure your Application</t>
  </si>
  <si>
    <t>Application Details</t>
  </si>
  <si>
    <t>Sub-Program</t>
  </si>
  <si>
    <t>Infrastructure</t>
  </si>
  <si>
    <t>Funding Opportunity</t>
  </si>
  <si>
    <t>Bridge Year</t>
  </si>
  <si>
    <t>Is the applicant a publicly traded company?</t>
  </si>
  <si>
    <t>NO</t>
  </si>
  <si>
    <t>Is the applicant replacing the standard grant security arrangements with an ILOC?</t>
  </si>
  <si>
    <t>Number of PFSAs</t>
  </si>
  <si>
    <t>Is the applicant planning on investing any funds to construct broadband facilities in the NFSA during the 5-year forecast period?</t>
  </si>
  <si>
    <t>Service Areas</t>
  </si>
  <si>
    <t>Service Area Name</t>
  </si>
  <si>
    <t>Population</t>
  </si>
  <si>
    <t>Square Miles</t>
  </si>
  <si>
    <t>Housing Units</t>
  </si>
  <si>
    <t>Households</t>
  </si>
  <si>
    <t>Businesses</t>
  </si>
  <si>
    <t>Households without Sufficient Access To Broadband</t>
  </si>
  <si>
    <t>Households without Sufficient Access To Broadband (%)</t>
  </si>
  <si>
    <t>South Midland</t>
  </si>
  <si>
    <t>NFSA - New</t>
  </si>
  <si>
    <t>NFSA - Existing</t>
  </si>
  <si>
    <t>Capital Investment Workbook</t>
  </si>
  <si>
    <t>Capital Investment Workbook - Service Area Costs</t>
  </si>
  <si>
    <t>Asset Type</t>
  </si>
  <si>
    <t>Description</t>
  </si>
  <si>
    <t>Quantity</t>
  </si>
  <si>
    <t>Measure</t>
  </si>
  <si>
    <t>Unit Cost</t>
  </si>
  <si>
    <t>Total Cost</t>
  </si>
  <si>
    <t>Eng cst install</t>
  </si>
  <si>
    <t>Eng misc</t>
  </si>
  <si>
    <t>Misc Splitters</t>
  </si>
  <si>
    <t>drops and install</t>
  </si>
  <si>
    <t>FDH cabinets</t>
  </si>
  <si>
    <t>mainline</t>
  </si>
  <si>
    <t>inside wiring</t>
  </si>
  <si>
    <t>tower</t>
  </si>
  <si>
    <t>router/switch</t>
  </si>
  <si>
    <t>mmw ptp</t>
  </si>
  <si>
    <t>pmp450i</t>
  </si>
  <si>
    <t>epmp4000</t>
  </si>
  <si>
    <t>epmp3000l</t>
  </si>
  <si>
    <t>fwa sm</t>
  </si>
  <si>
    <t>cabient</t>
  </si>
  <si>
    <t>misc splitters</t>
  </si>
  <si>
    <t>fdh cabinets</t>
  </si>
  <si>
    <t>fiber drop</t>
  </si>
  <si>
    <t>FTTH OLT</t>
  </si>
  <si>
    <t>FTTH ONT</t>
  </si>
  <si>
    <t>Inside wire</t>
  </si>
  <si>
    <t>Capital Investment Workbook - Common Network Facilities</t>
  </si>
  <si>
    <t>Capital Investment Workbook - Other Costs</t>
  </si>
  <si>
    <t>pre app expense</t>
  </si>
  <si>
    <t>Capital Investment Workbook - Summary</t>
  </si>
  <si>
    <t>PROPOSED FUNDED SERVICE AREA(S)</t>
  </si>
  <si>
    <t>NON FUNDED SERVICE AREA(S)</t>
  </si>
  <si>
    <t>PROJECT COST SUMMARY</t>
  </si>
  <si>
    <t xml:space="preserve">Total Project Cost  </t>
  </si>
  <si>
    <t xml:space="preserve">Access Equipment  </t>
  </si>
  <si>
    <t>Coaxial Cable -Underground</t>
  </si>
  <si>
    <t>Improvements</t>
  </si>
  <si>
    <t>Total Proposed Funded Service Area(s) Costs</t>
  </si>
  <si>
    <t>Funding Information</t>
  </si>
  <si>
    <t>Grant Amount Requested</t>
  </si>
  <si>
    <t>Matching Funds</t>
  </si>
  <si>
    <t>Loan Amount Requested</t>
  </si>
  <si>
    <t>Cash Substitution Amount for Loan Portion</t>
  </si>
  <si>
    <t>Other Funds</t>
  </si>
  <si>
    <t>Total Project Costs</t>
  </si>
  <si>
    <t>Capital Investment Schedule</t>
  </si>
  <si>
    <t>Total</t>
  </si>
  <si>
    <t xml:space="preserve"> </t>
  </si>
  <si>
    <t>Annual Capital Investment</t>
  </si>
  <si>
    <t>Total Proposed Funded Service Area Costs</t>
  </si>
  <si>
    <t>Capital Contributions Schedule</t>
  </si>
  <si>
    <t>Capital Contribution Source</t>
  </si>
  <si>
    <t>Source Name</t>
  </si>
  <si>
    <t>Total Capital Contribution Funds from ACI</t>
  </si>
  <si>
    <t>Owner/Member Capital</t>
  </si>
  <si>
    <t>Investor Capital</t>
  </si>
  <si>
    <t>State Grant</t>
  </si>
  <si>
    <t>Federal Grant</t>
  </si>
  <si>
    <t>Matching Contribution</t>
  </si>
  <si>
    <t>Other</t>
  </si>
  <si>
    <t>Total Capital Contributions</t>
  </si>
  <si>
    <t>LNSR - Service Offerings</t>
  </si>
  <si>
    <t>Service Offerings</t>
  </si>
  <si>
    <t>Service Offering Description</t>
  </si>
  <si>
    <t>Broadband Download Speed</t>
  </si>
  <si>
    <t>Broadband Upload Speed</t>
  </si>
  <si>
    <t>Price</t>
  </si>
  <si>
    <t>Service Area (s)</t>
  </si>
  <si>
    <t>Service Area Status</t>
  </si>
  <si>
    <t>D/Vo New SO New SA</t>
  </si>
  <si>
    <t>Vo New SO New SA</t>
  </si>
  <si>
    <t>Vo/Vi New SO New Sa</t>
  </si>
  <si>
    <t>D/Vo/Vi New SO Existing SA</t>
  </si>
  <si>
    <t>D/Vo/Vi New SO New SA</t>
  </si>
  <si>
    <t>Subscriber Projections: South Midland</t>
  </si>
  <si>
    <t>Subscriber Projections: NFSA- New</t>
  </si>
  <si>
    <t>Subscriber Projections: NFSA - Existing</t>
  </si>
  <si>
    <t>Existing Subscribers</t>
  </si>
  <si>
    <t>New Subscribers</t>
  </si>
  <si>
    <t>Cancellations</t>
  </si>
  <si>
    <t>Net Additions</t>
  </si>
  <si>
    <t>Ending Subscribers</t>
  </si>
  <si>
    <t>Churn Rate</t>
  </si>
  <si>
    <t>LNSR - Other Revenue</t>
  </si>
  <si>
    <t>Other Revenues</t>
  </si>
  <si>
    <t>Do you charge an Installation or Setup Fee when connecting new subscribers?</t>
  </si>
  <si>
    <t>On average, how much does the company charge a new subscriber to install or set-up equipment?</t>
  </si>
  <si>
    <t>Do you have any Other Local Network Services Revenues to report? These revenues may be generated from broadcast network fees, monthly cable modem rental fees, video conferencing fees, etc....</t>
  </si>
  <si>
    <t>Local Network Services Revenue - Other Revenue</t>
  </si>
  <si>
    <t>Other Local Network Services Revenue</t>
  </si>
  <si>
    <t>Total Residential Subscribers</t>
  </si>
  <si>
    <t>Household Penetration Rates</t>
  </si>
  <si>
    <t>Total Business Subscribers</t>
  </si>
  <si>
    <t>Business Penetration rates</t>
  </si>
  <si>
    <t>Summary</t>
  </si>
  <si>
    <t>Local Network Services Revenue</t>
  </si>
  <si>
    <t>LNSR - Summary</t>
  </si>
  <si>
    <t>Residential Local Network Services Revenue</t>
  </si>
  <si>
    <t>Residential Average Revenue per User (ARPU)</t>
  </si>
  <si>
    <t>Business Local Network Services Revenue</t>
  </si>
  <si>
    <t>Business Average Revenue per User (ARPU)</t>
  </si>
  <si>
    <t>One-time Set-up Fees</t>
  </si>
  <si>
    <t>Total Local Network Services Revenue</t>
  </si>
  <si>
    <t>Depreciation Rates &amp; Composite Economic Life</t>
  </si>
  <si>
    <t>Proposed Funded Service Areas</t>
  </si>
  <si>
    <t>Non-Funded Service Areas</t>
  </si>
  <si>
    <t>Project Asset Type</t>
  </si>
  <si>
    <t>Depreciation Rate</t>
  </si>
  <si>
    <t>Economic Life</t>
  </si>
  <si>
    <t>Total Investment</t>
  </si>
  <si>
    <t>Economic Life Value</t>
  </si>
  <si>
    <t>Total Composite Economic Life</t>
  </si>
  <si>
    <t>Composite Economic Life</t>
  </si>
  <si>
    <t>Annual Depreciation Expense</t>
  </si>
  <si>
    <t>Total Annual Depreciation Expense</t>
  </si>
  <si>
    <t>Depreciation Expense Summary</t>
  </si>
  <si>
    <t>Existing Property, Plant and Equipment</t>
  </si>
  <si>
    <t>Non-telecommunications Plant added during forecast period</t>
  </si>
  <si>
    <t>Telecommunications Plant -PFSA</t>
  </si>
  <si>
    <t>Telecommunications Plant -NFSA</t>
  </si>
  <si>
    <t xml:space="preserve">Less Grant-Funded Plant  </t>
  </si>
  <si>
    <t>Total Depreciation Expense</t>
  </si>
  <si>
    <t>Long-Term Debt Schedule - Notes</t>
  </si>
  <si>
    <t>Existing RUS, RTB, FFB</t>
  </si>
  <si>
    <t>RUS ID</t>
  </si>
  <si>
    <t xml:space="preserve">Note Designation </t>
  </si>
  <si>
    <t>Loan Description (Pick List)</t>
  </si>
  <si>
    <t>Original Principal Balance</t>
  </si>
  <si>
    <t xml:space="preserve">Outstanding Principal Balance </t>
  </si>
  <si>
    <t>Annual (Average) Interest Rate (%)</t>
  </si>
  <si>
    <t>Term of Note (Years)</t>
  </si>
  <si>
    <t>Number of Payments (per Year)</t>
  </si>
  <si>
    <t xml:space="preserve">Annual Payment Amount </t>
  </si>
  <si>
    <t>Date of Note (mm/dd/yyyy)</t>
  </si>
  <si>
    <t>Refinancing Requested</t>
  </si>
  <si>
    <t>ND0543</t>
  </si>
  <si>
    <t>P43</t>
  </si>
  <si>
    <t>ND0245</t>
  </si>
  <si>
    <t>P45</t>
  </si>
  <si>
    <t>ND0377</t>
  </si>
  <si>
    <t>P47</t>
  </si>
  <si>
    <t>ND0349</t>
  </si>
  <si>
    <t>P49</t>
  </si>
  <si>
    <t>Funded Debt - Other</t>
  </si>
  <si>
    <t xml:space="preserve">Long-Term Debt Identifier </t>
  </si>
  <si>
    <t>Name of Lender</t>
  </si>
  <si>
    <t xml:space="preserve">Loan Description </t>
  </si>
  <si>
    <t>Annual Interest Rate (%)</t>
  </si>
  <si>
    <t>Term of Loan (Years)</t>
  </si>
  <si>
    <t>Start Date of Loan  (mm/dd/yyyy)</t>
  </si>
  <si>
    <t>Is the Loan Secured by Applicant's Assets, Revenues or stock? (Pick List)</t>
  </si>
  <si>
    <t>Is Security Evidenced by UCC? (Pick List)</t>
  </si>
  <si>
    <t>Date of UCC Filing (mm/dd/yyyy)</t>
  </si>
  <si>
    <t>ND5234</t>
  </si>
  <si>
    <t>Lender 1</t>
  </si>
  <si>
    <t>Loan 1</t>
  </si>
  <si>
    <t>ND5235</t>
  </si>
  <si>
    <t>Loan 4</t>
  </si>
  <si>
    <t xml:space="preserve">Funded Debt - Rural Development Loan </t>
  </si>
  <si>
    <t>ID1234</t>
  </si>
  <si>
    <t>Lender 2</t>
  </si>
  <si>
    <t>Loan 2</t>
  </si>
  <si>
    <t>Alabama</t>
  </si>
  <si>
    <t>ID1235</t>
  </si>
  <si>
    <t>Loan 5</t>
  </si>
  <si>
    <t>Other Long-Term Debt</t>
  </si>
  <si>
    <t>ID5678</t>
  </si>
  <si>
    <t>Lender 3</t>
  </si>
  <si>
    <t>Loan 3</t>
  </si>
  <si>
    <t>Obligations under Capital Lease</t>
  </si>
  <si>
    <t>Name of Lessor</t>
  </si>
  <si>
    <t>Lease Description</t>
  </si>
  <si>
    <t>Original Capital Lease Amount</t>
  </si>
  <si>
    <t>Outstanding Capital Lease Amount</t>
  </si>
  <si>
    <t>Term of Lease (Years)</t>
  </si>
  <si>
    <t>Annual Lease Payment</t>
  </si>
  <si>
    <t>Start Date of Lease  (mm/dd/yyyy)</t>
  </si>
  <si>
    <t>ID 2233</t>
  </si>
  <si>
    <t>Lessor 1</t>
  </si>
  <si>
    <t>Lease 1</t>
  </si>
  <si>
    <t>Long-Term Debt Schedule - Tables</t>
  </si>
  <si>
    <t>Funded Debt - Existing RUS/RTB/FFB Notes</t>
  </si>
  <si>
    <t>New Borrowing</t>
  </si>
  <si>
    <t xml:space="preserve">Interest Paid </t>
  </si>
  <si>
    <t>Principal Paid</t>
  </si>
  <si>
    <t>Total Debt Service</t>
  </si>
  <si>
    <t>Long-Term Portion - LTD</t>
  </si>
  <si>
    <t>Current Maturities - LTD</t>
  </si>
  <si>
    <t>Year-End Balance - LTD</t>
  </si>
  <si>
    <t>Deferral Period (Years)</t>
  </si>
  <si>
    <t>Forecast Year 1 Advance Amount</t>
  </si>
  <si>
    <t>Total Loan Amount</t>
  </si>
  <si>
    <t>Deferral Period</t>
  </si>
  <si>
    <t>Future Value after Deferral Period</t>
  </si>
  <si>
    <t>Annual Interest Rate</t>
  </si>
  <si>
    <t>Monthly  Payment</t>
  </si>
  <si>
    <t>Monthly Interest Rate</t>
  </si>
  <si>
    <t>End of Deferral Period</t>
  </si>
  <si>
    <t>Annual Payment</t>
  </si>
  <si>
    <t>Loan Term (Mos.) - Deferral Period</t>
  </si>
  <si>
    <t>Monthly Payment</t>
  </si>
  <si>
    <t>No. of Repayment Month(s) per Year</t>
  </si>
  <si>
    <t>AMORTIZATION SCHEDULE - NEW RUS DEBT</t>
  </si>
  <si>
    <t xml:space="preserve">Fields highlighted in light blue are applicant inputs. The deferral period and interest rate fields will default to a specific value based on current program requirements. </t>
  </si>
  <si>
    <t>Fields highlighted in light green are inputs that will be coming from other sections. There are two total: Investment schedule for new borrowing and Depreciation schedule for loan term.</t>
  </si>
  <si>
    <t>Loan Term (Years)</t>
  </si>
  <si>
    <t>*The loan term is the composite economic life of the total project cost plus 3 years. The composite economic life of the total project costs is taken from the Depreciation Schedule-Economic Life.</t>
  </si>
  <si>
    <t>Interest Rate</t>
  </si>
  <si>
    <t>*Default with 5.0000% interest rate. 5% is the interest rate for Hardship Loans. This is an applicant input field for the 100% Cost of Money Loans.</t>
  </si>
  <si>
    <t>Start Date of Loan</t>
  </si>
  <si>
    <t>*The Start date of the loan is the Release of Funds Date recorded in CLSS.  This is an estimated date and is currently defaulted at July 1st, of the year in which funds are first disbursed</t>
  </si>
  <si>
    <t xml:space="preserve">*End of Deferral Period only shows up in this WS because the values are used in other calculations. </t>
  </si>
  <si>
    <t>CY-End Deferral Period</t>
  </si>
  <si>
    <t xml:space="preserve">*CY-End of Deferral Period only shows up in this WS because the values are used in other calculations. </t>
  </si>
  <si>
    <t>Year of Draw</t>
  </si>
  <si>
    <t>Forecast Year 1</t>
  </si>
  <si>
    <t>Forecast Year 2</t>
  </si>
  <si>
    <t>Forecast Year 3</t>
  </si>
  <si>
    <t>Forecast Year 4</t>
  </si>
  <si>
    <t>Forecast Year 5</t>
  </si>
  <si>
    <t>Forecast Year 6</t>
  </si>
  <si>
    <t xml:space="preserve">*Forecast Years are created form the Year of Application. You will need an additional Forecast Year (6) in order to determine Current Portion of L/T Debt and L/T Debt. </t>
  </si>
  <si>
    <t>New Borrowing*</t>
  </si>
  <si>
    <t>*Year 1 - to up to Year 5 is taken from Investment Schedule (Loan Funds)</t>
  </si>
  <si>
    <t>Interest Paid</t>
  </si>
  <si>
    <t xml:space="preserve">Total Debt Service </t>
  </si>
  <si>
    <t>Long Term Portion - LTD</t>
  </si>
  <si>
    <t>Amortization Inputs and Schedule for Advance Year 1:</t>
  </si>
  <si>
    <t>Amortization Inputs and Schedule for Advance Year 2:</t>
  </si>
  <si>
    <t>Amortization Inputs and Schedule for Advance Year 3:</t>
  </si>
  <si>
    <t>Amortization Inputs and Schedule for Advance Year 4:</t>
  </si>
  <si>
    <t>Amortization Inputs and Schedule for Advance Year 5:</t>
  </si>
  <si>
    <t>Forecast Year 2 Advance Amount</t>
  </si>
  <si>
    <t>Forecast Year 3 Advance Amount</t>
  </si>
  <si>
    <t>Forecast Year 4 Advance Amount</t>
  </si>
  <si>
    <t>Forecast Year 5 Advance Amount</t>
  </si>
  <si>
    <t>Future Value after Deferral Period (total value after deferral period) (Inititial principal)
-next line would be capitalized interest
-next line original prinicipal + capitalized interest</t>
  </si>
  <si>
    <t>Loan Term (Months)</t>
  </si>
  <si>
    <t>X</t>
  </si>
  <si>
    <t>Driving Assumptions</t>
  </si>
  <si>
    <t>%</t>
  </si>
  <si>
    <t>Loan Term, Accounting for Deferral Period</t>
  </si>
  <si>
    <t>Months</t>
  </si>
  <si>
    <t>Affects capitalized interest calculations</t>
  </si>
  <si>
    <t>Loan Repayment Style</t>
  </si>
  <si>
    <t>User Selection</t>
  </si>
  <si>
    <t>Deferred Principal Payments</t>
  </si>
  <si>
    <t>Deferred Principal and Interest Payments</t>
  </si>
  <si>
    <t>No P or I paid during the deferral period; interest will be capitalized.</t>
  </si>
  <si>
    <t>First Advance</t>
  </si>
  <si>
    <t>Period Index</t>
  </si>
  <si>
    <t>Interest-only payments will be made during the deferral period.</t>
  </si>
  <si>
    <t>No Payment Deferral</t>
  </si>
  <si>
    <t>P+I payments wil first occur in the period following the first loan advance; interest will thus not be capitalized.</t>
  </si>
  <si>
    <t>First Principal Repayment:</t>
  </si>
  <si>
    <t>Payment Index</t>
  </si>
  <si>
    <t>Loan Amounts</t>
  </si>
  <si>
    <t>$</t>
  </si>
  <si>
    <t>Year</t>
  </si>
  <si>
    <t>Loan Advance Amount</t>
  </si>
  <si>
    <t>Loan Advance Amount Including Capitalized Interest, if any</t>
  </si>
  <si>
    <t>Timeline</t>
  </si>
  <si>
    <t>Dates</t>
  </si>
  <si>
    <t>Period</t>
  </si>
  <si>
    <t>Start date</t>
  </si>
  <si>
    <t>End date</t>
  </si>
  <si>
    <t>Year Index</t>
  </si>
  <si>
    <t>can remove</t>
  </si>
  <si>
    <t>Relative Period</t>
  </si>
  <si>
    <t>Loan Schedule</t>
  </si>
  <si>
    <t>Loan Balance BOP</t>
  </si>
  <si>
    <t>Loan Advance</t>
  </si>
  <si>
    <t>Loan Repayment</t>
  </si>
  <si>
    <t>Capitalized Interest</t>
  </si>
  <si>
    <t>Loan Balance EOP</t>
  </si>
  <si>
    <t>Scheduled Interest</t>
  </si>
  <si>
    <t>Total Debt Service (abs. value)</t>
  </si>
  <si>
    <t>Interest Paid (Scheduled)</t>
  </si>
  <si>
    <t>AMORTIZATION SCHEDULE - REFINANCED DEBT</t>
  </si>
  <si>
    <t>The loan term is the weighted average of the years until final maturity of all notes being refinanced.  Please calculate this, and input the value</t>
  </si>
  <si>
    <t>There is no deferral period on the loan for refinanced debt.</t>
  </si>
  <si>
    <t>This is an applicant input field for the refinanced debt amortization schedule.</t>
  </si>
  <si>
    <t>*The Start date of the loan is the Release of Funds Date recorded in CLSS.  This is an estimated date and is currently defaulted at January 1st, of the year following the bridge year.</t>
  </si>
  <si>
    <t>Funded Debt - Summary</t>
  </si>
  <si>
    <t>Non-Operating Net Income</t>
  </si>
  <si>
    <t>Non-Operating Revenue</t>
  </si>
  <si>
    <t>Total Non-Operating Revenues</t>
  </si>
  <si>
    <t>Non-Operating Expense</t>
  </si>
  <si>
    <t>Total Non-Operating Expenses</t>
  </si>
  <si>
    <t>Total Non-Operating Net Income</t>
  </si>
  <si>
    <t>Plant-in-Service</t>
  </si>
  <si>
    <t>Plant-In-Service,  Beginning Of Year</t>
  </si>
  <si>
    <t>Telecommunications Plant Additions - PFSA</t>
  </si>
  <si>
    <t>Telecommunications Plant Additions - NFSA</t>
  </si>
  <si>
    <t>Non-Telecommunications Plant Additions</t>
  </si>
  <si>
    <t xml:space="preserve">Less Plant Retirements </t>
  </si>
  <si>
    <t>Less  Grant-Funded Expenses</t>
  </si>
  <si>
    <t xml:space="preserve">Less Grant-Funded Assets </t>
  </si>
  <si>
    <t>Plant-In-Service, End of Year</t>
  </si>
  <si>
    <t>Total Nework Access Services Revenue</t>
  </si>
  <si>
    <t>Income Statement</t>
  </si>
  <si>
    <t>Long Distance Network Services Revenue</t>
  </si>
  <si>
    <t>Carrier Billing and Collection Revenue</t>
  </si>
  <si>
    <t>Other Operating Revenue</t>
  </si>
  <si>
    <t xml:space="preserve">Amortized Grant Revenue </t>
  </si>
  <si>
    <t xml:space="preserve">Uncollectible Revenue   </t>
  </si>
  <si>
    <t xml:space="preserve">Net Operating Revenues </t>
  </si>
  <si>
    <t xml:space="preserve">Plant Specific Operations Expense </t>
  </si>
  <si>
    <t>Plant Nonspecific Operations Expense (Excluding Depreciation &amp; Amortization)</t>
  </si>
  <si>
    <t>Depreciation Expense</t>
  </si>
  <si>
    <t>Amortization Expense</t>
  </si>
  <si>
    <t>Customer Operations and Corporate Operations Expenses</t>
  </si>
  <si>
    <t>Other Operating Expense</t>
  </si>
  <si>
    <t>Total Operating Expenses</t>
  </si>
  <si>
    <t>Operating Income or Margins</t>
  </si>
  <si>
    <t xml:space="preserve">Nonoperating Net Income </t>
  </si>
  <si>
    <t>Interest on Funded Debt (RUS, RTB and FFB Notes)</t>
  </si>
  <si>
    <t>Other Interest Expense</t>
  </si>
  <si>
    <t>Interest on Line(s) of Credit</t>
  </si>
  <si>
    <t>Allowance for Funds Used During Construction</t>
  </si>
  <si>
    <t xml:space="preserve">Total Fixed Charges </t>
  </si>
  <si>
    <t>Taxes</t>
  </si>
  <si>
    <t>Extraordinary Items</t>
  </si>
  <si>
    <t xml:space="preserve">Total Net Income or Margins </t>
  </si>
  <si>
    <t xml:space="preserve">EBITDA </t>
  </si>
  <si>
    <t xml:space="preserve">EBIT </t>
  </si>
  <si>
    <t xml:space="preserve">Principal Payments on Long-Term Debt and Capital Leases </t>
  </si>
  <si>
    <t>TIER</t>
  </si>
  <si>
    <t xml:space="preserve">DSCR </t>
  </si>
  <si>
    <t xml:space="preserve">Network Access Services Revenue / Net Operating Revenues </t>
  </si>
  <si>
    <t>Cash Flow from Operations / Total Debt Service</t>
  </si>
  <si>
    <t>Balance Sheet</t>
  </si>
  <si>
    <t>ASSETS</t>
  </si>
  <si>
    <t>Current Assets</t>
  </si>
  <si>
    <t>Cash &amp; Equivalents</t>
  </si>
  <si>
    <t>Cash-RUS Construction Fund</t>
  </si>
  <si>
    <t>Accounts Receivable - Affiliates</t>
  </si>
  <si>
    <t>Accounts Receivable - Non-Affiliates</t>
  </si>
  <si>
    <t>Notes Receivable - Affiliates</t>
  </si>
  <si>
    <t>Notes Receivable - Non-Affiliates</t>
  </si>
  <si>
    <t>Interest and Dividends Receivable</t>
  </si>
  <si>
    <t>Materials and Inventory</t>
  </si>
  <si>
    <t>Other Current Assets</t>
  </si>
  <si>
    <t xml:space="preserve">Total Current Assets  </t>
  </si>
  <si>
    <t>Non-Current Assets</t>
  </si>
  <si>
    <t>Investment in Affiliated Companies - Rural Development</t>
  </si>
  <si>
    <t>Investment in Affiliated Companies - Non-Rural Development</t>
  </si>
  <si>
    <t xml:space="preserve">Intangible Assets </t>
  </si>
  <si>
    <t>Other Noncurrent Assets</t>
  </si>
  <si>
    <t xml:space="preserve">Total Non-Current Assets </t>
  </si>
  <si>
    <t>Plant, Property and Equipment</t>
  </si>
  <si>
    <t>Plant Under Construction</t>
  </si>
  <si>
    <t>Plant Adjustment, Nonoperating Plant &amp; Goodwill</t>
  </si>
  <si>
    <t>Less Accumulated Depreciation</t>
  </si>
  <si>
    <t xml:space="preserve">Net Plant </t>
  </si>
  <si>
    <t xml:space="preserve">TOTAL ASSETS </t>
  </si>
  <si>
    <t>LIABILITIES AND EQUITY</t>
  </si>
  <si>
    <t>Current Liabilities</t>
  </si>
  <si>
    <t>Accounts Payable - Affiliates</t>
  </si>
  <si>
    <t>Accounts Payable - Non-Affiliates</t>
  </si>
  <si>
    <t>Notes Payable - Affiliates</t>
  </si>
  <si>
    <t>Notes Payable - Non-Affiliates</t>
  </si>
  <si>
    <t>Current Maturities Long-Term Debt - RUS, RTB, and FFB Notes</t>
  </si>
  <si>
    <t>Current Maturities Long-Term Debt - Funded Debt - Other</t>
  </si>
  <si>
    <t>Current Maturities Long-Term Debt - Rural Development Loan</t>
  </si>
  <si>
    <t>Current Maturities Other Long-Term Debt</t>
  </si>
  <si>
    <t>Current Maturities - Capital Leases</t>
  </si>
  <si>
    <t>Lines of Credit</t>
  </si>
  <si>
    <t>Other Current Liabilities</t>
  </si>
  <si>
    <t xml:space="preserve">Total Current Liabilities </t>
  </si>
  <si>
    <t>Long-Term Debt</t>
  </si>
  <si>
    <t>Funded Debt - RUS, RTB, and FFB Notes</t>
  </si>
  <si>
    <t>Less Unapplied Payments – Cushion of Credit</t>
  </si>
  <si>
    <t>Funded Debt - Rural Development Loan</t>
  </si>
  <si>
    <t>Obligations Under Capital Lease</t>
  </si>
  <si>
    <t xml:space="preserve">Total Long-Term Debt </t>
  </si>
  <si>
    <t>Other Liabilities and Deferred Credits</t>
  </si>
  <si>
    <t>Other Long-Term Liabilities and Deferred Credits</t>
  </si>
  <si>
    <t>Deferred Grant Revenue</t>
  </si>
  <si>
    <t>Total Liabilities</t>
  </si>
  <si>
    <t>Equity</t>
  </si>
  <si>
    <t>Cap. Stock Outstanding &amp; Subscribed</t>
  </si>
  <si>
    <t>Additional Paid-in-Capital</t>
  </si>
  <si>
    <t>Membership &amp; Cap. Certificates</t>
  </si>
  <si>
    <t>Patronage Capital Credits</t>
  </si>
  <si>
    <t>Retained Earnings or Margins</t>
  </si>
  <si>
    <t xml:space="preserve">Total Equity </t>
  </si>
  <si>
    <t>TOTAL LIABILITIES &amp; EQUITY (41+47)</t>
  </si>
  <si>
    <t>Total Equity / Total Assets</t>
  </si>
  <si>
    <t xml:space="preserve">Current Ratio </t>
  </si>
  <si>
    <t xml:space="preserve">Quick Ratio </t>
  </si>
  <si>
    <t xml:space="preserve">Working Capital in dollars </t>
  </si>
  <si>
    <t xml:space="preserve">Total Liabilities / Total Equity </t>
  </si>
  <si>
    <t xml:space="preserve">Net Plant / Long Term Debt </t>
  </si>
  <si>
    <t xml:space="preserve">Tangible Equity </t>
  </si>
  <si>
    <t xml:space="preserve">Tangible Equity / Total Assets </t>
  </si>
  <si>
    <t>Statement of Cash Flow</t>
  </si>
  <si>
    <t>Beginning Cash</t>
  </si>
  <si>
    <t>Net Income (Loss)</t>
  </si>
  <si>
    <t>ADJUSTMENTS TO RECONCILE NET INCOME (LOSS) TO NET CASH PROVIDED BY OPERATING ACTIVITIES</t>
  </si>
  <si>
    <t>Add: Depreciation</t>
  </si>
  <si>
    <t>Add: Amortization</t>
  </si>
  <si>
    <t>+Add New Line Item</t>
  </si>
  <si>
    <t>CHANGES IN OPERATING ASSETS &amp; LIABILITIES</t>
  </si>
  <si>
    <t>Decrease / (Increase) in Accounts Receivable</t>
  </si>
  <si>
    <t>Decrease / (Increase) in Materials &amp; Inventory</t>
  </si>
  <si>
    <t>Decrease / (Increase) in Other Current Assets, Interest, and Dividends Receivable</t>
  </si>
  <si>
    <t>Increase / (Decrease) in Accounts Payable</t>
  </si>
  <si>
    <t>Increase / (Decrease) in Other Current Liabilities</t>
  </si>
  <si>
    <t>Net Cash Provided/(Used) by Operations</t>
  </si>
  <si>
    <t>Capital Expenditures (Excluding Plant Constructed Using Grant Proceeds)</t>
  </si>
  <si>
    <t>Capital Expenditures - Plant Constructed Using Grant Proceeds</t>
  </si>
  <si>
    <t>Other Long-Term Investments</t>
  </si>
  <si>
    <t>Increase / (Decrease) in Intangible Assets</t>
  </si>
  <si>
    <t xml:space="preserve">Other Noncurrent Assets </t>
  </si>
  <si>
    <t>Net Cash Provided/(Used) by Investing Activities</t>
  </si>
  <si>
    <t>Decrease / (Increase) in Notes Receivable</t>
  </si>
  <si>
    <t>Increase / (Decrease) in Notes Payable &amp; Lines of Credit</t>
  </si>
  <si>
    <t>Net Increase / (Decrease) in Long Term Debt (Including Current Maturities)</t>
  </si>
  <si>
    <t>Decrease / (Increase) in Unapplied Payments – Cushion of Credit</t>
  </si>
  <si>
    <t>Increase / (Decrease) in Other Liabilities &amp; Deferred Credits</t>
  </si>
  <si>
    <t>Increase / (Decrease) in Capital Stock, Paid-in-Capital, Membership and Capital Certificates &amp; Other Capital</t>
  </si>
  <si>
    <t>Proceeds from Grant Funds</t>
  </si>
  <si>
    <t>Less: Distributions (Payment of Dividends, Patronage Capital Credits Retired, or any other Distribution)</t>
  </si>
  <si>
    <t>Net Cash Provided / (Used) by Financing Activities</t>
  </si>
  <si>
    <t>Net Increase / (Decrease) in Cash</t>
  </si>
  <si>
    <t>Ending Cash</t>
  </si>
  <si>
    <t>FOA</t>
  </si>
  <si>
    <t>Access Equipment</t>
  </si>
  <si>
    <t>Transport Equipment</t>
  </si>
  <si>
    <t>Copper Cable -Aerial</t>
  </si>
  <si>
    <t>Copper Cable - Buried</t>
  </si>
  <si>
    <t>Copper Cable - Underground</t>
  </si>
  <si>
    <t>Fiber Cable - Aerial</t>
  </si>
  <si>
    <t>Fiber - Submarine Cable</t>
  </si>
  <si>
    <t>Conduit Systems</t>
  </si>
  <si>
    <t>Drops</t>
  </si>
  <si>
    <t>Poles</t>
  </si>
  <si>
    <t>New Construction</t>
  </si>
  <si>
    <t>Pre-Fab Huts</t>
  </si>
  <si>
    <t>Lattice Towers</t>
  </si>
  <si>
    <t>Monopole/Self-Supporting Tower</t>
  </si>
  <si>
    <t>Wood poles</t>
  </si>
  <si>
    <t>Modems and Routers</t>
  </si>
  <si>
    <t>Right-of-way Procurement</t>
  </si>
  <si>
    <t>1. Network &amp; Access Equipment</t>
  </si>
  <si>
    <t>3. Buildings</t>
  </si>
  <si>
    <t>5. Customer Premises Equipment</t>
  </si>
  <si>
    <t>1. Support Assets</t>
  </si>
  <si>
    <t>3. Other Expenditures</t>
  </si>
  <si>
    <t>Construction Equipment</t>
  </si>
  <si>
    <t>Office Furniture</t>
  </si>
  <si>
    <t>Architectural Services</t>
  </si>
  <si>
    <t>Environmental Services</t>
  </si>
  <si>
    <t>CEL Addition</t>
  </si>
  <si>
    <t>Loan Term Tool tip</t>
  </si>
  <si>
    <t xml:space="preserve"> years. The composite economic life of the total project costs is taken from the depreciation schedule – Composite Economic Life section.</t>
  </si>
  <si>
    <t xml:space="preserve">*The loan term is the composite economic life of the total project plus </t>
  </si>
  <si>
    <t>Intake System Financial and Network Model</t>
  </si>
  <si>
    <t>Use this Model to help trace formulas and validate calculations in the RUS Telecommunications Program application intake system. The model builds on itself and is intended to illustrate how the Financial and Network schedules are calculated based on user entry. Test data is included in several sections of the model so users can see how values carry forward to other sections.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</si>
</sst>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164" formatCode="&quot;$&quot;#,##0"/>
    <numFmt numFmtId="165" formatCode="_(&quot;$&quot;* #,##0_);_(&quot;$&quot;* \(#,##0\);_(&quot;$&quot;* &quot;-&quot;??_);_(@_)"/>
    <numFmt numFmtId="166" formatCode="_([$$-409]* #,##0.00_);_([$$-409]* \(#,##0.00\);_([$$-409]* &quot;-&quot;??_);_(@_)"/>
    <numFmt numFmtId="167" formatCode="_([$$-409]* #,##0_);_([$$-409]* \(#,##0\);_([$$-409]* &quot;-&quot;??_);_(@_)"/>
    <numFmt numFmtId="168" formatCode="0.0000%"/>
    <numFmt numFmtId="169" formatCode="&quot;$&quot;#,##0.00"/>
    <numFmt numFmtId="170" formatCode="_(* #,##0.00_);_(* \(#,##0.00\);_(* &quot;-&quot;_);_(@_)"/>
    <numFmt numFmtId="171" formatCode="_(* #,##0.0000_);_(* \(#,##0.0000\);_(* &quot;-&quot;_);_(@_)"/>
  </numFmts>
  <fonts count="33" x14ac:knownFonts="1">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b/>
      <sz val="16"/>
      <color theme="0"/>
      <name val="Arial"/>
      <family val="2"/>
    </font>
    <font>
      <b/>
      <sz val="14"/>
      <color theme="1"/>
      <name val="Arial"/>
      <family val="2"/>
    </font>
    <font>
      <b/>
      <sz val="11"/>
      <name val="Arial"/>
      <family val="2"/>
    </font>
    <font>
      <sz val="11"/>
      <name val="Arial"/>
      <family val="2"/>
    </font>
    <font>
      <b/>
      <sz val="10"/>
      <name val="Arial"/>
      <family val="2"/>
    </font>
    <font>
      <b/>
      <sz val="12"/>
      <name val="Arial"/>
      <family val="2"/>
    </font>
    <font>
      <sz val="11"/>
      <color rgb="FF3F3F76"/>
      <name val="Calibri"/>
      <family val="2"/>
      <scheme val="minor"/>
    </font>
    <font>
      <sz val="11"/>
      <color theme="0"/>
      <name val="Calibri"/>
      <family val="2"/>
      <scheme val="minor"/>
    </font>
    <font>
      <b/>
      <sz val="11"/>
      <color theme="0"/>
      <name val="Calibri"/>
      <family val="2"/>
      <scheme val="minor"/>
    </font>
    <font>
      <b/>
      <sz val="13"/>
      <color theme="0"/>
      <name val="Calibri"/>
      <family val="2"/>
      <scheme val="minor"/>
    </font>
    <font>
      <b/>
      <sz val="12"/>
      <color theme="1"/>
      <name val="Calibri"/>
      <family val="2"/>
      <scheme val="minor"/>
    </font>
    <font>
      <b/>
      <sz val="12"/>
      <color theme="0"/>
      <name val="Calibri"/>
      <family val="2"/>
      <scheme val="minor"/>
    </font>
    <font>
      <sz val="12"/>
      <name val="Calibri"/>
      <family val="2"/>
      <scheme val="minor"/>
    </font>
    <font>
      <sz val="10"/>
      <color theme="1"/>
      <name val="Calibri"/>
      <family val="2"/>
      <scheme val="minor"/>
    </font>
    <font>
      <sz val="11"/>
      <name val="Calibri"/>
      <family val="2"/>
      <scheme val="minor"/>
    </font>
    <font>
      <b/>
      <sz val="11"/>
      <name val="Calibri"/>
      <family val="2"/>
      <scheme val="minor"/>
    </font>
    <font>
      <b/>
      <sz val="14"/>
      <color theme="0"/>
      <name val="Calibri"/>
      <family val="2"/>
      <scheme val="minor"/>
    </font>
    <font>
      <b/>
      <sz val="14"/>
      <color theme="1"/>
      <name val="Calibri"/>
      <family val="2"/>
      <scheme val="minor"/>
    </font>
    <font>
      <i/>
      <sz val="11"/>
      <color theme="1"/>
      <name val="Calibri"/>
      <family val="2"/>
      <scheme val="minor"/>
    </font>
    <font>
      <i/>
      <sz val="12"/>
      <name val="Calibri"/>
      <family val="2"/>
      <scheme val="minor"/>
    </font>
    <font>
      <i/>
      <sz val="11"/>
      <color rgb="FF7F7F7F"/>
      <name val="Calibri"/>
      <family val="2"/>
      <scheme val="minor"/>
    </font>
    <font>
      <sz val="8"/>
      <name val="Calibri"/>
      <family val="2"/>
      <scheme val="minor"/>
    </font>
    <font>
      <sz val="7"/>
      <name val="Arial"/>
      <family val="2"/>
    </font>
    <font>
      <u/>
      <sz val="11"/>
      <color theme="1"/>
      <name val="Calibri"/>
      <family val="2"/>
      <scheme val="minor"/>
    </font>
    <font>
      <b/>
      <i/>
      <sz val="11"/>
      <color theme="1"/>
      <name val="Calibri"/>
      <family val="2"/>
      <scheme val="minor"/>
    </font>
    <font>
      <b/>
      <sz val="16"/>
      <color theme="0"/>
      <name val="Arial"/>
    </font>
    <font>
      <b/>
      <sz val="11"/>
      <name val="Arial"/>
    </font>
    <font>
      <sz val="10"/>
      <name val="Arial"/>
    </font>
    <font>
      <b/>
      <sz val="12"/>
      <color theme="0"/>
      <name val="Arial"/>
      <family val="2"/>
    </font>
  </fonts>
  <fills count="19">
    <fill>
      <patternFill patternType="none"/>
    </fill>
    <fill>
      <patternFill patternType="gray125"/>
    </fill>
    <fill>
      <patternFill patternType="solid">
        <fgColor indexed="62"/>
        <bgColor indexed="64"/>
      </patternFill>
    </fill>
    <fill>
      <patternFill patternType="solid">
        <fgColor rgb="FF99CDFF"/>
        <bgColor indexed="64"/>
      </patternFill>
    </fill>
    <fill>
      <patternFill patternType="solid">
        <fgColor indexed="44"/>
        <bgColor indexed="64"/>
      </patternFill>
    </fill>
    <fill>
      <patternFill patternType="solid">
        <fgColor theme="0"/>
        <bgColor indexed="64"/>
      </patternFill>
    </fill>
    <fill>
      <patternFill patternType="solid">
        <fgColor rgb="FF99CCFF"/>
        <bgColor indexed="64"/>
      </patternFill>
    </fill>
    <fill>
      <patternFill patternType="solid">
        <fgColor rgb="FFFFCC99"/>
      </patternFill>
    </fill>
    <fill>
      <patternFill patternType="solid">
        <fgColor rgb="FF002060"/>
        <bgColor indexed="64"/>
      </patternFill>
    </fill>
    <fill>
      <patternFill patternType="solid">
        <fgColor theme="6"/>
        <bgColor indexed="64"/>
      </patternFill>
    </fill>
    <fill>
      <patternFill patternType="solid">
        <fgColor theme="1"/>
        <bgColor indexed="64"/>
      </patternFill>
    </fill>
    <fill>
      <patternFill patternType="solid">
        <fgColor theme="2"/>
        <bgColor indexed="64"/>
      </patternFill>
    </fill>
    <fill>
      <patternFill patternType="solid">
        <fgColor theme="3"/>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44546A"/>
        <bgColor indexed="64"/>
      </patternFill>
    </fill>
    <fill>
      <patternFill patternType="solid">
        <fgColor rgb="FF333399"/>
        <bgColor indexed="64"/>
      </patternFill>
    </fill>
    <fill>
      <patternFill patternType="solid">
        <fgColor theme="2" tint="-9.9978637043366805E-2"/>
        <bgColor indexed="64"/>
      </patternFill>
    </fill>
    <fill>
      <patternFill patternType="solid">
        <fgColor rgb="FFFFFFCC"/>
      </patternFill>
    </fill>
  </fills>
  <borders count="61">
    <border>
      <left/>
      <right/>
      <top/>
      <bottom/>
      <diagonal/>
    </border>
    <border>
      <left/>
      <right/>
      <top style="medium">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auto="1"/>
      </left>
      <right/>
      <top/>
      <bottom style="thin">
        <color auto="1"/>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bottom/>
      <diagonal/>
    </border>
    <border>
      <left/>
      <right/>
      <top style="thin">
        <color indexed="64"/>
      </top>
      <bottom/>
      <diagonal/>
    </border>
    <border>
      <left/>
      <right/>
      <top/>
      <bottom style="medium">
        <color indexed="64"/>
      </bottom>
      <diagonal/>
    </border>
    <border>
      <left/>
      <right style="thin">
        <color indexed="64"/>
      </right>
      <top/>
      <bottom style="medium">
        <color indexed="64"/>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rgb="FF7F7F7F"/>
      </left>
      <right style="thin">
        <color rgb="FF7F7F7F"/>
      </right>
      <top style="thin">
        <color rgb="FF7F7F7F"/>
      </top>
      <bottom style="thin">
        <color rgb="FF7F7F7F"/>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top/>
      <bottom style="double">
        <color indexed="64"/>
      </bottom>
      <diagonal/>
    </border>
  </borders>
  <cellStyleXfs count="12">
    <xf numFmtId="0" fontId="0" fillId="0" borderId="0"/>
    <xf numFmtId="0" fontId="1" fillId="0" borderId="0"/>
    <xf numFmtId="9" fontId="3" fillId="0" borderId="0" applyFont="0" applyFill="0" applyBorder="0" applyAlignment="0" applyProtection="0"/>
    <xf numFmtId="44" fontId="3" fillId="0" borderId="0" applyFont="0" applyFill="0" applyBorder="0" applyAlignment="0" applyProtection="0"/>
    <xf numFmtId="0" fontId="10" fillId="7" borderId="26" applyNumberFormat="0" applyAlignment="0" applyProtection="0"/>
    <xf numFmtId="0" fontId="1" fillId="0" borderId="0"/>
    <xf numFmtId="9" fontId="1" fillId="0" borderId="0" applyFont="0" applyFill="0" applyBorder="0" applyAlignment="0" applyProtection="0"/>
    <xf numFmtId="41" fontId="3" fillId="0" borderId="0" applyFont="0" applyFill="0" applyBorder="0" applyAlignment="0" applyProtection="0"/>
    <xf numFmtId="0" fontId="3" fillId="18" borderId="59" applyNumberFormat="0" applyFont="0" applyAlignment="0" applyProtection="0"/>
    <xf numFmtId="0" fontId="24" fillId="0" borderId="0" applyNumberFormat="0" applyFill="0" applyBorder="0" applyAlignment="0" applyProtection="0"/>
    <xf numFmtId="0" fontId="26" fillId="0" borderId="0">
      <alignment horizontal="center"/>
    </xf>
    <xf numFmtId="0" fontId="8" fillId="0" borderId="0"/>
  </cellStyleXfs>
  <cellXfs count="436">
    <xf numFmtId="0" fontId="0" fillId="0" borderId="0" xfId="0"/>
    <xf numFmtId="0" fontId="0" fillId="0" borderId="0" xfId="0" quotePrefix="1"/>
    <xf numFmtId="0" fontId="2" fillId="0" borderId="0" xfId="0" applyFont="1"/>
    <xf numFmtId="0" fontId="6" fillId="4" borderId="5" xfId="1" applyFont="1" applyFill="1" applyBorder="1" applyAlignment="1">
      <alignment horizontal="center" vertical="center" wrapText="1"/>
    </xf>
    <xf numFmtId="0" fontId="6" fillId="4" borderId="8" xfId="1" applyFont="1" applyFill="1" applyBorder="1" applyAlignment="1">
      <alignment horizontal="right" vertical="center"/>
    </xf>
    <xf numFmtId="0" fontId="1" fillId="0" borderId="10" xfId="1" applyBorder="1" applyAlignment="1">
      <alignment horizontal="center"/>
    </xf>
    <xf numFmtId="0" fontId="1" fillId="5" borderId="11" xfId="1" applyFill="1" applyBorder="1" applyAlignment="1">
      <alignment vertical="center"/>
    </xf>
    <xf numFmtId="164" fontId="1" fillId="0" borderId="10" xfId="1" applyNumberFormat="1" applyBorder="1" applyAlignment="1">
      <alignment horizontal="right" vertical="center" shrinkToFit="1"/>
    </xf>
    <xf numFmtId="0" fontId="1" fillId="0" borderId="11" xfId="1" applyBorder="1" applyAlignment="1">
      <alignment vertical="center"/>
    </xf>
    <xf numFmtId="0" fontId="6" fillId="0" borderId="13" xfId="1" applyFont="1" applyBorder="1"/>
    <xf numFmtId="0" fontId="8" fillId="0" borderId="14" xfId="1" applyFont="1" applyBorder="1"/>
    <xf numFmtId="0" fontId="6" fillId="0" borderId="14" xfId="1" applyFont="1" applyBorder="1" applyAlignment="1">
      <alignment horizontal="right"/>
    </xf>
    <xf numFmtId="164" fontId="6" fillId="0" borderId="5" xfId="1" applyNumberFormat="1" applyFont="1" applyBorder="1" applyAlignment="1">
      <alignment horizontal="right"/>
    </xf>
    <xf numFmtId="0" fontId="1" fillId="4" borderId="8" xfId="1" applyFill="1" applyBorder="1" applyAlignment="1">
      <alignment horizontal="right"/>
    </xf>
    <xf numFmtId="0" fontId="1" fillId="0" borderId="10" xfId="1" applyBorder="1" applyAlignment="1">
      <alignment horizontal="center" vertical="center"/>
    </xf>
    <xf numFmtId="0" fontId="1" fillId="0" borderId="10" xfId="1" applyBorder="1" applyAlignment="1" applyProtection="1">
      <alignment horizontal="left" vertical="center" shrinkToFit="1"/>
      <protection locked="0"/>
    </xf>
    <xf numFmtId="0" fontId="1" fillId="0" borderId="10" xfId="1" applyBorder="1"/>
    <xf numFmtId="0" fontId="1" fillId="0" borderId="10" xfId="1" applyBorder="1" applyAlignment="1">
      <alignment vertical="center"/>
    </xf>
    <xf numFmtId="164" fontId="6" fillId="0" borderId="10" xfId="1" applyNumberFormat="1" applyFont="1" applyBorder="1" applyAlignment="1">
      <alignment horizontal="right"/>
    </xf>
    <xf numFmtId="0" fontId="1" fillId="4" borderId="10" xfId="1" applyFill="1" applyBorder="1" applyAlignment="1">
      <alignment horizontal="right"/>
    </xf>
    <xf numFmtId="0" fontId="1" fillId="0" borderId="11" xfId="1" applyBorder="1" applyAlignment="1">
      <alignment vertical="center" wrapText="1"/>
    </xf>
    <xf numFmtId="0" fontId="1" fillId="0" borderId="9" xfId="1" applyBorder="1"/>
    <xf numFmtId="0" fontId="1" fillId="5" borderId="15" xfId="1" applyFill="1" applyBorder="1" applyAlignment="1">
      <alignment vertical="center"/>
    </xf>
    <xf numFmtId="0" fontId="1" fillId="0" borderId="11" xfId="1" applyBorder="1"/>
    <xf numFmtId="0" fontId="1" fillId="0" borderId="11" xfId="1" applyBorder="1" applyAlignment="1" applyProtection="1">
      <alignment vertical="center" shrinkToFit="1"/>
      <protection locked="0"/>
    </xf>
    <xf numFmtId="0" fontId="1" fillId="0" borderId="17" xfId="1" applyBorder="1"/>
    <xf numFmtId="164" fontId="1" fillId="0" borderId="10" xfId="1" applyNumberFormat="1" applyBorder="1" applyAlignment="1" applyProtection="1">
      <alignment horizontal="right" vertical="center" shrinkToFit="1"/>
      <protection locked="0"/>
    </xf>
    <xf numFmtId="0" fontId="1" fillId="0" borderId="18" xfId="1" applyBorder="1"/>
    <xf numFmtId="0" fontId="1" fillId="0" borderId="15" xfId="1" applyBorder="1" applyAlignment="1">
      <alignment vertical="center"/>
    </xf>
    <xf numFmtId="0" fontId="7" fillId="0" borderId="13" xfId="1" applyFont="1" applyBorder="1"/>
    <xf numFmtId="0" fontId="7" fillId="0" borderId="14" xfId="1" applyFont="1" applyBorder="1"/>
    <xf numFmtId="0" fontId="6" fillId="0" borderId="16" xfId="1" applyFont="1" applyBorder="1" applyAlignment="1">
      <alignment horizontal="right"/>
    </xf>
    <xf numFmtId="164" fontId="6" fillId="5" borderId="5" xfId="1" applyNumberFormat="1" applyFont="1" applyFill="1" applyBorder="1" applyAlignment="1">
      <alignment horizontal="right" vertical="center"/>
    </xf>
    <xf numFmtId="0" fontId="6" fillId="3" borderId="6" xfId="1" applyFont="1" applyFill="1" applyBorder="1" applyAlignment="1">
      <alignment vertical="center"/>
    </xf>
    <xf numFmtId="0" fontId="6" fillId="3" borderId="7" xfId="1" applyFont="1" applyFill="1" applyBorder="1" applyAlignment="1">
      <alignment vertical="center"/>
    </xf>
    <xf numFmtId="0" fontId="1" fillId="3" borderId="0" xfId="1" applyFill="1" applyProtection="1">
      <protection hidden="1"/>
    </xf>
    <xf numFmtId="0" fontId="1" fillId="6" borderId="8" xfId="1" applyFill="1" applyBorder="1" applyAlignment="1">
      <alignment horizontal="right" vertical="center"/>
    </xf>
    <xf numFmtId="0" fontId="1" fillId="0" borderId="20" xfId="1" applyBorder="1" applyAlignment="1">
      <alignment vertical="center"/>
    </xf>
    <xf numFmtId="0" fontId="8" fillId="4" borderId="8" xfId="1" applyFont="1" applyFill="1" applyBorder="1" applyAlignment="1">
      <alignment horizontal="right" vertical="center" wrapText="1"/>
    </xf>
    <xf numFmtId="0" fontId="1" fillId="0" borderId="8" xfId="1" applyBorder="1"/>
    <xf numFmtId="0" fontId="1" fillId="0" borderId="6" xfId="1" applyBorder="1" applyAlignment="1" applyProtection="1">
      <alignment vertical="center" shrinkToFit="1"/>
      <protection locked="0"/>
    </xf>
    <xf numFmtId="0" fontId="1" fillId="0" borderId="10" xfId="1" applyBorder="1" applyAlignment="1">
      <alignment vertical="center" wrapText="1"/>
    </xf>
    <xf numFmtId="0" fontId="1" fillId="0" borderId="11" xfId="1" applyBorder="1" applyAlignment="1" applyProtection="1">
      <alignment vertical="center" wrapText="1" shrinkToFit="1"/>
      <protection locked="0"/>
    </xf>
    <xf numFmtId="0" fontId="1" fillId="4" borderId="19" xfId="1" applyFill="1" applyBorder="1"/>
    <xf numFmtId="164" fontId="9" fillId="0" borderId="24" xfId="1" applyNumberFormat="1" applyFont="1" applyBorder="1" applyAlignment="1">
      <alignment horizontal="right"/>
    </xf>
    <xf numFmtId="0" fontId="7" fillId="0" borderId="9" xfId="1" applyFont="1" applyBorder="1" applyAlignment="1">
      <alignment horizontal="left"/>
    </xf>
    <xf numFmtId="0" fontId="7" fillId="0" borderId="12" xfId="1" applyFont="1" applyBorder="1" applyAlignment="1">
      <alignment horizontal="left"/>
    </xf>
    <xf numFmtId="0" fontId="7" fillId="0" borderId="8" xfId="1" applyFont="1" applyBorder="1" applyAlignment="1">
      <alignment horizontal="left"/>
    </xf>
    <xf numFmtId="0" fontId="7" fillId="0" borderId="19" xfId="1" applyFont="1" applyBorder="1" applyAlignment="1">
      <alignment horizontal="left"/>
    </xf>
    <xf numFmtId="0" fontId="7" fillId="0" borderId="19" xfId="1" applyFont="1" applyBorder="1" applyAlignment="1">
      <alignment horizontal="left" wrapText="1"/>
    </xf>
    <xf numFmtId="0" fontId="6" fillId="4" borderId="6" xfId="1" applyFont="1" applyFill="1" applyBorder="1" applyAlignment="1">
      <alignment horizontal="left" vertical="center"/>
    </xf>
    <xf numFmtId="0" fontId="6" fillId="4" borderId="7" xfId="1" applyFont="1" applyFill="1" applyBorder="1" applyAlignment="1">
      <alignment horizontal="left" vertical="center"/>
    </xf>
    <xf numFmtId="0" fontId="7" fillId="4" borderId="7" xfId="1" applyFont="1" applyFill="1" applyBorder="1"/>
    <xf numFmtId="0" fontId="8" fillId="4" borderId="8" xfId="1" applyFont="1" applyFill="1" applyBorder="1" applyAlignment="1">
      <alignment horizontal="left" vertical="center" wrapText="1"/>
    </xf>
    <xf numFmtId="0" fontId="5" fillId="3" borderId="2" xfId="1" applyFont="1" applyFill="1" applyBorder="1" applyAlignment="1">
      <alignment horizontal="left" vertical="top" wrapText="1"/>
    </xf>
    <xf numFmtId="0" fontId="5" fillId="3" borderId="3" xfId="1" applyFont="1" applyFill="1" applyBorder="1" applyAlignment="1">
      <alignment horizontal="left" vertical="top" wrapText="1"/>
    </xf>
    <xf numFmtId="0" fontId="5" fillId="3" borderId="4" xfId="1" applyFont="1" applyFill="1" applyBorder="1" applyAlignment="1">
      <alignment horizontal="left" vertical="top" wrapText="1"/>
    </xf>
    <xf numFmtId="0" fontId="1" fillId="4" borderId="21" xfId="1" applyFill="1" applyBorder="1" applyAlignment="1">
      <alignment horizontal="center"/>
    </xf>
    <xf numFmtId="0" fontId="1" fillId="4" borderId="22" xfId="1" applyFill="1" applyBorder="1" applyAlignment="1">
      <alignment horizontal="center"/>
    </xf>
    <xf numFmtId="0" fontId="9" fillId="0" borderId="1" xfId="1" applyFont="1" applyBorder="1" applyAlignment="1">
      <alignment horizontal="right" vertical="center"/>
    </xf>
    <xf numFmtId="0" fontId="9" fillId="0" borderId="23" xfId="1" applyFont="1" applyBorder="1" applyAlignment="1">
      <alignment horizontal="left" vertical="center"/>
    </xf>
    <xf numFmtId="0" fontId="6" fillId="0" borderId="13" xfId="1" applyFont="1" applyBorder="1" applyAlignment="1">
      <alignment horizontal="right"/>
    </xf>
    <xf numFmtId="0" fontId="6" fillId="4" borderId="10" xfId="1" applyFont="1" applyFill="1" applyBorder="1" applyAlignment="1">
      <alignment horizontal="center" vertical="center"/>
    </xf>
    <xf numFmtId="9" fontId="1" fillId="0" borderId="10" xfId="2" applyFont="1" applyBorder="1" applyAlignment="1">
      <alignment horizontal="right" vertical="center" shrinkToFit="1"/>
    </xf>
    <xf numFmtId="0" fontId="6" fillId="4" borderId="10" xfId="1" applyFont="1" applyFill="1" applyBorder="1" applyAlignment="1">
      <alignment horizontal="left" vertical="center"/>
    </xf>
    <xf numFmtId="0" fontId="7" fillId="0" borderId="10" xfId="1" applyFont="1" applyBorder="1" applyAlignment="1">
      <alignment horizontal="left"/>
    </xf>
    <xf numFmtId="0" fontId="1" fillId="5" borderId="10" xfId="1" applyFill="1" applyBorder="1" applyAlignment="1">
      <alignment vertical="center"/>
    </xf>
    <xf numFmtId="0" fontId="6" fillId="0" borderId="10" xfId="1" applyFont="1" applyBorder="1"/>
    <xf numFmtId="0" fontId="8" fillId="0" borderId="10" xfId="1" applyFont="1" applyBorder="1"/>
    <xf numFmtId="0" fontId="6" fillId="0" borderId="10" xfId="1" applyFont="1" applyBorder="1" applyAlignment="1">
      <alignment horizontal="right"/>
    </xf>
    <xf numFmtId="0" fontId="0" fillId="0" borderId="10" xfId="0" applyBorder="1"/>
    <xf numFmtId="0" fontId="7" fillId="4" borderId="10" xfId="1" applyFont="1" applyFill="1" applyBorder="1"/>
    <xf numFmtId="0" fontId="7" fillId="0" borderId="10" xfId="1" applyFont="1" applyBorder="1"/>
    <xf numFmtId="164" fontId="9" fillId="0" borderId="25" xfId="1" applyNumberFormat="1" applyFont="1" applyBorder="1" applyAlignment="1">
      <alignment horizontal="right"/>
    </xf>
    <xf numFmtId="0" fontId="0" fillId="0" borderId="11" xfId="0" applyBorder="1"/>
    <xf numFmtId="0" fontId="6" fillId="4" borderId="8" xfId="1" applyFont="1" applyFill="1" applyBorder="1" applyAlignment="1">
      <alignment horizontal="left" vertical="center"/>
    </xf>
    <xf numFmtId="44" fontId="0" fillId="0" borderId="0" xfId="3" applyFont="1"/>
    <xf numFmtId="165" fontId="0" fillId="0" borderId="0" xfId="3" applyNumberFormat="1" applyFont="1"/>
    <xf numFmtId="166" fontId="0" fillId="0" borderId="0" xfId="0" applyNumberFormat="1"/>
    <xf numFmtId="0" fontId="2" fillId="0" borderId="14" xfId="0" applyFont="1" applyBorder="1"/>
    <xf numFmtId="0" fontId="0" fillId="0" borderId="0" xfId="0" applyAlignment="1">
      <alignment wrapText="1"/>
    </xf>
    <xf numFmtId="167" fontId="0" fillId="0" borderId="0" xfId="0" applyNumberFormat="1"/>
    <xf numFmtId="167" fontId="0" fillId="0" borderId="10" xfId="3" applyNumberFormat="1" applyFont="1" applyBorder="1"/>
    <xf numFmtId="167" fontId="0" fillId="0" borderId="10" xfId="0" applyNumberFormat="1" applyBorder="1"/>
    <xf numFmtId="167" fontId="0" fillId="0" borderId="9" xfId="0" applyNumberFormat="1" applyBorder="1"/>
    <xf numFmtId="167" fontId="6" fillId="0" borderId="10" xfId="1" applyNumberFormat="1" applyFont="1" applyBorder="1" applyAlignment="1">
      <alignment horizontal="right"/>
    </xf>
    <xf numFmtId="167" fontId="0" fillId="0" borderId="11" xfId="0" applyNumberFormat="1" applyBorder="1"/>
    <xf numFmtId="167" fontId="6" fillId="4" borderId="8" xfId="1" applyNumberFormat="1" applyFont="1" applyFill="1" applyBorder="1" applyAlignment="1">
      <alignment horizontal="left" vertical="center"/>
    </xf>
    <xf numFmtId="164" fontId="8" fillId="0" borderId="10" xfId="1" applyNumberFormat="1" applyFont="1" applyBorder="1" applyAlignment="1">
      <alignment horizontal="right" vertical="center" shrinkToFit="1"/>
    </xf>
    <xf numFmtId="0" fontId="8" fillId="4" borderId="8" xfId="1" applyFont="1" applyFill="1" applyBorder="1" applyAlignment="1">
      <alignment horizontal="right"/>
    </xf>
    <xf numFmtId="0" fontId="8" fillId="4" borderId="10" xfId="1" applyFont="1" applyFill="1" applyBorder="1" applyAlignment="1">
      <alignment horizontal="right"/>
    </xf>
    <xf numFmtId="164" fontId="8" fillId="0" borderId="10" xfId="1" applyNumberFormat="1" applyFont="1" applyBorder="1" applyAlignment="1" applyProtection="1">
      <alignment horizontal="right" vertical="center" shrinkToFit="1"/>
      <protection locked="0"/>
    </xf>
    <xf numFmtId="0" fontId="8" fillId="6" borderId="8" xfId="1" applyFont="1" applyFill="1" applyBorder="1" applyAlignment="1">
      <alignment horizontal="right" vertical="center"/>
    </xf>
    <xf numFmtId="0" fontId="8" fillId="4" borderId="22" xfId="1" applyFont="1" applyFill="1" applyBorder="1" applyAlignment="1">
      <alignment horizontal="center"/>
    </xf>
    <xf numFmtId="167" fontId="2" fillId="0" borderId="11" xfId="0" applyNumberFormat="1" applyFont="1" applyBorder="1"/>
    <xf numFmtId="0" fontId="6" fillId="4" borderId="29" xfId="1" applyFont="1" applyFill="1" applyBorder="1" applyAlignment="1">
      <alignment horizontal="center" vertical="center"/>
    </xf>
    <xf numFmtId="0" fontId="6" fillId="4" borderId="9" xfId="1" applyFont="1" applyFill="1" applyBorder="1" applyAlignment="1">
      <alignment horizontal="center" vertical="center"/>
    </xf>
    <xf numFmtId="164" fontId="1" fillId="0" borderId="8" xfId="1" applyNumberFormat="1" applyBorder="1" applyAlignment="1">
      <alignment horizontal="right" vertical="center" shrinkToFit="1"/>
    </xf>
    <xf numFmtId="164" fontId="6" fillId="0" borderId="30" xfId="1" applyNumberFormat="1" applyFont="1" applyBorder="1" applyAlignment="1">
      <alignment horizontal="right"/>
    </xf>
    <xf numFmtId="164" fontId="6" fillId="0" borderId="31" xfId="1" applyNumberFormat="1" applyFont="1" applyBorder="1" applyAlignment="1">
      <alignment horizontal="right"/>
    </xf>
    <xf numFmtId="164" fontId="6" fillId="0" borderId="32" xfId="1" applyNumberFormat="1" applyFont="1" applyBorder="1" applyAlignment="1">
      <alignment horizontal="right"/>
    </xf>
    <xf numFmtId="167" fontId="2" fillId="0" borderId="14" xfId="0" applyNumberFormat="1" applyFont="1" applyBorder="1"/>
    <xf numFmtId="167" fontId="6" fillId="0" borderId="5" xfId="1" applyNumberFormat="1" applyFont="1" applyBorder="1" applyAlignment="1">
      <alignment horizontal="right"/>
    </xf>
    <xf numFmtId="0" fontId="2" fillId="0" borderId="25" xfId="0" applyFont="1" applyBorder="1"/>
    <xf numFmtId="0" fontId="0" fillId="0" borderId="0" xfId="0" applyAlignment="1">
      <alignment horizontal="left" wrapText="1"/>
    </xf>
    <xf numFmtId="164" fontId="0" fillId="0" borderId="0" xfId="0" applyNumberFormat="1"/>
    <xf numFmtId="14" fontId="0" fillId="0" borderId="0" xfId="0" applyNumberFormat="1"/>
    <xf numFmtId="0" fontId="0" fillId="10" borderId="0" xfId="0" applyFill="1"/>
    <xf numFmtId="0" fontId="0" fillId="0" borderId="7" xfId="0" applyBorder="1"/>
    <xf numFmtId="0" fontId="0" fillId="11" borderId="10" xfId="0" applyFill="1" applyBorder="1"/>
    <xf numFmtId="164" fontId="1" fillId="10" borderId="10" xfId="1" applyNumberFormat="1" applyFill="1" applyBorder="1" applyAlignment="1">
      <alignment horizontal="right" vertical="center" shrinkToFit="1"/>
    </xf>
    <xf numFmtId="164" fontId="6" fillId="10" borderId="5" xfId="1" applyNumberFormat="1" applyFont="1" applyFill="1" applyBorder="1" applyAlignment="1">
      <alignment horizontal="right"/>
    </xf>
    <xf numFmtId="0" fontId="6" fillId="10" borderId="10" xfId="1" applyFont="1" applyFill="1" applyBorder="1" applyAlignment="1">
      <alignment horizontal="center" vertical="center"/>
    </xf>
    <xf numFmtId="0" fontId="0" fillId="10" borderId="10" xfId="0" applyFill="1" applyBorder="1"/>
    <xf numFmtId="9" fontId="0" fillId="11" borderId="10" xfId="2" applyFont="1" applyFill="1" applyBorder="1"/>
    <xf numFmtId="9" fontId="0" fillId="10" borderId="10" xfId="2" applyFont="1" applyFill="1" applyBorder="1"/>
    <xf numFmtId="10" fontId="0" fillId="11" borderId="10" xfId="0" applyNumberFormat="1" applyFill="1" applyBorder="1"/>
    <xf numFmtId="0" fontId="0" fillId="0" borderId="33" xfId="0" applyBorder="1" applyAlignment="1">
      <alignment wrapText="1"/>
    </xf>
    <xf numFmtId="0" fontId="0" fillId="0" borderId="35" xfId="0" applyBorder="1" applyAlignment="1">
      <alignment wrapText="1"/>
    </xf>
    <xf numFmtId="0" fontId="0" fillId="0" borderId="37" xfId="0" applyBorder="1" applyAlignment="1">
      <alignment wrapText="1"/>
    </xf>
    <xf numFmtId="0" fontId="0" fillId="0" borderId="34" xfId="0" applyBorder="1" applyAlignment="1">
      <alignment horizontal="right"/>
    </xf>
    <xf numFmtId="0" fontId="0" fillId="0" borderId="36" xfId="0" applyBorder="1" applyAlignment="1">
      <alignment horizontal="right"/>
    </xf>
    <xf numFmtId="44" fontId="0" fillId="0" borderId="36" xfId="0" applyNumberFormat="1" applyBorder="1" applyAlignment="1">
      <alignment horizontal="right"/>
    </xf>
    <xf numFmtId="0" fontId="0" fillId="0" borderId="38" xfId="0" applyBorder="1" applyAlignment="1">
      <alignment horizontal="right"/>
    </xf>
    <xf numFmtId="0" fontId="0" fillId="0" borderId="10" xfId="0" applyBorder="1" applyAlignment="1">
      <alignment horizontal="left" indent="1"/>
    </xf>
    <xf numFmtId="0" fontId="0" fillId="0" borderId="9" xfId="0" applyBorder="1" applyAlignment="1">
      <alignment horizontal="left" indent="1"/>
    </xf>
    <xf numFmtId="0" fontId="2" fillId="0" borderId="13" xfId="0" applyFont="1" applyBorder="1"/>
    <xf numFmtId="166" fontId="0" fillId="0" borderId="10" xfId="0" applyNumberFormat="1" applyBorder="1"/>
    <xf numFmtId="0" fontId="6" fillId="4" borderId="9" xfId="1" applyFont="1" applyFill="1" applyBorder="1" applyAlignment="1">
      <alignment horizontal="left" vertical="center"/>
    </xf>
    <xf numFmtId="164" fontId="0" fillId="0" borderId="10" xfId="0" applyNumberFormat="1" applyBorder="1"/>
    <xf numFmtId="164" fontId="0" fillId="11" borderId="10" xfId="0" applyNumberFormat="1" applyFill="1" applyBorder="1"/>
    <xf numFmtId="164" fontId="0" fillId="11" borderId="9" xfId="0" applyNumberFormat="1" applyFill="1" applyBorder="1"/>
    <xf numFmtId="0" fontId="0" fillId="0" borderId="5" xfId="0" applyBorder="1"/>
    <xf numFmtId="164" fontId="0" fillId="11" borderId="5" xfId="0" applyNumberFormat="1" applyFill="1" applyBorder="1"/>
    <xf numFmtId="167" fontId="2" fillId="0" borderId="10" xfId="0" applyNumberFormat="1" applyFont="1" applyBorder="1"/>
    <xf numFmtId="0" fontId="2" fillId="0" borderId="9" xfId="0" applyFont="1" applyBorder="1"/>
    <xf numFmtId="0" fontId="2" fillId="0" borderId="5" xfId="0" applyFont="1" applyBorder="1"/>
    <xf numFmtId="0" fontId="2" fillId="0" borderId="5" xfId="0" applyFont="1" applyBorder="1" applyAlignment="1">
      <alignment wrapText="1"/>
    </xf>
    <xf numFmtId="0" fontId="2" fillId="10" borderId="10" xfId="0" applyFont="1" applyFill="1" applyBorder="1"/>
    <xf numFmtId="0" fontId="0" fillId="10" borderId="9" xfId="0" applyFill="1" applyBorder="1"/>
    <xf numFmtId="0" fontId="2" fillId="10" borderId="5" xfId="0" applyFont="1" applyFill="1" applyBorder="1"/>
    <xf numFmtId="0" fontId="8" fillId="4" borderId="9" xfId="1" applyFont="1" applyFill="1" applyBorder="1" applyAlignment="1">
      <alignment horizontal="center" vertical="center"/>
    </xf>
    <xf numFmtId="165" fontId="0" fillId="0" borderId="10" xfId="0" applyNumberFormat="1" applyBorder="1"/>
    <xf numFmtId="165" fontId="0" fillId="0" borderId="9" xfId="0" applyNumberFormat="1" applyBorder="1"/>
    <xf numFmtId="165" fontId="2" fillId="0" borderId="5" xfId="0" applyNumberFormat="1" applyFont="1" applyBorder="1"/>
    <xf numFmtId="0" fontId="4" fillId="2" borderId="1" xfId="1" applyFont="1" applyFill="1" applyBorder="1" applyAlignment="1">
      <alignment horizontal="centerContinuous"/>
    </xf>
    <xf numFmtId="167" fontId="2" fillId="11" borderId="10" xfId="0" applyNumberFormat="1" applyFont="1" applyFill="1" applyBorder="1"/>
    <xf numFmtId="167" fontId="2" fillId="11" borderId="9" xfId="0" applyNumberFormat="1" applyFont="1" applyFill="1" applyBorder="1"/>
    <xf numFmtId="167" fontId="2" fillId="11" borderId="5" xfId="0" applyNumberFormat="1" applyFont="1" applyFill="1" applyBorder="1"/>
    <xf numFmtId="164" fontId="1" fillId="11" borderId="10" xfId="1" applyNumberFormat="1" applyFill="1" applyBorder="1" applyAlignment="1" applyProtection="1">
      <alignment horizontal="right" vertical="center" shrinkToFit="1"/>
      <protection locked="0"/>
    </xf>
    <xf numFmtId="164" fontId="1" fillId="4" borderId="10" xfId="1" applyNumberFormat="1" applyFill="1" applyBorder="1" applyAlignment="1">
      <alignment horizontal="center"/>
    </xf>
    <xf numFmtId="167" fontId="0" fillId="11" borderId="10" xfId="0" applyNumberFormat="1" applyFill="1" applyBorder="1"/>
    <xf numFmtId="42" fontId="2" fillId="11" borderId="14" xfId="0" applyNumberFormat="1" applyFont="1" applyFill="1" applyBorder="1"/>
    <xf numFmtId="0" fontId="0" fillId="0" borderId="28" xfId="0" applyBorder="1"/>
    <xf numFmtId="0" fontId="4" fillId="2" borderId="39" xfId="1" applyFont="1" applyFill="1" applyBorder="1" applyAlignment="1">
      <alignment horizontal="centerContinuous"/>
    </xf>
    <xf numFmtId="0" fontId="2" fillId="0" borderId="11" xfId="0" applyFont="1" applyBorder="1" applyAlignment="1">
      <alignment horizontal="centerContinuous"/>
    </xf>
    <xf numFmtId="0" fontId="2" fillId="0" borderId="35" xfId="0" applyFont="1" applyBorder="1" applyAlignment="1">
      <alignment horizontal="centerContinuous"/>
    </xf>
    <xf numFmtId="44" fontId="0" fillId="0" borderId="10" xfId="3" applyFont="1" applyBorder="1"/>
    <xf numFmtId="0" fontId="0" fillId="0" borderId="10" xfId="0" applyBorder="1" applyAlignment="1">
      <alignment horizontal="left" indent="2"/>
    </xf>
    <xf numFmtId="0" fontId="4" fillId="2" borderId="1" xfId="1" applyFont="1" applyFill="1" applyBorder="1" applyAlignment="1">
      <alignment horizontal="left"/>
    </xf>
    <xf numFmtId="0" fontId="4" fillId="12" borderId="1" xfId="1" applyFont="1" applyFill="1" applyBorder="1" applyAlignment="1">
      <alignment horizontal="left"/>
    </xf>
    <xf numFmtId="0" fontId="4" fillId="12" borderId="1" xfId="1" applyFont="1" applyFill="1" applyBorder="1" applyAlignment="1">
      <alignment horizontal="centerContinuous"/>
    </xf>
    <xf numFmtId="167" fontId="2" fillId="11" borderId="14" xfId="0" applyNumberFormat="1" applyFont="1" applyFill="1" applyBorder="1"/>
    <xf numFmtId="167" fontId="2" fillId="11" borderId="16" xfId="0" applyNumberFormat="1" applyFont="1" applyFill="1" applyBorder="1"/>
    <xf numFmtId="0" fontId="4" fillId="2" borderId="41" xfId="1" applyFont="1" applyFill="1" applyBorder="1" applyAlignment="1">
      <alignment horizontal="centerContinuous"/>
    </xf>
    <xf numFmtId="0" fontId="4" fillId="2" borderId="42" xfId="1" applyFont="1" applyFill="1" applyBorder="1" applyAlignment="1">
      <alignment horizontal="centerContinuous"/>
    </xf>
    <xf numFmtId="0" fontId="0" fillId="0" borderId="19" xfId="0" applyBorder="1"/>
    <xf numFmtId="0" fontId="4" fillId="2" borderId="43" xfId="1" applyFont="1" applyFill="1" applyBorder="1" applyAlignment="1">
      <alignment horizontal="centerContinuous"/>
    </xf>
    <xf numFmtId="10" fontId="0" fillId="0" borderId="0" xfId="0" applyNumberFormat="1"/>
    <xf numFmtId="1" fontId="0" fillId="0" borderId="0" xfId="0" applyNumberFormat="1"/>
    <xf numFmtId="0" fontId="0" fillId="0" borderId="6" xfId="0" applyBorder="1"/>
    <xf numFmtId="3" fontId="0" fillId="0" borderId="10" xfId="0" applyNumberFormat="1" applyBorder="1"/>
    <xf numFmtId="3" fontId="0" fillId="11" borderId="10" xfId="0" applyNumberFormat="1" applyFill="1" applyBorder="1"/>
    <xf numFmtId="42" fontId="2" fillId="11" borderId="10" xfId="0" applyNumberFormat="1" applyFont="1" applyFill="1" applyBorder="1"/>
    <xf numFmtId="42" fontId="2" fillId="11" borderId="5" xfId="0" applyNumberFormat="1" applyFont="1" applyFill="1" applyBorder="1"/>
    <xf numFmtId="2" fontId="2" fillId="11" borderId="10" xfId="0" applyNumberFormat="1" applyFont="1" applyFill="1" applyBorder="1"/>
    <xf numFmtId="10" fontId="2" fillId="11" borderId="10" xfId="0" applyNumberFormat="1" applyFont="1" applyFill="1" applyBorder="1"/>
    <xf numFmtId="42" fontId="0" fillId="11" borderId="10" xfId="0" applyNumberFormat="1" applyFill="1" applyBorder="1"/>
    <xf numFmtId="42" fontId="0" fillId="0" borderId="10" xfId="0" applyNumberFormat="1" applyBorder="1"/>
    <xf numFmtId="42" fontId="10" fillId="0" borderId="10" xfId="4" applyNumberFormat="1" applyFill="1" applyBorder="1"/>
    <xf numFmtId="42" fontId="10" fillId="0" borderId="10" xfId="3" applyNumberFormat="1" applyFont="1" applyFill="1" applyBorder="1"/>
    <xf numFmtId="42" fontId="2" fillId="11" borderId="10" xfId="3" applyNumberFormat="1" applyFont="1" applyFill="1" applyBorder="1"/>
    <xf numFmtId="165" fontId="2" fillId="11" borderId="10" xfId="0" applyNumberFormat="1" applyFont="1" applyFill="1" applyBorder="1"/>
    <xf numFmtId="42" fontId="0" fillId="9" borderId="10" xfId="0" applyNumberFormat="1" applyFill="1" applyBorder="1"/>
    <xf numFmtId="42" fontId="2" fillId="0" borderId="10" xfId="0" applyNumberFormat="1" applyFont="1" applyBorder="1"/>
    <xf numFmtId="4" fontId="2" fillId="11" borderId="10" xfId="0" applyNumberFormat="1" applyFont="1" applyFill="1" applyBorder="1"/>
    <xf numFmtId="0" fontId="11" fillId="8" borderId="20" xfId="0" applyFont="1" applyFill="1" applyBorder="1"/>
    <xf numFmtId="0" fontId="0" fillId="9" borderId="0" xfId="0" applyFill="1"/>
    <xf numFmtId="42" fontId="0" fillId="0" borderId="0" xfId="0" applyNumberFormat="1"/>
    <xf numFmtId="42" fontId="11" fillId="8" borderId="0" xfId="0" applyNumberFormat="1" applyFont="1" applyFill="1"/>
    <xf numFmtId="42" fontId="0" fillId="9" borderId="0" xfId="0" applyNumberFormat="1" applyFill="1"/>
    <xf numFmtId="0" fontId="0" fillId="0" borderId="14" xfId="0" applyBorder="1"/>
    <xf numFmtId="0" fontId="14" fillId="0" borderId="0" xfId="0" applyFont="1" applyAlignment="1">
      <alignment vertical="center"/>
    </xf>
    <xf numFmtId="0" fontId="15" fillId="14" borderId="10" xfId="0" applyFont="1" applyFill="1" applyBorder="1" applyAlignment="1">
      <alignment horizontal="left" vertical="center"/>
    </xf>
    <xf numFmtId="1" fontId="0" fillId="14" borderId="10" xfId="0" applyNumberFormat="1" applyFill="1" applyBorder="1" applyAlignment="1">
      <alignment horizontal="right"/>
    </xf>
    <xf numFmtId="0" fontId="17" fillId="0" borderId="0" xfId="0" applyFont="1"/>
    <xf numFmtId="14" fontId="0" fillId="13" borderId="10" xfId="0" applyNumberFormat="1" applyFill="1" applyBorder="1"/>
    <xf numFmtId="0" fontId="17" fillId="0" borderId="0" xfId="0" applyFont="1" applyAlignment="1">
      <alignment horizontal="center"/>
    </xf>
    <xf numFmtId="0" fontId="0" fillId="0" borderId="0" xfId="0" applyAlignment="1">
      <alignment horizontal="center"/>
    </xf>
    <xf numFmtId="42" fontId="12" fillId="10" borderId="10" xfId="0" applyNumberFormat="1" applyFont="1" applyFill="1" applyBorder="1"/>
    <xf numFmtId="0" fontId="0" fillId="0" borderId="27" xfId="0" applyBorder="1" applyAlignment="1">
      <alignment wrapText="1"/>
    </xf>
    <xf numFmtId="0" fontId="0" fillId="0" borderId="28" xfId="0" applyBorder="1" applyAlignment="1">
      <alignment wrapText="1"/>
    </xf>
    <xf numFmtId="8" fontId="0" fillId="0" borderId="0" xfId="0" applyNumberFormat="1"/>
    <xf numFmtId="0" fontId="0" fillId="5" borderId="0" xfId="0" applyFill="1"/>
    <xf numFmtId="0" fontId="2" fillId="0" borderId="0" xfId="0" applyFont="1" applyAlignment="1">
      <alignment vertical="center" wrapText="1"/>
    </xf>
    <xf numFmtId="0" fontId="0" fillId="0" borderId="0" xfId="0" applyAlignment="1">
      <alignment vertical="center"/>
    </xf>
    <xf numFmtId="165" fontId="2" fillId="11" borderId="5" xfId="0" applyNumberFormat="1" applyFont="1" applyFill="1" applyBorder="1"/>
    <xf numFmtId="165" fontId="3" fillId="11" borderId="10" xfId="3" applyNumberFormat="1" applyFont="1" applyFill="1" applyBorder="1"/>
    <xf numFmtId="165" fontId="7" fillId="0" borderId="10" xfId="3" applyNumberFormat="1" applyFont="1" applyFill="1" applyBorder="1" applyAlignment="1">
      <alignment horizontal="left" vertical="center"/>
    </xf>
    <xf numFmtId="0" fontId="0" fillId="0" borderId="45" xfId="0" applyBorder="1"/>
    <xf numFmtId="0" fontId="0" fillId="0" borderId="46" xfId="0" applyBorder="1"/>
    <xf numFmtId="0" fontId="6" fillId="4" borderId="47" xfId="1" applyFont="1" applyFill="1" applyBorder="1" applyAlignment="1">
      <alignment horizontal="center" vertical="center"/>
    </xf>
    <xf numFmtId="0" fontId="11" fillId="8" borderId="48" xfId="0" applyFont="1" applyFill="1" applyBorder="1"/>
    <xf numFmtId="0" fontId="11" fillId="8" borderId="49" xfId="0" applyFont="1" applyFill="1" applyBorder="1"/>
    <xf numFmtId="0" fontId="0" fillId="9" borderId="45" xfId="0" applyFill="1" applyBorder="1"/>
    <xf numFmtId="0" fontId="0" fillId="9" borderId="46" xfId="0" applyFill="1" applyBorder="1"/>
    <xf numFmtId="42" fontId="0" fillId="0" borderId="36" xfId="0" applyNumberFormat="1" applyBorder="1"/>
    <xf numFmtId="0" fontId="2" fillId="0" borderId="35" xfId="0" applyFont="1" applyBorder="1"/>
    <xf numFmtId="165" fontId="2" fillId="11" borderId="36" xfId="0" applyNumberFormat="1" applyFont="1" applyFill="1" applyBorder="1"/>
    <xf numFmtId="0" fontId="0" fillId="9" borderId="35" xfId="0" applyFill="1" applyBorder="1"/>
    <xf numFmtId="42" fontId="0" fillId="9" borderId="36" xfId="0" applyNumberFormat="1" applyFill="1" applyBorder="1"/>
    <xf numFmtId="42" fontId="2" fillId="0" borderId="36" xfId="0" applyNumberFormat="1" applyFont="1" applyBorder="1"/>
    <xf numFmtId="42" fontId="0" fillId="11" borderId="36" xfId="0" applyNumberFormat="1" applyFill="1" applyBorder="1"/>
    <xf numFmtId="42" fontId="2" fillId="11" borderId="36" xfId="0" applyNumberFormat="1" applyFont="1" applyFill="1" applyBorder="1"/>
    <xf numFmtId="42" fontId="0" fillId="0" borderId="46" xfId="0" applyNumberFormat="1" applyBorder="1"/>
    <xf numFmtId="0" fontId="2" fillId="0" borderId="50" xfId="0" applyFont="1" applyBorder="1"/>
    <xf numFmtId="42" fontId="2" fillId="11" borderId="51" xfId="0" applyNumberFormat="1" applyFont="1" applyFill="1" applyBorder="1"/>
    <xf numFmtId="0" fontId="11" fillId="8" borderId="45" xfId="0" applyFont="1" applyFill="1" applyBorder="1"/>
    <xf numFmtId="42" fontId="11" fillId="8" borderId="46" xfId="0" applyNumberFormat="1" applyFont="1" applyFill="1" applyBorder="1"/>
    <xf numFmtId="42" fontId="0" fillId="9" borderId="46" xfId="0" applyNumberFormat="1" applyFill="1" applyBorder="1"/>
    <xf numFmtId="10" fontId="2" fillId="11" borderId="36" xfId="0" applyNumberFormat="1" applyFont="1" applyFill="1" applyBorder="1"/>
    <xf numFmtId="2" fontId="2" fillId="11" borderId="36" xfId="0" applyNumberFormat="1" applyFont="1" applyFill="1" applyBorder="1"/>
    <xf numFmtId="4" fontId="2" fillId="11" borderId="36" xfId="0" applyNumberFormat="1" applyFont="1" applyFill="1" applyBorder="1"/>
    <xf numFmtId="0" fontId="2" fillId="0" borderId="37" xfId="0" applyFont="1" applyBorder="1"/>
    <xf numFmtId="10" fontId="2" fillId="11" borderId="52" xfId="0" applyNumberFormat="1" applyFont="1" applyFill="1" applyBorder="1"/>
    <xf numFmtId="10" fontId="2" fillId="11" borderId="38" xfId="0" applyNumberFormat="1" applyFont="1" applyFill="1" applyBorder="1"/>
    <xf numFmtId="0" fontId="0" fillId="0" borderId="45" xfId="0" applyBorder="1" applyAlignment="1">
      <alignment wrapText="1"/>
    </xf>
    <xf numFmtId="0" fontId="2" fillId="0" borderId="35" xfId="0" applyFont="1" applyBorder="1" applyAlignment="1">
      <alignment wrapText="1"/>
    </xf>
    <xf numFmtId="0" fontId="0" fillId="0" borderId="36" xfId="0" applyBorder="1"/>
    <xf numFmtId="42" fontId="10" fillId="0" borderId="36" xfId="4" applyNumberFormat="1" applyFill="1" applyBorder="1"/>
    <xf numFmtId="42" fontId="10" fillId="0" borderId="36" xfId="3" applyNumberFormat="1" applyFont="1" applyFill="1" applyBorder="1"/>
    <xf numFmtId="42" fontId="2" fillId="11" borderId="36" xfId="3" applyNumberFormat="1" applyFont="1" applyFill="1" applyBorder="1"/>
    <xf numFmtId="0" fontId="2" fillId="0" borderId="50" xfId="0" applyFont="1" applyBorder="1" applyAlignment="1">
      <alignment wrapText="1"/>
    </xf>
    <xf numFmtId="0" fontId="0" fillId="0" borderId="35" xfId="0" applyBorder="1" applyAlignment="1">
      <alignment horizontal="left" indent="1"/>
    </xf>
    <xf numFmtId="0" fontId="0" fillId="0" borderId="35" xfId="0" applyBorder="1" applyAlignment="1">
      <alignment horizontal="left" wrapText="1" indent="1"/>
    </xf>
    <xf numFmtId="0" fontId="0" fillId="0" borderId="35" xfId="0" quotePrefix="1" applyBorder="1" applyAlignment="1">
      <alignment horizontal="left" wrapText="1" indent="1"/>
    </xf>
    <xf numFmtId="0" fontId="4" fillId="2" borderId="1" xfId="1" applyFont="1" applyFill="1" applyBorder="1" applyAlignment="1">
      <alignment horizontal="centerContinuous" vertical="center"/>
    </xf>
    <xf numFmtId="0" fontId="0" fillId="11" borderId="10" xfId="0" applyFill="1" applyBorder="1" applyAlignment="1">
      <alignment horizontal="center" vertical="center"/>
    </xf>
    <xf numFmtId="0" fontId="2" fillId="11" borderId="10" xfId="0" applyFont="1" applyFill="1" applyBorder="1" applyAlignment="1">
      <alignment wrapText="1"/>
    </xf>
    <xf numFmtId="0" fontId="2" fillId="0" borderId="11" xfId="0" applyFont="1" applyBorder="1" applyAlignment="1">
      <alignment wrapText="1"/>
    </xf>
    <xf numFmtId="0" fontId="12" fillId="15" borderId="10" xfId="0" applyFont="1" applyFill="1" applyBorder="1" applyAlignment="1">
      <alignment horizontal="center" vertical="center"/>
    </xf>
    <xf numFmtId="0" fontId="19" fillId="11" borderId="10" xfId="0" applyFont="1" applyFill="1" applyBorder="1" applyAlignment="1">
      <alignment horizontal="center" wrapText="1"/>
    </xf>
    <xf numFmtId="0" fontId="19" fillId="11" borderId="10" xfId="0" applyFont="1" applyFill="1" applyBorder="1" applyAlignment="1">
      <alignment wrapText="1"/>
    </xf>
    <xf numFmtId="0" fontId="19" fillId="11" borderId="10" xfId="0" applyFont="1" applyFill="1" applyBorder="1"/>
    <xf numFmtId="0" fontId="2" fillId="11" borderId="10" xfId="0" applyFont="1" applyFill="1" applyBorder="1" applyAlignment="1">
      <alignment horizontal="left" vertical="center" wrapText="1"/>
    </xf>
    <xf numFmtId="5" fontId="2" fillId="11" borderId="10" xfId="0" applyNumberFormat="1" applyFont="1" applyFill="1" applyBorder="1" applyAlignment="1">
      <alignment horizontal="right" vertical="center"/>
    </xf>
    <xf numFmtId="7" fontId="2" fillId="11" borderId="10" xfId="0" applyNumberFormat="1" applyFont="1" applyFill="1" applyBorder="1" applyAlignment="1">
      <alignment horizontal="right" vertical="center"/>
    </xf>
    <xf numFmtId="168" fontId="2" fillId="11" borderId="10" xfId="0" applyNumberFormat="1" applyFont="1" applyFill="1" applyBorder="1" applyAlignment="1">
      <alignment horizontal="right" vertical="center"/>
    </xf>
    <xf numFmtId="1" fontId="2" fillId="11" borderId="10" xfId="0" applyNumberFormat="1" applyFont="1" applyFill="1" applyBorder="1" applyAlignment="1">
      <alignment horizontal="center" vertical="center"/>
    </xf>
    <xf numFmtId="0" fontId="2" fillId="11" borderId="10" xfId="0" applyFont="1" applyFill="1" applyBorder="1" applyAlignment="1">
      <alignment vertical="center" wrapText="1"/>
    </xf>
    <xf numFmtId="5" fontId="2" fillId="11" borderId="10" xfId="0" applyNumberFormat="1" applyFont="1" applyFill="1" applyBorder="1" applyAlignment="1">
      <alignment vertical="center"/>
    </xf>
    <xf numFmtId="168" fontId="2" fillId="11" borderId="10" xfId="0" applyNumberFormat="1" applyFont="1" applyFill="1" applyBorder="1" applyAlignment="1">
      <alignment vertical="center"/>
    </xf>
    <xf numFmtId="8" fontId="2" fillId="11" borderId="10" xfId="0" applyNumberFormat="1" applyFont="1" applyFill="1" applyBorder="1" applyAlignment="1">
      <alignment vertical="center"/>
    </xf>
    <xf numFmtId="169" fontId="2" fillId="11" borderId="10" xfId="0" applyNumberFormat="1" applyFont="1" applyFill="1" applyBorder="1" applyAlignment="1">
      <alignment vertical="center"/>
    </xf>
    <xf numFmtId="0" fontId="12" fillId="16" borderId="10" xfId="0" applyFont="1" applyFill="1" applyBorder="1" applyAlignment="1">
      <alignment horizontal="center" vertical="center" wrapText="1"/>
    </xf>
    <xf numFmtId="0" fontId="4" fillId="2" borderId="23" xfId="1" applyFont="1" applyFill="1" applyBorder="1" applyAlignment="1">
      <alignment horizontal="centerContinuous"/>
    </xf>
    <xf numFmtId="0" fontId="0" fillId="16" borderId="1" xfId="0" applyFill="1" applyBorder="1" applyAlignment="1">
      <alignment horizontal="centerContinuous"/>
    </xf>
    <xf numFmtId="0" fontId="0" fillId="16" borderId="44" xfId="0" applyFill="1" applyBorder="1" applyAlignment="1">
      <alignment horizontal="centerContinuous"/>
    </xf>
    <xf numFmtId="0" fontId="2" fillId="15" borderId="1" xfId="0" applyFont="1" applyFill="1" applyBorder="1" applyAlignment="1">
      <alignment horizontal="centerContinuous"/>
    </xf>
    <xf numFmtId="0" fontId="2" fillId="15" borderId="44" xfId="0" applyFont="1" applyFill="1" applyBorder="1" applyAlignment="1">
      <alignment horizontal="centerContinuous"/>
    </xf>
    <xf numFmtId="0" fontId="20" fillId="15" borderId="23" xfId="0" applyFont="1" applyFill="1" applyBorder="1" applyAlignment="1">
      <alignment horizontal="centerContinuous"/>
    </xf>
    <xf numFmtId="0" fontId="0" fillId="11" borderId="45" xfId="0" applyFill="1" applyBorder="1"/>
    <xf numFmtId="0" fontId="0" fillId="11" borderId="0" xfId="0" applyFill="1"/>
    <xf numFmtId="0" fontId="0" fillId="11" borderId="46" xfId="0" applyFill="1" applyBorder="1"/>
    <xf numFmtId="0" fontId="21" fillId="11" borderId="45" xfId="0" applyFont="1" applyFill="1" applyBorder="1"/>
    <xf numFmtId="0" fontId="0" fillId="11" borderId="54" xfId="0" applyFill="1" applyBorder="1"/>
    <xf numFmtId="0" fontId="0" fillId="11" borderId="21" xfId="0" applyFill="1" applyBorder="1"/>
    <xf numFmtId="0" fontId="0" fillId="11" borderId="55" xfId="0" applyFill="1" applyBorder="1"/>
    <xf numFmtId="0" fontId="21" fillId="11" borderId="45" xfId="0" applyFont="1" applyFill="1" applyBorder="1" applyAlignment="1">
      <alignment horizontal="left" indent="1"/>
    </xf>
    <xf numFmtId="0" fontId="2" fillId="11" borderId="8" xfId="0" applyFont="1" applyFill="1" applyBorder="1" applyAlignment="1">
      <alignment wrapText="1"/>
    </xf>
    <xf numFmtId="168" fontId="0" fillId="13" borderId="8" xfId="0" applyNumberFormat="1" applyFill="1" applyBorder="1" applyAlignment="1">
      <alignment horizontal="right"/>
    </xf>
    <xf numFmtId="0" fontId="16" fillId="5" borderId="0" xfId="0" applyFont="1" applyFill="1" applyAlignment="1">
      <alignment vertical="center"/>
    </xf>
    <xf numFmtId="0" fontId="15" fillId="5" borderId="0" xfId="0" applyFont="1" applyFill="1" applyAlignment="1">
      <alignment horizontal="left" vertical="center"/>
    </xf>
    <xf numFmtId="0" fontId="16" fillId="5" borderId="0" xfId="0" applyFont="1" applyFill="1" applyAlignment="1">
      <alignment horizontal="left" vertical="center"/>
    </xf>
    <xf numFmtId="0" fontId="23" fillId="5" borderId="0" xfId="0" applyFont="1" applyFill="1" applyAlignment="1">
      <alignment vertical="center"/>
    </xf>
    <xf numFmtId="0" fontId="22" fillId="0" borderId="0" xfId="0" applyFont="1"/>
    <xf numFmtId="167" fontId="0" fillId="14" borderId="10" xfId="0" applyNumberFormat="1" applyFill="1" applyBorder="1" applyAlignment="1">
      <alignment horizontal="right"/>
    </xf>
    <xf numFmtId="0" fontId="0" fillId="5" borderId="0" xfId="0" applyFill="1" applyAlignment="1">
      <alignment horizontal="center" vertical="center"/>
    </xf>
    <xf numFmtId="0" fontId="4" fillId="2" borderId="23" xfId="1" applyFont="1" applyFill="1" applyBorder="1" applyAlignment="1">
      <alignment horizontal="centerContinuous" vertical="center"/>
    </xf>
    <xf numFmtId="0" fontId="4" fillId="2" borderId="44" xfId="1" applyFont="1" applyFill="1" applyBorder="1" applyAlignment="1">
      <alignment horizontal="centerContinuous" vertical="center"/>
    </xf>
    <xf numFmtId="0" fontId="15" fillId="13" borderId="8" xfId="0" applyFont="1" applyFill="1" applyBorder="1" applyAlignment="1">
      <alignment horizontal="left" vertical="center"/>
    </xf>
    <xf numFmtId="0" fontId="13" fillId="15" borderId="23" xfId="0" applyFont="1" applyFill="1" applyBorder="1" applyAlignment="1">
      <alignment horizontal="centerContinuous" vertical="center"/>
    </xf>
    <xf numFmtId="0" fontId="13" fillId="15" borderId="1" xfId="0" applyFont="1" applyFill="1" applyBorder="1" applyAlignment="1">
      <alignment horizontal="centerContinuous" vertical="center"/>
    </xf>
    <xf numFmtId="0" fontId="13" fillId="15" borderId="44" xfId="0" applyFont="1" applyFill="1" applyBorder="1" applyAlignment="1">
      <alignment horizontal="centerContinuous" vertical="center"/>
    </xf>
    <xf numFmtId="42" fontId="18" fillId="17" borderId="10" xfId="0" applyNumberFormat="1" applyFont="1" applyFill="1" applyBorder="1"/>
    <xf numFmtId="42" fontId="0" fillId="17" borderId="10" xfId="0" applyNumberFormat="1" applyFill="1" applyBorder="1"/>
    <xf numFmtId="14" fontId="0" fillId="17" borderId="10" xfId="0" applyNumberFormat="1" applyFill="1" applyBorder="1"/>
    <xf numFmtId="1" fontId="0" fillId="17" borderId="10" xfId="0" applyNumberFormat="1" applyFill="1" applyBorder="1" applyAlignment="1">
      <alignment horizontal="right"/>
    </xf>
    <xf numFmtId="0" fontId="22" fillId="0" borderId="19" xfId="0" applyFont="1" applyBorder="1" applyAlignment="1">
      <alignment horizontal="left"/>
    </xf>
    <xf numFmtId="0" fontId="22" fillId="0" borderId="0" xfId="0" applyFont="1" applyAlignment="1">
      <alignment horizontal="left"/>
    </xf>
    <xf numFmtId="3" fontId="0" fillId="11" borderId="36" xfId="0" applyNumberFormat="1" applyFill="1" applyBorder="1"/>
    <xf numFmtId="3" fontId="0" fillId="0" borderId="36" xfId="0" applyNumberFormat="1" applyBorder="1"/>
    <xf numFmtId="0" fontId="2" fillId="0" borderId="57" xfId="0" applyFont="1" applyBorder="1"/>
    <xf numFmtId="42" fontId="2" fillId="11" borderId="58" xfId="0" applyNumberFormat="1" applyFont="1" applyFill="1" applyBorder="1"/>
    <xf numFmtId="0" fontId="2" fillId="11" borderId="52" xfId="0" applyFont="1" applyFill="1" applyBorder="1"/>
    <xf numFmtId="2" fontId="2" fillId="11" borderId="52" xfId="0" applyNumberFormat="1" applyFont="1" applyFill="1" applyBorder="1"/>
    <xf numFmtId="2" fontId="2" fillId="11" borderId="38" xfId="0" applyNumberFormat="1" applyFont="1" applyFill="1" applyBorder="1"/>
    <xf numFmtId="167" fontId="18" fillId="11" borderId="10" xfId="1" applyNumberFormat="1" applyFont="1" applyFill="1" applyBorder="1" applyAlignment="1">
      <alignment horizontal="left" vertical="center"/>
    </xf>
    <xf numFmtId="0" fontId="6" fillId="4" borderId="11" xfId="1" applyFont="1" applyFill="1" applyBorder="1" applyAlignment="1">
      <alignment horizontal="left" vertical="center"/>
    </xf>
    <xf numFmtId="0" fontId="6" fillId="11" borderId="9" xfId="1" applyFont="1" applyFill="1" applyBorder="1" applyAlignment="1">
      <alignment horizontal="left" vertical="center"/>
    </xf>
    <xf numFmtId="0" fontId="4" fillId="2" borderId="1" xfId="1" applyFont="1" applyFill="1" applyBorder="1" applyAlignment="1">
      <alignment horizontal="centerContinuous" wrapText="1"/>
    </xf>
    <xf numFmtId="0" fontId="4" fillId="2" borderId="44" xfId="1" applyFont="1" applyFill="1" applyBorder="1" applyAlignment="1">
      <alignment horizontal="centerContinuous"/>
    </xf>
    <xf numFmtId="0" fontId="2" fillId="0" borderId="0" xfId="0" applyFont="1" applyAlignment="1">
      <alignment horizontal="left" vertical="center" wrapText="1"/>
    </xf>
    <xf numFmtId="7" fontId="2" fillId="0" borderId="0" xfId="0" applyNumberFormat="1" applyFont="1" applyAlignment="1">
      <alignment horizontal="right" vertical="center"/>
    </xf>
    <xf numFmtId="1" fontId="2" fillId="0" borderId="0" xfId="0" applyNumberFormat="1" applyFont="1" applyAlignment="1">
      <alignment horizontal="center" vertical="center"/>
    </xf>
    <xf numFmtId="14" fontId="3" fillId="18" borderId="59" xfId="8" applyNumberFormat="1" applyFont="1" applyAlignment="1">
      <alignment horizontal="center"/>
    </xf>
    <xf numFmtId="14" fontId="3" fillId="0" borderId="0" xfId="7" applyNumberFormat="1" applyFont="1" applyFill="1" applyBorder="1" applyAlignment="1">
      <alignment horizontal="center"/>
    </xf>
    <xf numFmtId="0" fontId="3" fillId="0" borderId="0" xfId="0" applyFont="1" applyAlignment="1">
      <alignment horizontal="center"/>
    </xf>
    <xf numFmtId="0" fontId="3" fillId="0" borderId="0" xfId="0" applyFont="1"/>
    <xf numFmtId="0" fontId="3" fillId="18" borderId="59" xfId="8" applyFont="1" applyAlignment="1">
      <alignment horizontal="center"/>
    </xf>
    <xf numFmtId="0" fontId="18" fillId="0" borderId="0" xfId="11" applyFont="1" applyAlignment="1">
      <alignment horizontal="center"/>
    </xf>
    <xf numFmtId="41" fontId="18" fillId="0" borderId="0" xfId="7" applyFont="1" applyAlignment="1">
      <alignment horizontal="center"/>
    </xf>
    <xf numFmtId="41" fontId="3" fillId="0" borderId="0" xfId="7" applyFont="1" applyFill="1" applyBorder="1" applyAlignment="1">
      <alignment horizontal="left" vertical="center" wrapText="1"/>
    </xf>
    <xf numFmtId="0" fontId="24" fillId="0" borderId="0" xfId="9" applyFill="1" applyBorder="1" applyAlignment="1">
      <alignment horizontal="left"/>
    </xf>
    <xf numFmtId="14" fontId="24" fillId="0" borderId="0" xfId="9" applyNumberFormat="1" applyFill="1" applyBorder="1" applyAlignment="1">
      <alignment horizontal="center"/>
    </xf>
    <xf numFmtId="2" fontId="0" fillId="0" borderId="0" xfId="2" applyNumberFormat="1" applyFont="1" applyFill="1" applyBorder="1" applyAlignment="1">
      <alignment horizontal="center"/>
    </xf>
    <xf numFmtId="0" fontId="0" fillId="0" borderId="0" xfId="0" applyAlignment="1">
      <alignment horizontal="left" vertical="center" wrapText="1"/>
    </xf>
    <xf numFmtId="41" fontId="0" fillId="0" borderId="0" xfId="0" applyNumberFormat="1" applyAlignment="1">
      <alignment horizontal="left" vertical="center" wrapText="1"/>
    </xf>
    <xf numFmtId="0" fontId="24" fillId="0" borderId="0" xfId="9" applyFill="1"/>
    <xf numFmtId="0" fontId="27" fillId="0" borderId="0" xfId="0" applyFont="1"/>
    <xf numFmtId="0" fontId="0" fillId="18" borderId="59" xfId="8" applyFont="1"/>
    <xf numFmtId="41" fontId="0" fillId="0" borderId="0" xfId="7" applyFont="1"/>
    <xf numFmtId="8" fontId="22" fillId="0" borderId="0" xfId="0" applyNumberFormat="1" applyFont="1" applyAlignment="1">
      <alignment horizontal="center"/>
    </xf>
    <xf numFmtId="7" fontId="28" fillId="0" borderId="0" xfId="0" applyNumberFormat="1" applyFont="1" applyAlignment="1">
      <alignment horizontal="right" vertical="center"/>
    </xf>
    <xf numFmtId="5" fontId="28" fillId="0" borderId="0" xfId="0" applyNumberFormat="1" applyFont="1" applyAlignment="1">
      <alignment horizontal="right" vertical="center"/>
    </xf>
    <xf numFmtId="41" fontId="2" fillId="0" borderId="0" xfId="7" applyFont="1" applyFill="1" applyBorder="1" applyAlignment="1">
      <alignment horizontal="right" vertical="center"/>
    </xf>
    <xf numFmtId="0" fontId="24" fillId="0" borderId="0" xfId="9" applyFill="1" applyBorder="1" applyAlignment="1">
      <alignment vertical="center" wrapText="1"/>
    </xf>
    <xf numFmtId="41" fontId="3" fillId="0" borderId="0" xfId="7" applyFont="1" applyFill="1" applyBorder="1" applyAlignment="1">
      <alignment horizontal="right" vertical="center"/>
    </xf>
    <xf numFmtId="0" fontId="24" fillId="0" borderId="0" xfId="9" applyFill="1" applyBorder="1" applyAlignment="1">
      <alignment horizontal="left" vertical="center" wrapText="1"/>
    </xf>
    <xf numFmtId="41" fontId="3" fillId="0" borderId="20" xfId="7" applyFont="1" applyFill="1" applyBorder="1" applyAlignment="1">
      <alignment horizontal="left" vertical="center" wrapText="1"/>
    </xf>
    <xf numFmtId="41" fontId="0" fillId="0" borderId="20" xfId="0" applyNumberFormat="1" applyBorder="1" applyAlignment="1">
      <alignment horizontal="left" vertical="center" wrapText="1"/>
    </xf>
    <xf numFmtId="0" fontId="12" fillId="16" borderId="0" xfId="0" applyFont="1" applyFill="1" applyAlignment="1">
      <alignment horizontal="center" vertical="center" wrapText="1"/>
    </xf>
    <xf numFmtId="0" fontId="12" fillId="0" borderId="0" xfId="0" applyFont="1" applyAlignment="1">
      <alignment horizontal="center" vertical="center" wrapText="1"/>
    </xf>
    <xf numFmtId="0" fontId="12" fillId="15" borderId="0" xfId="0" applyFont="1" applyFill="1" applyAlignment="1">
      <alignment horizontal="center" vertical="center" wrapText="1"/>
    </xf>
    <xf numFmtId="41" fontId="0" fillId="0" borderId="0" xfId="7" applyFont="1" applyFill="1" applyBorder="1" applyAlignment="1">
      <alignment horizontal="center"/>
    </xf>
    <xf numFmtId="168" fontId="0" fillId="0" borderId="0" xfId="2" applyNumberFormat="1" applyFont="1" applyFill="1" applyBorder="1" applyAlignment="1">
      <alignment horizontal="right"/>
    </xf>
    <xf numFmtId="0" fontId="4" fillId="2" borderId="0" xfId="1" applyFont="1" applyFill="1" applyAlignment="1">
      <alignment horizontal="centerContinuous"/>
    </xf>
    <xf numFmtId="14" fontId="0" fillId="5" borderId="0" xfId="0" applyNumberFormat="1" applyFill="1"/>
    <xf numFmtId="170" fontId="3" fillId="0" borderId="0" xfId="7" applyNumberFormat="1" applyFont="1" applyFill="1" applyBorder="1" applyAlignment="1">
      <alignment horizontal="left" vertical="center" wrapText="1"/>
    </xf>
    <xf numFmtId="0" fontId="2" fillId="5" borderId="0" xfId="0" applyFont="1" applyFill="1" applyAlignment="1">
      <alignment vertical="center" wrapText="1"/>
    </xf>
    <xf numFmtId="1" fontId="2" fillId="5" borderId="0" xfId="0" applyNumberFormat="1" applyFont="1" applyFill="1" applyAlignment="1">
      <alignment horizontal="center" vertical="center"/>
    </xf>
    <xf numFmtId="5" fontId="2" fillId="5" borderId="0" xfId="0" applyNumberFormat="1" applyFont="1" applyFill="1" applyAlignment="1">
      <alignment vertical="center"/>
    </xf>
    <xf numFmtId="0" fontId="2" fillId="5" borderId="0" xfId="0" applyFont="1" applyFill="1" applyAlignment="1">
      <alignment horizontal="left" vertical="center" wrapText="1"/>
    </xf>
    <xf numFmtId="5" fontId="2" fillId="5" borderId="0" xfId="0" applyNumberFormat="1" applyFont="1" applyFill="1" applyAlignment="1">
      <alignment horizontal="right" vertical="center"/>
    </xf>
    <xf numFmtId="8" fontId="2" fillId="5" borderId="0" xfId="0" applyNumberFormat="1" applyFont="1" applyFill="1" applyAlignment="1">
      <alignment vertical="center"/>
    </xf>
    <xf numFmtId="169" fontId="2" fillId="5" borderId="0" xfId="0" applyNumberFormat="1" applyFont="1" applyFill="1" applyAlignment="1">
      <alignment vertical="center"/>
    </xf>
    <xf numFmtId="7" fontId="2" fillId="5" borderId="0" xfId="0" applyNumberFormat="1" applyFont="1" applyFill="1" applyAlignment="1">
      <alignment horizontal="right" vertical="center"/>
    </xf>
    <xf numFmtId="168" fontId="2" fillId="5" borderId="0" xfId="0" applyNumberFormat="1" applyFont="1" applyFill="1" applyAlignment="1">
      <alignment horizontal="right" vertical="center"/>
    </xf>
    <xf numFmtId="168" fontId="2" fillId="5" borderId="0" xfId="0" applyNumberFormat="1" applyFont="1" applyFill="1" applyAlignment="1">
      <alignment vertical="center"/>
    </xf>
    <xf numFmtId="0" fontId="0" fillId="5" borderId="0" xfId="0" applyFill="1" applyAlignment="1">
      <alignment vertical="center"/>
    </xf>
    <xf numFmtId="170" fontId="0" fillId="0" borderId="0" xfId="0" applyNumberFormat="1" applyAlignment="1">
      <alignment horizontal="left" vertical="center" wrapText="1"/>
    </xf>
    <xf numFmtId="170" fontId="2" fillId="0" borderId="0" xfId="0" applyNumberFormat="1" applyFont="1" applyAlignment="1">
      <alignment horizontal="right" vertical="center"/>
    </xf>
    <xf numFmtId="170" fontId="0" fillId="0" borderId="20" xfId="0" applyNumberFormat="1" applyBorder="1" applyAlignment="1">
      <alignment horizontal="left" vertical="center" wrapText="1"/>
    </xf>
    <xf numFmtId="170" fontId="0" fillId="0" borderId="0" xfId="0" applyNumberFormat="1"/>
    <xf numFmtId="170" fontId="3" fillId="0" borderId="20" xfId="7" applyNumberFormat="1" applyFont="1" applyFill="1" applyBorder="1" applyAlignment="1">
      <alignment horizontal="left" vertical="center" wrapText="1"/>
    </xf>
    <xf numFmtId="171" fontId="0" fillId="0" borderId="0" xfId="0" applyNumberFormat="1"/>
    <xf numFmtId="171" fontId="2" fillId="0" borderId="0" xfId="0" applyNumberFormat="1" applyFont="1" applyAlignment="1">
      <alignment horizontal="right" vertical="center"/>
    </xf>
    <xf numFmtId="171" fontId="3" fillId="0" borderId="0" xfId="7" applyNumberFormat="1" applyFont="1" applyFill="1" applyBorder="1" applyAlignment="1">
      <alignment horizontal="left" vertical="center" wrapText="1"/>
    </xf>
    <xf numFmtId="0" fontId="12" fillId="15" borderId="0" xfId="0" quotePrefix="1" applyFont="1" applyFill="1" applyAlignment="1">
      <alignment horizontal="center" vertical="center" wrapText="1"/>
    </xf>
    <xf numFmtId="41" fontId="0" fillId="0" borderId="0" xfId="7" applyFont="1" applyAlignment="1">
      <alignment horizontal="left" vertical="center" wrapText="1"/>
    </xf>
    <xf numFmtId="0" fontId="29" fillId="2" borderId="1" xfId="1" applyFont="1" applyFill="1" applyBorder="1" applyAlignment="1">
      <alignment horizontal="centerContinuous"/>
    </xf>
    <xf numFmtId="164" fontId="31" fillId="0" borderId="8" xfId="1" applyNumberFormat="1" applyFont="1" applyBorder="1" applyAlignment="1" applyProtection="1">
      <alignment horizontal="right" vertical="center" shrinkToFit="1"/>
      <protection locked="0"/>
    </xf>
    <xf numFmtId="164" fontId="31" fillId="0" borderId="10" xfId="1" applyNumberFormat="1" applyFont="1" applyBorder="1" applyAlignment="1">
      <alignment horizontal="right" vertical="center" shrinkToFit="1"/>
    </xf>
    <xf numFmtId="164" fontId="31" fillId="0" borderId="10" xfId="1" applyNumberFormat="1" applyFont="1" applyBorder="1" applyAlignment="1" applyProtection="1">
      <alignment horizontal="right" vertical="center" shrinkToFit="1"/>
      <protection locked="0"/>
    </xf>
    <xf numFmtId="164" fontId="30" fillId="0" borderId="5" xfId="1" applyNumberFormat="1" applyFont="1" applyBorder="1" applyAlignment="1">
      <alignment horizontal="right"/>
    </xf>
    <xf numFmtId="6" fontId="30" fillId="4" borderId="29" xfId="1" applyNumberFormat="1" applyFont="1" applyFill="1" applyBorder="1" applyAlignment="1">
      <alignment horizontal="center" vertical="center"/>
    </xf>
    <xf numFmtId="6" fontId="30" fillId="4" borderId="9" xfId="1" applyNumberFormat="1" applyFont="1" applyFill="1" applyBorder="1" applyAlignment="1">
      <alignment horizontal="center" vertical="center"/>
    </xf>
    <xf numFmtId="0" fontId="32" fillId="2" borderId="1" xfId="1" applyFont="1" applyFill="1" applyBorder="1" applyAlignment="1">
      <alignment horizontal="centerContinuous"/>
    </xf>
    <xf numFmtId="164" fontId="7" fillId="0" borderId="30" xfId="1" applyNumberFormat="1" applyFont="1" applyBorder="1" applyAlignment="1">
      <alignment horizontal="right"/>
    </xf>
    <xf numFmtId="164" fontId="7" fillId="0" borderId="31" xfId="1" applyNumberFormat="1" applyFont="1" applyBorder="1" applyAlignment="1">
      <alignment horizontal="right"/>
    </xf>
    <xf numFmtId="164" fontId="1" fillId="5" borderId="10" xfId="1" applyNumberFormat="1" applyFill="1" applyBorder="1" applyAlignment="1" applyProtection="1">
      <alignment horizontal="right" vertical="center" shrinkToFit="1"/>
      <protection locked="0"/>
    </xf>
    <xf numFmtId="167" fontId="0" fillId="0" borderId="15" xfId="0" applyNumberFormat="1" applyBorder="1"/>
    <xf numFmtId="0" fontId="2" fillId="0" borderId="11" xfId="0" applyFont="1" applyBorder="1"/>
    <xf numFmtId="0" fontId="2" fillId="0" borderId="60" xfId="0" applyFont="1" applyBorder="1" applyAlignment="1">
      <alignment horizontal="right"/>
    </xf>
    <xf numFmtId="167" fontId="2" fillId="0" borderId="60" xfId="0" applyNumberFormat="1" applyFont="1" applyBorder="1"/>
    <xf numFmtId="0" fontId="6" fillId="3" borderId="10" xfId="1" applyFont="1" applyFill="1" applyBorder="1" applyAlignment="1">
      <alignment vertical="center"/>
    </xf>
    <xf numFmtId="0" fontId="1" fillId="3" borderId="10" xfId="1" applyFill="1" applyBorder="1" applyProtection="1">
      <protection hidden="1"/>
    </xf>
    <xf numFmtId="167" fontId="2" fillId="0" borderId="16" xfId="0" applyNumberFormat="1" applyFont="1" applyBorder="1"/>
    <xf numFmtId="0" fontId="2" fillId="5" borderId="35" xfId="0" applyFont="1" applyFill="1" applyBorder="1"/>
    <xf numFmtId="0" fontId="0" fillId="5" borderId="35" xfId="0" applyFill="1" applyBorder="1" applyAlignment="1">
      <alignment horizontal="left" indent="1"/>
    </xf>
    <xf numFmtId="0" fontId="0" fillId="0" borderId="27" xfId="0" applyBorder="1" applyAlignment="1">
      <alignment horizontal="left"/>
    </xf>
    <xf numFmtId="0" fontId="29" fillId="2" borderId="21" xfId="1" applyFont="1" applyFill="1" applyBorder="1" applyAlignment="1">
      <alignment horizontal="centerContinuous"/>
    </xf>
    <xf numFmtId="0" fontId="0" fillId="5" borderId="10" xfId="0" applyFill="1" applyBorder="1" applyAlignment="1">
      <alignment horizontal="left" indent="1"/>
    </xf>
    <xf numFmtId="0" fontId="0" fillId="5" borderId="9" xfId="0" applyFill="1" applyBorder="1" applyAlignment="1">
      <alignment horizontal="left" indent="1"/>
    </xf>
    <xf numFmtId="2" fontId="0" fillId="5" borderId="0" xfId="2" applyNumberFormat="1" applyFont="1" applyFill="1" applyBorder="1" applyAlignment="1">
      <alignment horizontal="center"/>
    </xf>
    <xf numFmtId="0" fontId="2" fillId="0" borderId="10" xfId="0" applyFont="1" applyBorder="1"/>
    <xf numFmtId="0" fontId="0" fillId="0" borderId="10" xfId="0" applyBorder="1" applyAlignment="1">
      <alignment horizontal="right"/>
    </xf>
    <xf numFmtId="0" fontId="0" fillId="0" borderId="10" xfId="0" applyBorder="1" applyAlignment="1">
      <alignment horizontal="left" wrapText="1" indent="1"/>
    </xf>
    <xf numFmtId="0" fontId="0" fillId="5" borderId="0" xfId="0" applyFill="1" applyAlignment="1">
      <alignment horizontal="center"/>
    </xf>
    <xf numFmtId="0" fontId="12" fillId="5" borderId="0" xfId="0" applyFont="1" applyFill="1" applyAlignment="1">
      <alignment horizontal="center" vertical="center" wrapText="1"/>
    </xf>
    <xf numFmtId="167" fontId="2" fillId="0" borderId="9" xfId="0" applyNumberFormat="1" applyFont="1" applyBorder="1"/>
    <xf numFmtId="0" fontId="10" fillId="7" borderId="26" xfId="4"/>
    <xf numFmtId="49" fontId="10" fillId="7" borderId="26" xfId="4" applyNumberFormat="1"/>
    <xf numFmtId="0" fontId="22" fillId="0" borderId="56" xfId="0" applyFont="1" applyBorder="1" applyAlignment="1">
      <alignment horizontal="left" vertical="center" wrapText="1"/>
    </xf>
    <xf numFmtId="0" fontId="22" fillId="0" borderId="39" xfId="0" applyFont="1" applyBorder="1" applyAlignment="1">
      <alignment horizontal="left" vertical="center" wrapText="1"/>
    </xf>
    <xf numFmtId="0" fontId="22" fillId="0" borderId="53" xfId="0" applyFont="1" applyBorder="1" applyAlignment="1">
      <alignment horizontal="left" vertical="center" wrapText="1"/>
    </xf>
    <xf numFmtId="0" fontId="22" fillId="0" borderId="45" xfId="0" applyFont="1" applyBorder="1" applyAlignment="1">
      <alignment horizontal="left" vertical="center" wrapText="1"/>
    </xf>
    <xf numFmtId="0" fontId="22" fillId="0" borderId="0" xfId="0" applyFont="1" applyAlignment="1">
      <alignment horizontal="left" vertical="center" wrapText="1"/>
    </xf>
    <xf numFmtId="0" fontId="22" fillId="0" borderId="46" xfId="0" applyFont="1" applyBorder="1" applyAlignment="1">
      <alignment horizontal="left" vertical="center" wrapText="1"/>
    </xf>
    <xf numFmtId="0" fontId="22" fillId="0" borderId="54" xfId="0" applyFont="1" applyBorder="1" applyAlignment="1">
      <alignment horizontal="left" vertical="center" wrapText="1"/>
    </xf>
    <xf numFmtId="0" fontId="22" fillId="0" borderId="21" xfId="0" applyFont="1" applyBorder="1" applyAlignment="1">
      <alignment horizontal="left" vertical="center" wrapText="1"/>
    </xf>
    <xf numFmtId="0" fontId="22" fillId="0" borderId="55" xfId="0" applyFont="1" applyBorder="1" applyAlignment="1">
      <alignment horizontal="left" vertical="center" wrapText="1"/>
    </xf>
    <xf numFmtId="0" fontId="2" fillId="0" borderId="10" xfId="0" applyFont="1" applyBorder="1"/>
    <xf numFmtId="0" fontId="0" fillId="0" borderId="10" xfId="0" applyBorder="1" applyAlignment="1">
      <alignment horizontal="right"/>
    </xf>
    <xf numFmtId="0" fontId="2" fillId="0" borderId="14" xfId="0" applyFont="1" applyBorder="1" applyAlignment="1">
      <alignment horizontal="center"/>
    </xf>
    <xf numFmtId="0" fontId="2" fillId="0" borderId="16" xfId="0" applyFont="1" applyBorder="1" applyAlignment="1">
      <alignment horizontal="center"/>
    </xf>
    <xf numFmtId="0" fontId="2" fillId="0" borderId="5" xfId="0" applyFont="1" applyBorder="1" applyAlignment="1">
      <alignment horizontal="left" wrapText="1"/>
    </xf>
    <xf numFmtId="0" fontId="0" fillId="0" borderId="10" xfId="0" applyBorder="1" applyAlignment="1">
      <alignment horizontal="left" wrapText="1" indent="1"/>
    </xf>
    <xf numFmtId="0" fontId="0" fillId="0" borderId="9" xfId="0" applyBorder="1" applyAlignment="1">
      <alignment horizontal="left" wrapText="1" indent="1"/>
    </xf>
    <xf numFmtId="0" fontId="12" fillId="16" borderId="11" xfId="0" applyFont="1" applyFill="1" applyBorder="1" applyAlignment="1">
      <alignment horizontal="center" vertical="center" wrapText="1"/>
    </xf>
    <xf numFmtId="0" fontId="12" fillId="16" borderId="27" xfId="0" applyFont="1" applyFill="1" applyBorder="1" applyAlignment="1">
      <alignment horizontal="center" vertical="center" wrapText="1"/>
    </xf>
    <xf numFmtId="0" fontId="12" fillId="16" borderId="28" xfId="0" applyFont="1" applyFill="1" applyBorder="1" applyAlignment="1">
      <alignment horizontal="center" vertical="center" wrapText="1"/>
    </xf>
    <xf numFmtId="0" fontId="0" fillId="0" borderId="19" xfId="0" applyBorder="1" applyAlignment="1">
      <alignment horizontal="center"/>
    </xf>
    <xf numFmtId="0" fontId="0" fillId="0" borderId="0" xfId="0" applyAlignment="1">
      <alignment horizontal="center"/>
    </xf>
    <xf numFmtId="0" fontId="12" fillId="16" borderId="11" xfId="0" applyFont="1" applyFill="1" applyBorder="1" applyAlignment="1">
      <alignment horizontal="right" vertical="center" wrapText="1"/>
    </xf>
    <xf numFmtId="0" fontId="12" fillId="16" borderId="27" xfId="0" applyFont="1" applyFill="1" applyBorder="1" applyAlignment="1">
      <alignment horizontal="right" vertical="center" wrapText="1"/>
    </xf>
    <xf numFmtId="0" fontId="12" fillId="16" borderId="28" xfId="0" applyFont="1" applyFill="1" applyBorder="1" applyAlignment="1">
      <alignment horizontal="right" vertical="center" wrapText="1"/>
    </xf>
    <xf numFmtId="0" fontId="0" fillId="0" borderId="7" xfId="0" applyBorder="1" applyAlignment="1">
      <alignment horizontal="center" wrapText="1"/>
    </xf>
    <xf numFmtId="0" fontId="0" fillId="0" borderId="0" xfId="0" applyAlignment="1">
      <alignment horizontal="center" wrapText="1"/>
    </xf>
    <xf numFmtId="0" fontId="19" fillId="11" borderId="9" xfId="0" applyFont="1" applyFill="1" applyBorder="1" applyAlignment="1">
      <alignment vertical="center" wrapText="1"/>
    </xf>
    <xf numFmtId="0" fontId="19" fillId="11" borderId="8" xfId="0" applyFont="1" applyFill="1" applyBorder="1" applyAlignment="1">
      <alignment vertical="center" wrapText="1"/>
    </xf>
    <xf numFmtId="0" fontId="0" fillId="0" borderId="20" xfId="0" applyBorder="1" applyAlignment="1">
      <alignment horizontal="center" wrapText="1"/>
    </xf>
    <xf numFmtId="0" fontId="0" fillId="0" borderId="40" xfId="0" applyBorder="1" applyAlignment="1">
      <alignment horizontal="center"/>
    </xf>
    <xf numFmtId="0" fontId="0" fillId="5" borderId="0" xfId="0" applyFill="1" applyAlignment="1">
      <alignment horizontal="center"/>
    </xf>
    <xf numFmtId="0" fontId="12" fillId="5" borderId="0" xfId="0" applyFont="1" applyFill="1" applyAlignment="1">
      <alignment horizontal="center" vertical="center" wrapText="1"/>
    </xf>
    <xf numFmtId="0" fontId="12" fillId="5" borderId="0" xfId="0" applyFont="1" applyFill="1" applyAlignment="1">
      <alignment horizontal="right" vertical="center" wrapText="1"/>
    </xf>
  </cellXfs>
  <cellStyles count="12">
    <cellStyle name="Comma [0]" xfId="7" builtinId="6"/>
    <cellStyle name="Currency" xfId="3" builtinId="4"/>
    <cellStyle name="Explanatory Text" xfId="9" builtinId="53"/>
    <cellStyle name="HEADING: 3" xfId="11" xr:uid="{2F727E18-828E-43BC-A54F-24A7F98865FD}"/>
    <cellStyle name="Input" xfId="4" builtinId="20"/>
    <cellStyle name="Normal" xfId="0" builtinId="0"/>
    <cellStyle name="Normal 13 3 2" xfId="5" xr:uid="{7A7617F6-2CEC-48BF-8C97-4F132A90CC17}"/>
    <cellStyle name="Normal 2" xfId="1" xr:uid="{A74D6780-5C51-4B4F-9A0D-11DF9946683B}"/>
    <cellStyle name="Note" xfId="8" builtinId="10"/>
    <cellStyle name="Percent" xfId="2" builtinId="5"/>
    <cellStyle name="Percent 4 2" xfId="6" xr:uid="{6A731A4D-21FF-4F91-8749-09D86D259FCB}"/>
    <cellStyle name="TIME Detail" xfId="10" xr:uid="{32154988-5016-47D8-8E89-4A134D00F9D5}"/>
  </cellStyles>
  <dxfs count="50">
    <dxf>
      <fill>
        <patternFill>
          <bgColor theme="2" tint="-0.24994659260841701"/>
        </patternFill>
      </fill>
    </dxf>
    <dxf>
      <fill>
        <patternFill>
          <bgColor theme="2" tint="-0.24994659260841701"/>
        </patternFill>
      </fill>
    </dxf>
    <dxf>
      <fill>
        <patternFill>
          <bgColor theme="2" tint="-0.24994659260841701"/>
        </patternFill>
      </fill>
    </dxf>
    <dxf>
      <fill>
        <patternFill>
          <bgColor theme="1"/>
        </patternFill>
      </fill>
    </dxf>
    <dxf>
      <fill>
        <patternFill>
          <bgColor theme="1"/>
        </patternFill>
      </fill>
    </dxf>
    <dxf>
      <fill>
        <patternFill>
          <bgColor theme="1"/>
        </patternFill>
      </fill>
    </dxf>
    <dxf>
      <font>
        <color auto="1"/>
      </font>
      <fill>
        <patternFill>
          <bgColor theme="1"/>
        </patternFill>
      </fill>
    </dxf>
    <dxf>
      <fill>
        <patternFill>
          <bgColor theme="1"/>
        </patternFill>
      </fill>
    </dxf>
    <dxf>
      <fill>
        <patternFill>
          <bgColor theme="2"/>
        </patternFill>
      </fill>
    </dxf>
    <dxf>
      <fill>
        <patternFill>
          <bgColor theme="2"/>
        </patternFill>
      </fill>
    </dxf>
    <dxf>
      <fill>
        <patternFill>
          <bgColor theme="2"/>
        </patternFill>
      </fill>
    </dxf>
    <dxf>
      <numFmt numFmtId="19" formatCode="m/d/yyyy"/>
    </dxf>
    <dxf>
      <numFmt numFmtId="19" formatCode="m/d/yyyy"/>
    </dxf>
    <dxf>
      <numFmt numFmtId="164" formatCode="&quot;$&quot;#,##0"/>
    </dxf>
    <dxf>
      <numFmt numFmtId="1" formatCode="0"/>
    </dxf>
    <dxf>
      <numFmt numFmtId="14" formatCode="0.00%"/>
    </dxf>
    <dxf>
      <numFmt numFmtId="164" formatCode="&quot;$&quot;#,##0"/>
    </dxf>
    <dxf>
      <numFmt numFmtId="164" formatCode="&quot;$&quot;#,##0"/>
    </dxf>
    <dxf>
      <numFmt numFmtId="19" formatCode="m/d/yyyy"/>
    </dxf>
    <dxf>
      <numFmt numFmtId="164" formatCode="&quot;$&quot;#,##0"/>
    </dxf>
    <dxf>
      <numFmt numFmtId="1" formatCode="0"/>
    </dxf>
    <dxf>
      <numFmt numFmtId="14" formatCode="0.00%"/>
    </dxf>
    <dxf>
      <numFmt numFmtId="164" formatCode="&quot;$&quot;#,##0"/>
    </dxf>
    <dxf>
      <numFmt numFmtId="164" formatCode="&quot;$&quot;#,##0"/>
    </dxf>
    <dxf>
      <numFmt numFmtId="19" formatCode="m/d/yyyy"/>
    </dxf>
    <dxf>
      <numFmt numFmtId="19" formatCode="m/d/yyyy"/>
    </dxf>
    <dxf>
      <numFmt numFmtId="19" formatCode="m/d/yyyy"/>
    </dxf>
    <dxf>
      <numFmt numFmtId="164" formatCode="&quot;$&quot;#,##0"/>
    </dxf>
    <dxf>
      <numFmt numFmtId="1" formatCode="0"/>
    </dxf>
    <dxf>
      <numFmt numFmtId="14" formatCode="0.00%"/>
    </dxf>
    <dxf>
      <numFmt numFmtId="164" formatCode="&quot;$&quot;#,##0"/>
    </dxf>
    <dxf>
      <numFmt numFmtId="164" formatCode="&quot;$&quot;#,##0"/>
    </dxf>
    <dxf>
      <numFmt numFmtId="19" formatCode="m/d/yyyy"/>
      <fill>
        <patternFill patternType="solid">
          <fgColor indexed="64"/>
          <bgColor theme="0"/>
        </patternFill>
      </fill>
    </dxf>
    <dxf>
      <numFmt numFmtId="19" formatCode="m/d/yyyy"/>
    </dxf>
    <dxf>
      <numFmt numFmtId="19" formatCode="m/d/yyyy"/>
    </dxf>
    <dxf>
      <numFmt numFmtId="164" formatCode="&quot;$&quot;#,##0"/>
    </dxf>
    <dxf>
      <numFmt numFmtId="1" formatCode="0"/>
    </dxf>
    <dxf>
      <numFmt numFmtId="14" formatCode="0.00%"/>
    </dxf>
    <dxf>
      <numFmt numFmtId="164" formatCode="&quot;$&quot;#,##0"/>
    </dxf>
    <dxf>
      <numFmt numFmtId="164" formatCode="&quot;$&quot;#,##0"/>
    </dxf>
    <dxf>
      <numFmt numFmtId="19" formatCode="m/d/yyyy"/>
    </dxf>
    <dxf>
      <numFmt numFmtId="19" formatCode="m/d/yyyy"/>
    </dxf>
    <dxf>
      <numFmt numFmtId="164" formatCode="&quot;$&quot;#,##0"/>
    </dxf>
    <dxf>
      <numFmt numFmtId="1" formatCode="0"/>
    </dxf>
    <dxf>
      <numFmt numFmtId="1" formatCode="0"/>
    </dxf>
    <dxf>
      <numFmt numFmtId="14" formatCode="0.00%"/>
    </dxf>
    <dxf>
      <numFmt numFmtId="164" formatCode="&quot;$&quot;#,##0"/>
    </dxf>
    <dxf>
      <numFmt numFmtId="164" formatCode="&quot;$&quot;#,##0"/>
    </dxf>
    <dxf>
      <numFmt numFmtId="166" formatCode="_([$$-409]* #,##0.00_);_([$$-409]* \(#,##0.00\);_([$$-409]* &quot;-&quot;??_);_(@_)"/>
    </dxf>
    <dxf>
      <numFmt numFmtId="165" formatCode="_(&quot;$&quot;* #,##0_);_(&quot;$&quot;* \(#,##0\);_(&quot;$&quot;* &quot;-&quot;??_);_(@_)"/>
    </dxf>
  </dxfs>
  <tableStyles count="0" defaultTableStyle="TableStyleMedium2" defaultPivotStyle="PivotStyleLight16"/>
  <colors>
    <mruColors>
      <color rgb="FF44546A"/>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4.xml"/><Relationship Id="rId42" Type="http://schemas.microsoft.com/office/2017/10/relationships/person" Target="persons/person.xml"/><Relationship Id="rId47"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theme" Target="theme/theme1.xml"/><Relationship Id="rId40" Type="http://schemas.openxmlformats.org/officeDocument/2006/relationships/sharedStrings" Target="sharedStrings.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onnections" Target="connections.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5.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6.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196850</xdr:colOff>
      <xdr:row>5</xdr:row>
      <xdr:rowOff>40805</xdr:rowOff>
    </xdr:to>
    <xdr:pic>
      <xdr:nvPicPr>
        <xdr:cNvPr id="3" name="Picture 2">
          <a:extLst>
            <a:ext uri="{FF2B5EF4-FFF2-40B4-BE49-F238E27FC236}">
              <a16:creationId xmlns:a16="http://schemas.microsoft.com/office/drawing/2014/main" id="{F58C5D13-B970-4475-93CC-9ABF672165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416050" cy="96790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55245</xdr:rowOff>
    </xdr:from>
    <xdr:to>
      <xdr:col>2</xdr:col>
      <xdr:colOff>200660</xdr:colOff>
      <xdr:row>5</xdr:row>
      <xdr:rowOff>96049</xdr:rowOff>
    </xdr:to>
    <xdr:pic>
      <xdr:nvPicPr>
        <xdr:cNvPr id="5" name="Picture 4">
          <a:extLst>
            <a:ext uri="{FF2B5EF4-FFF2-40B4-BE49-F238E27FC236}">
              <a16:creationId xmlns:a16="http://schemas.microsoft.com/office/drawing/2014/main" id="{A85C2586-DDFD-4D6E-A6E6-282765F5E1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5245"/>
          <a:ext cx="1417955" cy="94186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209973</xdr:colOff>
      <xdr:row>5</xdr:row>
      <xdr:rowOff>54562</xdr:rowOff>
    </xdr:to>
    <xdr:pic>
      <xdr:nvPicPr>
        <xdr:cNvPr id="3" name="Picture 2">
          <a:extLst>
            <a:ext uri="{FF2B5EF4-FFF2-40B4-BE49-F238E27FC236}">
              <a16:creationId xmlns:a16="http://schemas.microsoft.com/office/drawing/2014/main" id="{4696984D-8BFD-4233-95AA-57815CB1D5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209792</xdr:colOff>
      <xdr:row>5</xdr:row>
      <xdr:rowOff>58644</xdr:rowOff>
    </xdr:to>
    <xdr:pic>
      <xdr:nvPicPr>
        <xdr:cNvPr id="2" name="Picture 1">
          <a:extLst>
            <a:ext uri="{FF2B5EF4-FFF2-40B4-BE49-F238E27FC236}">
              <a16:creationId xmlns:a16="http://schemas.microsoft.com/office/drawing/2014/main" id="{1678CB28-3D6B-418A-8ABB-CEF971186E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210185</xdr:colOff>
      <xdr:row>5</xdr:row>
      <xdr:rowOff>58373</xdr:rowOff>
    </xdr:to>
    <xdr:pic>
      <xdr:nvPicPr>
        <xdr:cNvPr id="2" name="Picture 1">
          <a:extLst>
            <a:ext uri="{FF2B5EF4-FFF2-40B4-BE49-F238E27FC236}">
              <a16:creationId xmlns:a16="http://schemas.microsoft.com/office/drawing/2014/main" id="{6A16FCA2-D623-4889-95D3-66BECC638E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210185</xdr:colOff>
      <xdr:row>3</xdr:row>
      <xdr:rowOff>247179</xdr:rowOff>
    </xdr:to>
    <xdr:pic>
      <xdr:nvPicPr>
        <xdr:cNvPr id="3" name="Picture 2">
          <a:extLst>
            <a:ext uri="{FF2B5EF4-FFF2-40B4-BE49-F238E27FC236}">
              <a16:creationId xmlns:a16="http://schemas.microsoft.com/office/drawing/2014/main" id="{437DB43A-64AF-4694-9EF7-6BE4EEDA3C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206163</xdr:colOff>
      <xdr:row>5</xdr:row>
      <xdr:rowOff>54351</xdr:rowOff>
    </xdr:to>
    <xdr:pic>
      <xdr:nvPicPr>
        <xdr:cNvPr id="2" name="Picture 1">
          <a:extLst>
            <a:ext uri="{FF2B5EF4-FFF2-40B4-BE49-F238E27FC236}">
              <a16:creationId xmlns:a16="http://schemas.microsoft.com/office/drawing/2014/main" id="{15203696-44A4-4E3A-868B-5D2DB0B7E3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206375</xdr:colOff>
      <xdr:row>5</xdr:row>
      <xdr:rowOff>58160</xdr:rowOff>
    </xdr:to>
    <xdr:pic>
      <xdr:nvPicPr>
        <xdr:cNvPr id="2" name="Picture 1">
          <a:extLst>
            <a:ext uri="{FF2B5EF4-FFF2-40B4-BE49-F238E27FC236}">
              <a16:creationId xmlns:a16="http://schemas.microsoft.com/office/drawing/2014/main" id="{5E95D8A3-A723-4556-A5DC-17535E97F5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193675</xdr:colOff>
      <xdr:row>5</xdr:row>
      <xdr:rowOff>41121</xdr:rowOff>
    </xdr:to>
    <xdr:pic>
      <xdr:nvPicPr>
        <xdr:cNvPr id="2" name="Picture 1">
          <a:extLst>
            <a:ext uri="{FF2B5EF4-FFF2-40B4-BE49-F238E27FC236}">
              <a16:creationId xmlns:a16="http://schemas.microsoft.com/office/drawing/2014/main" id="{5B0A3E90-E2A1-47C2-9B16-3A157FCA08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200660</xdr:colOff>
      <xdr:row>5</xdr:row>
      <xdr:rowOff>40804</xdr:rowOff>
    </xdr:to>
    <xdr:pic>
      <xdr:nvPicPr>
        <xdr:cNvPr id="2" name="Picture 1">
          <a:extLst>
            <a:ext uri="{FF2B5EF4-FFF2-40B4-BE49-F238E27FC236}">
              <a16:creationId xmlns:a16="http://schemas.microsoft.com/office/drawing/2014/main" id="{EBC1AF1D-1A62-4722-8861-BDE8AA04AC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193040</xdr:colOff>
      <xdr:row>5</xdr:row>
      <xdr:rowOff>42074</xdr:rowOff>
    </xdr:to>
    <xdr:pic>
      <xdr:nvPicPr>
        <xdr:cNvPr id="2" name="Picture 1">
          <a:extLst>
            <a:ext uri="{FF2B5EF4-FFF2-40B4-BE49-F238E27FC236}">
              <a16:creationId xmlns:a16="http://schemas.microsoft.com/office/drawing/2014/main" id="{2021A605-5B0A-4DCD-B1DC-0620E83864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194310</xdr:colOff>
      <xdr:row>5</xdr:row>
      <xdr:rowOff>40804</xdr:rowOff>
    </xdr:to>
    <xdr:pic>
      <xdr:nvPicPr>
        <xdr:cNvPr id="4" name="Picture 3">
          <a:extLst>
            <a:ext uri="{FF2B5EF4-FFF2-40B4-BE49-F238E27FC236}">
              <a16:creationId xmlns:a16="http://schemas.microsoft.com/office/drawing/2014/main" id="{189C5608-AAF5-4400-94DB-0A2E1D4767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192232</xdr:colOff>
      <xdr:row>4</xdr:row>
      <xdr:rowOff>148177</xdr:rowOff>
    </xdr:to>
    <xdr:pic>
      <xdr:nvPicPr>
        <xdr:cNvPr id="2" name="Picture 1">
          <a:extLst>
            <a:ext uri="{FF2B5EF4-FFF2-40B4-BE49-F238E27FC236}">
              <a16:creationId xmlns:a16="http://schemas.microsoft.com/office/drawing/2014/main" id="{B6AAC981-CE02-44FB-98D4-28354A7A9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194896</xdr:colOff>
      <xdr:row>5</xdr:row>
      <xdr:rowOff>39827</xdr:rowOff>
    </xdr:to>
    <xdr:pic>
      <xdr:nvPicPr>
        <xdr:cNvPr id="2" name="Picture 1">
          <a:extLst>
            <a:ext uri="{FF2B5EF4-FFF2-40B4-BE49-F238E27FC236}">
              <a16:creationId xmlns:a16="http://schemas.microsoft.com/office/drawing/2014/main" id="{740A950F-5CA7-4E10-95F6-7891074CE7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196850</xdr:colOff>
      <xdr:row>5</xdr:row>
      <xdr:rowOff>47154</xdr:rowOff>
    </xdr:to>
    <xdr:pic>
      <xdr:nvPicPr>
        <xdr:cNvPr id="2" name="Picture 1">
          <a:extLst>
            <a:ext uri="{FF2B5EF4-FFF2-40B4-BE49-F238E27FC236}">
              <a16:creationId xmlns:a16="http://schemas.microsoft.com/office/drawing/2014/main" id="{50B766DB-E937-47FA-B5DE-CC73A77610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196850</xdr:colOff>
      <xdr:row>5</xdr:row>
      <xdr:rowOff>47154</xdr:rowOff>
    </xdr:to>
    <xdr:pic>
      <xdr:nvPicPr>
        <xdr:cNvPr id="2" name="Picture 1">
          <a:extLst>
            <a:ext uri="{FF2B5EF4-FFF2-40B4-BE49-F238E27FC236}">
              <a16:creationId xmlns:a16="http://schemas.microsoft.com/office/drawing/2014/main" id="{2543CBDE-E7A2-439B-A5FB-1D7D06F112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196850</xdr:colOff>
      <xdr:row>5</xdr:row>
      <xdr:rowOff>47154</xdr:rowOff>
    </xdr:to>
    <xdr:pic>
      <xdr:nvPicPr>
        <xdr:cNvPr id="2" name="Picture 1">
          <a:extLst>
            <a:ext uri="{FF2B5EF4-FFF2-40B4-BE49-F238E27FC236}">
              <a16:creationId xmlns:a16="http://schemas.microsoft.com/office/drawing/2014/main" id="{DE948169-14DD-4B6A-9073-A77AEE83F8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194733</xdr:colOff>
      <xdr:row>5</xdr:row>
      <xdr:rowOff>42921</xdr:rowOff>
    </xdr:to>
    <xdr:pic>
      <xdr:nvPicPr>
        <xdr:cNvPr id="2" name="Picture 1">
          <a:extLst>
            <a:ext uri="{FF2B5EF4-FFF2-40B4-BE49-F238E27FC236}">
              <a16:creationId xmlns:a16="http://schemas.microsoft.com/office/drawing/2014/main" id="{A839F4E2-8653-418F-8F3D-9C9DEE5CC9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196850</xdr:colOff>
      <xdr:row>5</xdr:row>
      <xdr:rowOff>40804</xdr:rowOff>
    </xdr:to>
    <xdr:pic>
      <xdr:nvPicPr>
        <xdr:cNvPr id="2" name="Picture 1">
          <a:extLst>
            <a:ext uri="{FF2B5EF4-FFF2-40B4-BE49-F238E27FC236}">
              <a16:creationId xmlns:a16="http://schemas.microsoft.com/office/drawing/2014/main" id="{57EAB82A-0D34-48CE-8B70-55238F4DEA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210185</xdr:colOff>
      <xdr:row>5</xdr:row>
      <xdr:rowOff>40804</xdr:rowOff>
    </xdr:to>
    <xdr:pic>
      <xdr:nvPicPr>
        <xdr:cNvPr id="2" name="Picture 1">
          <a:extLst>
            <a:ext uri="{FF2B5EF4-FFF2-40B4-BE49-F238E27FC236}">
              <a16:creationId xmlns:a16="http://schemas.microsoft.com/office/drawing/2014/main" id="{7EE5F7D2-4E2C-48F6-85DC-91EF91C07E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196850</xdr:colOff>
      <xdr:row>5</xdr:row>
      <xdr:rowOff>47154</xdr:rowOff>
    </xdr:to>
    <xdr:pic>
      <xdr:nvPicPr>
        <xdr:cNvPr id="2" name="Picture 1">
          <a:extLst>
            <a:ext uri="{FF2B5EF4-FFF2-40B4-BE49-F238E27FC236}">
              <a16:creationId xmlns:a16="http://schemas.microsoft.com/office/drawing/2014/main" id="{03104653-AC57-4376-8899-26D01014C0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855769</xdr:colOff>
      <xdr:row>5</xdr:row>
      <xdr:rowOff>57738</xdr:rowOff>
    </xdr:to>
    <xdr:pic>
      <xdr:nvPicPr>
        <xdr:cNvPr id="2" name="Picture 1">
          <a:extLst>
            <a:ext uri="{FF2B5EF4-FFF2-40B4-BE49-F238E27FC236}">
              <a16:creationId xmlns:a16="http://schemas.microsoft.com/office/drawing/2014/main" id="{ECB0D17A-5D36-48D5-9F91-E87E9E8D97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206375</xdr:colOff>
      <xdr:row>5</xdr:row>
      <xdr:rowOff>53504</xdr:rowOff>
    </xdr:to>
    <xdr:pic>
      <xdr:nvPicPr>
        <xdr:cNvPr id="2" name="Picture 1">
          <a:extLst>
            <a:ext uri="{FF2B5EF4-FFF2-40B4-BE49-F238E27FC236}">
              <a16:creationId xmlns:a16="http://schemas.microsoft.com/office/drawing/2014/main" id="{665FCB67-24E2-4C09-813A-5E185A8D53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194733</xdr:colOff>
      <xdr:row>5</xdr:row>
      <xdr:rowOff>54562</xdr:rowOff>
    </xdr:to>
    <xdr:pic>
      <xdr:nvPicPr>
        <xdr:cNvPr id="2" name="Picture 1">
          <a:extLst>
            <a:ext uri="{FF2B5EF4-FFF2-40B4-BE49-F238E27FC236}">
              <a16:creationId xmlns:a16="http://schemas.microsoft.com/office/drawing/2014/main" id="{D48C927F-6761-454C-A420-F45B9B5EF9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206163</xdr:colOff>
      <xdr:row>5</xdr:row>
      <xdr:rowOff>53292</xdr:rowOff>
    </xdr:to>
    <xdr:pic>
      <xdr:nvPicPr>
        <xdr:cNvPr id="2" name="Picture 1">
          <a:extLst>
            <a:ext uri="{FF2B5EF4-FFF2-40B4-BE49-F238E27FC236}">
              <a16:creationId xmlns:a16="http://schemas.microsoft.com/office/drawing/2014/main" id="{FE63956B-E3FC-4EB5-A026-3EECFA3A3F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206375</xdr:colOff>
      <xdr:row>5</xdr:row>
      <xdr:rowOff>58584</xdr:rowOff>
    </xdr:to>
    <xdr:pic>
      <xdr:nvPicPr>
        <xdr:cNvPr id="2" name="Picture 1">
          <a:extLst>
            <a:ext uri="{FF2B5EF4-FFF2-40B4-BE49-F238E27FC236}">
              <a16:creationId xmlns:a16="http://schemas.microsoft.com/office/drawing/2014/main" id="{F5FC5BC5-BCB4-4631-ADB4-4133B871E4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200660</xdr:colOff>
      <xdr:row>5</xdr:row>
      <xdr:rowOff>50964</xdr:rowOff>
    </xdr:to>
    <xdr:pic>
      <xdr:nvPicPr>
        <xdr:cNvPr id="2" name="Picture 1">
          <a:extLst>
            <a:ext uri="{FF2B5EF4-FFF2-40B4-BE49-F238E27FC236}">
              <a16:creationId xmlns:a16="http://schemas.microsoft.com/office/drawing/2014/main" id="{8364A57E-7B34-4C72-8AFD-DED15AF6D1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9679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sda\RD\Documents%20and%20Settings\Dimitrios.Kombolias\Desktop\Sample%20Letters%20&amp;%20Forms\01_Lo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arwa.Naqvi/Desktop/BB%20Pilot%20Program/Master%20Intake%20Structure%20WB_11.23.18-f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US\Telecom%20Program%20Files\Loan%20Origination%20and%20Approval%20Division\Loan%20Folders\Minnesota\MN%20505-X%20GVTC\Loan%20Workbook\MN%20505-X%20Loan%20Workbook.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ersonal/forrest_reddeniv_usda_gov/Documents/Desktop/Copy%20of%20Master%20Intake%20Structure%20WB_R4%20Changes_11.12.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Users\Laurel.Leverrier\AppData\Local\Microsoft\Windows\Temporary%20Internet%20Files\Content.Outlook\WT2EJ67I\Telecom%20Pro-Form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workspace.icfi.com/Documents%20and%20Settings/Dimitrios.Kombolias/Desktop/Sample%20Letters%20&amp;%20Forms/01_Lo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lcome"/>
      <sheetName val="ACS"/>
      <sheetName val="Form 549"/>
      <sheetName val="Form 549a"/>
      <sheetName val="Form 742"/>
      <sheetName val="Budget"/>
      <sheetName val="H.15 Rates"/>
      <sheetName val="Cost of Money Rates"/>
      <sheetName val="Hardship Rates"/>
      <sheetName val="FFB Rates"/>
      <sheetName val="Feasibility"/>
      <sheetName val="Loan Rec."/>
      <sheetName val="Findings"/>
      <sheetName val="AALC-SLC"/>
      <sheetName val="Form 500"/>
      <sheetName val="Form 49"/>
      <sheetName val="Macros"/>
      <sheetName val="Module1"/>
      <sheetName val="Module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R Process - Single Entity "/>
      <sheetName val="High-Level Structure  "/>
      <sheetName val="Intake Diagram "/>
      <sheetName val="Account Information "/>
      <sheetName val="Project Information"/>
      <sheetName val="Acquisition Information"/>
      <sheetName val="Service Area Information "/>
      <sheetName val="1.  CIW - Service Area Costs"/>
      <sheetName val="2.  CIW - Comm Network Facility"/>
      <sheetName val="3.  CIW - Other Costs"/>
      <sheetName val="4.  CIW - Summary"/>
      <sheetName val="Capital  Investment Schedule "/>
      <sheetName val="1. Env. - Site Description"/>
      <sheetName val="2. Env. - Route Description"/>
      <sheetName val="1. Dep Schedule -Rates Input"/>
      <sheetName val="2. Dep Schedule-Economic Life"/>
      <sheetName val="3. Dep Schedule- Annual Dep Exp"/>
      <sheetName val="4. Dep Schedule-Dep Exp Summary"/>
      <sheetName val="1. D&amp;CC - Debt Inputs"/>
      <sheetName val="2. D&amp;CC-Cap Source Inputs "/>
      <sheetName val="1. Amortization - New RUS Debt"/>
      <sheetName val="2. Amortization - UPLF Debt"/>
      <sheetName val="3. Amortization - RUS Debt Summ"/>
      <sheetName val="4. Amortization-Other Debt Summ"/>
      <sheetName val="Competitor Service Offerings"/>
      <sheetName val="1. Service Offerings Input"/>
      <sheetName val="2. Subscriber Projections Input"/>
      <sheetName val="3. Other Revenue Input"/>
      <sheetName val="4. Total Subscribers by SA"/>
      <sheetName val="5. Local Net Services Revenue"/>
      <sheetName val="Network Access Services Revenue"/>
      <sheetName val="Non-Operating Net Income"/>
      <sheetName val="Plant In-Service"/>
      <sheetName val="Income Statement "/>
      <sheetName val="Balance Sheet "/>
      <sheetName val="Statement of Cash Flows"/>
      <sheetName val="Cash Flows Guidance"/>
      <sheetName val="1. Evaluation Criteria Input"/>
      <sheetName val="2. Evaluation Criteria Summary"/>
      <sheetName val="1. Documents "/>
      <sheetName val="2. Certifications"/>
      <sheetName val="3. Licenses &amp; Agreements"/>
      <sheetName val="Document Taxonomy"/>
      <sheetName val="Track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lcome"/>
      <sheetName val="Income Statements"/>
      <sheetName val="Balance Sheets"/>
      <sheetName val="Statement of Cash Flows"/>
      <sheetName val="Risk Score"/>
      <sheetName val="Subscriber Data"/>
      <sheetName val="Amortization - Existing Loans"/>
      <sheetName val="Amortization - ULOs"/>
      <sheetName val="Deploy &amp; Retire - Loan Funds"/>
      <sheetName val="Amortization - New Loan"/>
      <sheetName val="H.15 Rates"/>
      <sheetName val="Interest Rates"/>
      <sheetName val="Sch. S-3 Non-Operating"/>
      <sheetName val="Deploy &amp; Dep - Worksheet"/>
      <sheetName val="Deploy &amp; Retire - Combined"/>
      <sheetName val="Deploy &amp; Retire - Prior Loan"/>
      <sheetName val="Deploy &amp; Retire - Gen Funds"/>
      <sheetName val="Form 549"/>
      <sheetName val="Form 493ab"/>
      <sheetName val="Form 549a"/>
      <sheetName val="Form 549e"/>
      <sheetName val="Budget"/>
      <sheetName val="Form 742"/>
      <sheetName val="Loan Rec."/>
      <sheetName val="AALC-SLC"/>
      <sheetName val="Findings"/>
      <sheetName val="Form 500"/>
      <sheetName val="Form 49"/>
      <sheetName val="Reference Tables"/>
      <sheetName val="Macros"/>
      <sheetName val="Module1"/>
      <sheetName val="Module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ake Diagram "/>
      <sheetName val="High-Level Structure  "/>
      <sheetName val="ARR Process - Single Entity"/>
      <sheetName val="Account Information "/>
      <sheetName val="Project Information"/>
      <sheetName val="Acquisition Information"/>
      <sheetName val="Service Area Information "/>
      <sheetName val="1.  CIW - Service Area Costs"/>
      <sheetName val="2.  CIW - Comm Network Facility"/>
      <sheetName val="3.  CIW - Other Costs"/>
      <sheetName val="4.  CIW - Summary"/>
      <sheetName val="Capital  Investment Schedule "/>
      <sheetName val="1. Env. - Site Description"/>
      <sheetName val="2. Env. - Route Description"/>
      <sheetName val="1. Depreciation Rates"/>
      <sheetName val="2. Economic Life Calculation"/>
      <sheetName val="3. Annual Depreciation Expense"/>
      <sheetName val="4. Depreciation Expense Summary"/>
      <sheetName val="Capital Contributions Schedule "/>
      <sheetName val="Long-Term Debt Schedule"/>
      <sheetName val="1. Amortization - New RUS Debt"/>
      <sheetName val="2. Amortization - UPLF Debt"/>
      <sheetName val="3. Amortization - RUS Debt Summ"/>
      <sheetName val="4. Amortization-Other Debt Summ"/>
      <sheetName val="Competitor Service Offerings"/>
      <sheetName val="1. Service Offerings "/>
      <sheetName val="2. Subscriber Projections "/>
      <sheetName val="3. Other Revenue "/>
      <sheetName val="4. Subscriber Breakdown by SA"/>
      <sheetName val="5. Local Net Services Revenue"/>
      <sheetName val="Network Access Services Revenue"/>
      <sheetName val="Non-Operating Net Income"/>
      <sheetName val="Plant In-Service"/>
      <sheetName val="Income Statement "/>
      <sheetName val="Income Statement Tooltips"/>
      <sheetName val="Balance Sheet "/>
      <sheetName val="Balance Sheet Tooltips"/>
      <sheetName val="Statement of Cash Flows"/>
      <sheetName val="Cash Flow Statement Tooltips"/>
      <sheetName val="Cash Flows Guidance"/>
      <sheetName val="Evaluation Criteria Input"/>
      <sheetName val="Evaluation Criteria Summary"/>
      <sheetName val="Licenses &amp; Agreements"/>
      <sheetName val="Certifications"/>
      <sheetName val="Documents  "/>
      <sheetName val="Document Taxonomy"/>
      <sheetName val="ReConnect Notification Types"/>
      <sheetName val="Track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 Stmt -  Schedule P"/>
      <sheetName val="Bal Sht - Schedule P-1"/>
      <sheetName val="Stmt Cash Flow - Schedule P-2"/>
      <sheetName val="Network Access Re - Schedule S"/>
      <sheetName val="Cost Network Access Cert. S-a"/>
      <sheetName val="Avg. Network Access Cert. S-b "/>
      <sheetName val="Debt Schedule S-1"/>
      <sheetName val="REV Deploy &amp; Dep - Schedule S-2"/>
      <sheetName val="Non-Op Schedule S-3"/>
      <sheetName val="Non-Reg S-4"/>
      <sheetName val="FCC Accts Inc Stmt S-5"/>
      <sheetName val="FCC Accts Bal Shtt S-5a"/>
      <sheetName val="Cash Flow S-5b"/>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lcome"/>
      <sheetName val="ACS"/>
      <sheetName val="Form 549"/>
      <sheetName val="Form 549a"/>
      <sheetName val="Form 742"/>
      <sheetName val="Budget"/>
      <sheetName val="H.15 Rates"/>
      <sheetName val="Cost of Money Rates"/>
      <sheetName val="Hardship Rates"/>
      <sheetName val="FFB Rates"/>
      <sheetName val="Feasibility"/>
      <sheetName val="Loan Rec."/>
      <sheetName val="Findings"/>
      <sheetName val="AALC-SLC"/>
      <sheetName val="Form 500"/>
      <sheetName val="Form 49"/>
      <sheetName val="Macros"/>
      <sheetName val="Module1"/>
      <sheetName val="Module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refreshError="1"/>
      <sheetData sheetId="16" refreshError="1"/>
      <sheetData sheetId="17" refreshError="1"/>
      <sheetData sheetId="18" refreshError="1"/>
    </sheetDataSet>
  </externalBook>
</externalLink>
</file>

<file path=xl/persons/person.xml><?xml version="1.0" encoding="utf-8"?>
<personList xmlns="http://schemas.microsoft.com/office/spreadsheetml/2018/threadedcomments" xmlns:x="http://schemas.openxmlformats.org/spreadsheetml/2006/main">
  <person displayName="Green, Elise" id="{75984AF6-6A24-4A0C-9053-F60D91ADB698}" userId="S::elisgreen@deloitte.com::2c0d6567-e52b-41ca-8bcf-053fa66618b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F19B96-1631-429A-891A-01FBD77661FA}" name="Table1" displayName="Table1" ref="F9:O12" totalsRowShown="0">
  <autoFilter ref="F9:O12" xr:uid="{B9F19B96-1631-429A-891A-01FBD77661FA}"/>
  <tableColumns count="10">
    <tableColumn id="1" xr3:uid="{66EA3720-F68D-49D5-8737-FA2A56167C28}" name="Service Area Funding"/>
    <tableColumn id="2" xr3:uid="{F815E9DD-8A46-46E4-B21D-58436F9448D6}" name="Service Area Type"/>
    <tableColumn id="3" xr3:uid="{DEA853B3-0997-43D2-9ACC-004648941579}" name="Service Area Name"/>
    <tableColumn id="4" xr3:uid="{26C8704F-C263-4FC9-BF53-3024AA7BA83B}" name="Population"/>
    <tableColumn id="5" xr3:uid="{8622D5E6-48ED-421D-A640-0BA9133F17EB}" name="Square Miles"/>
    <tableColumn id="6" xr3:uid="{E9BED3DC-EF06-4922-9B0D-6B7357EBC245}" name="Housing Units"/>
    <tableColumn id="7" xr3:uid="{73B38117-6E2B-44BF-BCAE-D75B626B45E6}" name="Households"/>
    <tableColumn id="8" xr3:uid="{4DA1371C-C1F8-4D14-8F69-A70DF5186943}" name="Businesses"/>
    <tableColumn id="9" xr3:uid="{68337F63-D21B-42AA-A662-5DCBB38AB6EE}" name="Households without Sufficient Access To Broadband"/>
    <tableColumn id="10" xr3:uid="{C4E19588-914E-44C6-9759-8343D211BA5E}" name="Households without Sufficient Access To Broadband (%)"/>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59BB5B1-1E7B-48B9-870F-84EB98A9E473}" name="Table71011" displayName="Table71011" ref="E68:O69" totalsRowShown="0">
  <tableColumns count="11">
    <tableColumn id="1" xr3:uid="{D1B7A842-56E8-457A-9F51-D2FA6127B8AA}" name="Long-Term Debt Identifier "/>
    <tableColumn id="2" xr3:uid="{3B7C4555-BCAF-46AE-8B1C-EA0AF525F282}" name="Name of Lessor"/>
    <tableColumn id="3" xr3:uid="{F2DFD1A5-C2C4-4806-9EBF-8AC77588F937}" name="Lease Description"/>
    <tableColumn id="4" xr3:uid="{D2E7C7B6-E7A4-4EC2-BC8C-3444675AB574}" name="Original Capital Lease Amount" dataDxfId="17"/>
    <tableColumn id="5" xr3:uid="{694D0C7E-044E-43BF-85E3-CF227DA1052E}" name="Outstanding Capital Lease Amount" dataDxfId="16"/>
    <tableColumn id="6" xr3:uid="{9D60297E-2DF0-477D-9093-705836DB4C19}" name="Annual Interest Rate (%)" dataDxfId="15"/>
    <tableColumn id="7" xr3:uid="{A36C7023-FDAE-4ED6-BFD4-A885735A34CB}" name="Term of Lease (Years)"/>
    <tableColumn id="8" xr3:uid="{3C44FC4B-3543-478A-961A-23A3C9ABC44B}" name="Number of Payments (per Year)" dataDxfId="14"/>
    <tableColumn id="9" xr3:uid="{9D8190D5-A6A6-43E5-A3FF-76CD9AC4FD7B}" name="Annual Lease Payment" dataDxfId="13"/>
    <tableColumn id="10" xr3:uid="{C6D330B7-E94A-4F84-B12B-6BF17E869E09}" name="Start Date of Lease  (mm/dd/yyyy)" dataDxfId="12"/>
    <tableColumn id="11" xr3:uid="{A40D1E67-9883-4EBA-A51F-8C3DE42F7EAA}" name="Refinancing Requested" dataDxfId="1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C092EB0-F1A2-4F89-8AB0-D9B52F501143}" name="tblServiceAreaCosts" displayName="tblServiceAreaCosts" ref="F9:N37" totalsRowShown="0">
  <autoFilter ref="F9:N37" xr:uid="{DC092EB0-F1A2-4F89-8AB0-D9B52F501143}"/>
  <tableColumns count="9">
    <tableColumn id="1" xr3:uid="{9E9BA8E0-FEC3-4C9E-9FBD-C12B7E3FA638}" name="Service Area Name"/>
    <tableColumn id="9" xr3:uid="{47749CDD-B638-4E92-B68C-83CDC649606B}" name="Funding Type">
      <calculatedColumnFormula>INDEX(Table1[Service Area Funding],MATCH(tblServiceAreaCosts[[#This Row],[Service Area Name]],Table1[Service Area Name],0))</calculatedColumnFormula>
    </tableColumn>
    <tableColumn id="2" xr3:uid="{0FA2EE07-D9EF-44C0-983F-A55133C99A2B}" name="Asset Category"/>
    <tableColumn id="3" xr3:uid="{4EBFC759-51F6-4E0F-B622-8AA04096EA9E}" name="Asset Type"/>
    <tableColumn id="4" xr3:uid="{3D84C781-14D6-40F7-952B-25BC84900CA4}" name="Description"/>
    <tableColumn id="5" xr3:uid="{02BD7E63-DC95-4401-A09E-7BB0A0AC2EFC}" name="Quantity"/>
    <tableColumn id="6" xr3:uid="{59782907-AF28-4F1F-9145-4B6327D06DD3}" name="Measure"/>
    <tableColumn id="7" xr3:uid="{453047EA-77CE-48C3-87A0-881B07F24457}" name="Unit Cost" dataCellStyle="Currency"/>
    <tableColumn id="8" xr3:uid="{8840D9BD-2764-4506-96DF-E933F7195132}" name="Total Cost" dataDxfId="49" dataCellStyle="Currency">
      <calculatedColumnFormula>ROUND(tblServiceAreaCosts[[#This Row],[Quantity]]*tblServiceAreaCosts[[#This Row],[Unit Cost]],0)</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6179DBC-ECD1-4CD8-BDE7-68625D61B635}" name="tblCNFCosts" displayName="tblCNFCosts" ref="F9:M10" totalsRowShown="0">
  <autoFilter ref="F9:M10" xr:uid="{06179DBC-ECD1-4CD8-BDE7-68625D61B635}"/>
  <sortState xmlns:xlrd2="http://schemas.microsoft.com/office/spreadsheetml/2017/richdata2" ref="F10:M10">
    <sortCondition ref="F9:F10"/>
  </sortState>
  <tableColumns count="8">
    <tableColumn id="1" xr3:uid="{35542133-55F0-4329-A482-C8C8FE5CC4CB}" name="Funding Type"/>
    <tableColumn id="2" xr3:uid="{4D891D60-06BD-450D-A5C0-7659FB25D21F}" name="Asset Category"/>
    <tableColumn id="3" xr3:uid="{8F72463C-2683-46A5-9D4C-502F19868612}" name="Asset Type"/>
    <tableColumn id="4" xr3:uid="{AAE20EC7-910E-417A-993E-8F5620D81FC1}" name="Description"/>
    <tableColumn id="5" xr3:uid="{DEF04246-8D6D-4F2D-A354-2DA912E312E9}" name="Quantity"/>
    <tableColumn id="6" xr3:uid="{15058745-678F-482C-AE2B-EFE3AA155BC2}" name="Measure"/>
    <tableColumn id="7" xr3:uid="{6491F568-7202-45F5-895C-B2C9E230728A}" name="Unit Cost" dataCellStyle="Currency"/>
    <tableColumn id="8" xr3:uid="{182FC4AC-7B21-42D6-9F02-61EB6D2D1A64}" name="Total Cost" dataCellStyle="Currency">
      <calculatedColumnFormula>ROUND(tblCNFCosts[[#This Row],[Quantity]]*tblCNFCosts[[#This Row],[Unit Cost]],0)</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C86A0E9-A6E1-4F45-9856-BB4802FEA490}" name="tblOtherCosts" displayName="tblOtherCosts" ref="F9:M18" totalsRowShown="0">
  <autoFilter ref="F9:M18" xr:uid="{AC86A0E9-A6E1-4F45-9856-BB4802FEA490}"/>
  <sortState xmlns:xlrd2="http://schemas.microsoft.com/office/spreadsheetml/2017/richdata2" ref="F10:M10">
    <sortCondition ref="F9:F10"/>
  </sortState>
  <tableColumns count="8">
    <tableColumn id="1" xr3:uid="{29C63F77-AEF3-47FB-8198-01BC9FC7FB9A}" name="Funding Type"/>
    <tableColumn id="2" xr3:uid="{B8F8E36E-05C7-47C1-9BC6-D4EF938C7CF6}" name="Asset Category"/>
    <tableColumn id="3" xr3:uid="{112D42CC-E817-4D1B-8146-CE194A55079F}" name="Asset Type"/>
    <tableColumn id="4" xr3:uid="{193C1339-5033-4696-966B-2BD5A27795B1}" name="Description"/>
    <tableColumn id="5" xr3:uid="{9ACE4F3C-0146-46E4-9A70-B7A9B2EFDEAC}" name="Quantity"/>
    <tableColumn id="6" xr3:uid="{32BC846F-8AE1-4199-9922-AB372D94A118}" name="Measure"/>
    <tableColumn id="7" xr3:uid="{9741BFC7-7625-44CA-A924-6C6AD22FCF0C}" name="Unit Cost" dataCellStyle="Currency"/>
    <tableColumn id="8" xr3:uid="{81031387-1626-456B-A95E-F48B48C68C82}" name="Total Cost" dataCellStyle="Currency">
      <calculatedColumnFormula>ROUND(tblOtherCosts[[#This Row],[Quantity]]*tblOtherCosts[[#This Row],[Unit Cost]],0)</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2E8C32A-51D1-4408-BB45-645162FCFFC2}" name="Table5" displayName="Table5" ref="F9:N14" totalsRowShown="0">
  <autoFilter ref="F9:N14" xr:uid="{22E8C32A-51D1-4408-BB45-645162FCFFC2}"/>
  <tableColumns count="9">
    <tableColumn id="1" xr3:uid="{1461BC87-C498-4410-851B-8980411CA9DF}" name="Service Offering Type"/>
    <tableColumn id="2" xr3:uid="{0A4617E6-C092-4337-B192-6368CB5C95A8}" name="Service Offering Description"/>
    <tableColumn id="3" xr3:uid="{8B68EFD2-ABF6-407C-904B-25CE2F2A1544}" name="Service Offering Status"/>
    <tableColumn id="4" xr3:uid="{2EFAA29F-C259-499E-BEA9-A89D7009E417}" name="Broadband Download Speed"/>
    <tableColumn id="5" xr3:uid="{8ADA6634-4731-430D-91A7-08A5A3981AE7}" name="Broadband Upload Speed"/>
    <tableColumn id="6" xr3:uid="{384CCC2C-A363-4346-BE35-EA94D20846E1}" name="Customer Type"/>
    <tableColumn id="7" xr3:uid="{AE0044EC-C007-4472-89B1-2C523BF3C86B}" name="Price" dataDxfId="48"/>
    <tableColumn id="8" xr3:uid="{0F1052E4-85C6-49C5-A1F3-A412F84BDAB2}" name="Service Area (s)"/>
    <tableColumn id="9" xr3:uid="{DFCFD8FD-F88F-4106-870B-0941B34F2D6E}" name="Service Area Status">
      <calculatedColumnFormula>INDEX(Table1[Service Area Type],MATCH(Table5[[#This Row],[Service Area (s)]],Table1[Service Area Name],0))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16A6A59-AD36-4277-AE18-B3C43797510A}" name="Table6" displayName="Table6" ref="E9:O13" totalsRowShown="0">
  <autoFilter ref="E9:O13" xr:uid="{516A6A59-AD36-4277-AE18-B3C43797510A}"/>
  <tableColumns count="11">
    <tableColumn id="1" xr3:uid="{84275BF6-14AA-42AF-96EF-C5778B0150F0}" name="RUS ID"/>
    <tableColumn id="2" xr3:uid="{56D074D3-9C43-4DF8-9A7D-C7F90D8C70D0}" name="Note Designation "/>
    <tableColumn id="3" xr3:uid="{BAEA7264-1E92-438B-A0F4-CE6B1F350501}" name="Loan Description (Pick List)"/>
    <tableColumn id="4" xr3:uid="{4ABD910E-A077-4630-B7A3-8565DBD94A24}" name="Original Principal Balance" dataDxfId="47"/>
    <tableColumn id="5" xr3:uid="{A2F1CD7F-5DEB-47D3-B5D8-7A7D3DA5C962}" name="Outstanding Principal Balance " dataDxfId="46"/>
    <tableColumn id="6" xr3:uid="{5585C588-44EA-4E25-9285-F7798C6B76A9}" name="Annual (Average) Interest Rate (%)" dataDxfId="45"/>
    <tableColumn id="7" xr3:uid="{9C0E01CB-09EE-46ED-B8C9-A4CE7A36306E}" name="Term of Note (Years)" dataDxfId="44"/>
    <tableColumn id="8" xr3:uid="{BDAEA4AE-0A70-4A53-A96C-5DCBB1F34018}" name="Number of Payments (per Year)" dataDxfId="43"/>
    <tableColumn id="9" xr3:uid="{D7EBEAB6-4B4E-4435-9B1E-60A208A02D93}" name="Annual Payment Amount " dataDxfId="42"/>
    <tableColumn id="10" xr3:uid="{6591797C-E1A0-42FC-BC06-919904FF6D17}" name="Date of Note (mm/dd/yyyy)" dataDxfId="41"/>
    <tableColumn id="11" xr3:uid="{0B2EADF1-0AE9-4DB2-B861-753D78E0E3EE}" name="Refinancing Requested" dataDxfId="4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1C56B9B-5362-42FB-AD44-6B98CC3DB9DD}" name="Table7" displayName="Table7" ref="E27:S29" totalsRowShown="0">
  <autoFilter ref="E27:S29" xr:uid="{31C56B9B-5362-42FB-AD44-6B98CC3DB9DD}"/>
  <tableColumns count="15">
    <tableColumn id="1" xr3:uid="{E2028799-82E3-4EA1-8D5D-43635CCE86B3}" name="Long-Term Debt Identifier "/>
    <tableColumn id="2" xr3:uid="{9FEFED9F-E7AF-4E4A-AF8C-13D885DE3013}" name="Name of Lender"/>
    <tableColumn id="3" xr3:uid="{B24B47C9-755B-435E-B4F6-AE543406C2E9}" name="Loan Description "/>
    <tableColumn id="4" xr3:uid="{3F460366-CCCA-4BCB-81FA-8C207E295899}" name="Original Principal Balance" dataDxfId="39"/>
    <tableColumn id="5" xr3:uid="{F698408C-9CA0-4F21-82C0-35893DB6F49D}" name="Outstanding Principal Balance " dataDxfId="38"/>
    <tableColumn id="6" xr3:uid="{C4E76114-1C32-467C-AC8D-3623D29BB9B7}" name="Annual Interest Rate (%)" dataDxfId="37"/>
    <tableColumn id="7" xr3:uid="{47956D22-0A7D-45ED-88D1-44719A1FC482}" name="Term of Loan (Years)"/>
    <tableColumn id="8" xr3:uid="{53E39FFC-2D55-4481-AD3F-D53AF5581C70}" name="Number of Payments (per Year)" dataDxfId="36"/>
    <tableColumn id="9" xr3:uid="{813E054A-5FB7-4DF5-AC76-7602B327AF5F}" name="Annual Payment Amount " dataDxfId="35"/>
    <tableColumn id="10" xr3:uid="{21773E63-EEF1-45A7-87FB-B5E43C1BA110}" name="Start Date of Loan  (mm/dd/yyyy)" dataDxfId="34"/>
    <tableColumn id="11" xr3:uid="{81CEBCCF-FEBE-4FBC-8F65-EBAC10221A74}" name="Is the Loan Secured by Applicant's Assets, Revenues or stock? (Pick List)"/>
    <tableColumn id="12" xr3:uid="{4C4A6001-845D-4D99-9343-52DB2C9F049C}" name="Is Security Evidenced by UCC? (Pick List)"/>
    <tableColumn id="13" xr3:uid="{42EDB079-7BC7-4961-9D74-583A0829199A}" name="State of UCC Filing"/>
    <tableColumn id="14" xr3:uid="{72AC49D3-90FE-4F82-B7F9-6F5FAE772B7B}" name="Date of UCC Filing (mm/dd/yyyy)" dataDxfId="33"/>
    <tableColumn id="15" xr3:uid="{977DDC52-B1EF-40D9-A55A-272C99FA9502}" name="Refinancing Requested" dataDxfId="32"/>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F70D9B3-2D50-4317-A1AC-061A73A62171}" name="Table8" displayName="Table8" ref="E40:S42" totalsRowShown="0">
  <autoFilter ref="E40:S42" xr:uid="{2F70D9B3-2D50-4317-A1AC-061A73A62171}"/>
  <tableColumns count="15">
    <tableColumn id="1" xr3:uid="{6135FB42-2EE8-4EC2-8613-BF202E446E89}" name="Long-Term Debt Identifier "/>
    <tableColumn id="2" xr3:uid="{ABF8ABB9-83D0-4238-A8FB-721E4CBEEFA6}" name="Name of Lender"/>
    <tableColumn id="3" xr3:uid="{70A9DB19-6C0E-45F1-8DF4-553C6D5EDE81}" name="Loan Description "/>
    <tableColumn id="4" xr3:uid="{8BDCB264-F78C-4237-B283-6F51BE7EB8E3}" name="Original Principal Balance" dataDxfId="31"/>
    <tableColumn id="5" xr3:uid="{39018B9F-687D-46E7-9134-12801FF5B20F}" name="Outstanding Principal Balance " dataDxfId="30"/>
    <tableColumn id="6" xr3:uid="{A0716136-4E15-4A23-844E-7D3C85C1A64A}" name="Annual Interest Rate (%)" dataDxfId="29"/>
    <tableColumn id="7" xr3:uid="{32BB5E37-5776-401B-99A1-FE5CB1B9E106}" name="Term of Loan (Years)"/>
    <tableColumn id="8" xr3:uid="{87B51965-6DD8-4077-AF26-DE4D29A64617}" name="Number of Payments (per Year)" dataDxfId="28"/>
    <tableColumn id="9" xr3:uid="{409DB514-9774-437F-A44A-4E6D296EFBED}" name="Annual Payment Amount " dataDxfId="27"/>
    <tableColumn id="10" xr3:uid="{9152DAA3-5C62-4DE8-9BC1-4A52245ECB4B}" name="Start Date of Loan  (mm/dd/yyyy)" dataDxfId="26"/>
    <tableColumn id="11" xr3:uid="{1879D8D9-2B88-4BB9-9E6E-4CCED8CAD28E}" name="Is the Loan Secured by Applicant's Assets, Revenues or stock? (Pick List)"/>
    <tableColumn id="12" xr3:uid="{A17F517D-8C56-4818-893C-EA55AA28F280}" name="Is Security Evidenced by UCC? (Pick List)"/>
    <tableColumn id="13" xr3:uid="{926364D2-9721-4854-AA5D-E0382C3D1C08}" name="State of UCC Filing"/>
    <tableColumn id="14" xr3:uid="{347664C8-FA19-47C2-85A1-D40BCAAFB5B7}" name="Date of UCC Filing (mm/dd/yyyy)" dataDxfId="25"/>
    <tableColumn id="15" xr3:uid="{C1EDC636-E0BC-4780-B6BA-AAFCB80C8AFF}" name="Refinancing Requested" dataDxfId="24"/>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467AE46-AB03-43B0-BA46-CD62064F2C85}" name="Table710" displayName="Table710" ref="E54:S55" totalsRowShown="0">
  <autoFilter ref="E54:S55" xr:uid="{F467AE46-AB03-43B0-BA46-CD62064F2C85}"/>
  <tableColumns count="15">
    <tableColumn id="1" xr3:uid="{828E4B2A-F755-4089-BA25-35FD43D2144B}" name="Long-Term Debt Identifier "/>
    <tableColumn id="2" xr3:uid="{6C897D26-55DD-46F8-B706-5D0B26A99209}" name="Name of Lender"/>
    <tableColumn id="3" xr3:uid="{7D0AB41B-2C55-4BC6-8EAD-B9FDC1F839A4}" name="Loan Description "/>
    <tableColumn id="4" xr3:uid="{D924E25D-9FC6-4AE4-A07A-1B578742B08C}" name="Original Principal Balance" dataDxfId="23"/>
    <tableColumn id="5" xr3:uid="{C0E3A6CA-256D-4B23-AF32-304414288A0C}" name="Outstanding Principal Balance " dataDxfId="22"/>
    <tableColumn id="6" xr3:uid="{0D210051-0310-4B4D-83FA-5B607F38A909}" name="Annual Interest Rate (%)" dataDxfId="21"/>
    <tableColumn id="7" xr3:uid="{9B10F776-168F-4319-97EE-F3FD209882B6}" name="Term of Loan (Years)"/>
    <tableColumn id="8" xr3:uid="{65667B15-7CD0-4085-8C41-228BB3D86538}" name="Number of Payments (per Year)" dataDxfId="20"/>
    <tableColumn id="9" xr3:uid="{4A07A865-3D81-4B82-854C-72ECDBF9C741}" name="Annual Payment Amount " dataDxfId="19"/>
    <tableColumn id="10" xr3:uid="{C694A66F-C2D8-4807-AC9F-27A7B894F33B}" name="Start Date of Loan  (mm/dd/yyyy)" dataDxfId="18"/>
    <tableColumn id="11" xr3:uid="{85FCC15D-3DA4-4C50-806E-76685DD5F6CB}" name="Is the Loan Secured by Applicant's Assets, Revenues or stock? (Pick List)"/>
    <tableColumn id="12" xr3:uid="{D29E43EE-3ABA-4EDA-B3A5-C510EBB363B8}" name="Is Security Evidenced by UCC? (Pick List)"/>
    <tableColumn id="13" xr3:uid="{44558EEB-468C-48FC-8C2B-9C2C2FC754E3}" name="State of UCC Filing"/>
    <tableColumn id="14" xr3:uid="{52D8D4A0-C378-416B-BD79-8777D2DDD2D2}" name="Date of UCC Filing (mm/dd/yyyy)"/>
    <tableColumn id="15" xr3:uid="{35D31501-A701-4BD3-BE56-2C6BF35DF2C3}" name="Refinancing Requeste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9" dT="2023-04-28T21:45:21.96" personId="{75984AF6-6A24-4A0C-9053-F60D91ADB698}" id="{BA23DCB3-1542-4F35-8422-C3BF05F2B679}">
    <text>Doesn't take into account the compounding of the interest rate over time.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19.xml"/><Relationship Id="rId1" Type="http://schemas.openxmlformats.org/officeDocument/2006/relationships/printerSettings" Target="../printerSettings/printerSettings20.bin"/><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BF2B8-2ECB-4F0A-AD92-5110D90B64BB}">
  <sheetPr codeName="Sheet1">
    <tabColor rgb="FF44546A"/>
  </sheetPr>
  <dimension ref="D5:P15"/>
  <sheetViews>
    <sheetView showGridLines="0" workbookViewId="0">
      <selection activeCell="K20" sqref="K20"/>
    </sheetView>
  </sheetViews>
  <sheetFormatPr defaultRowHeight="15" x14ac:dyDescent="0.25"/>
  <sheetData>
    <row r="5" spans="4:16" ht="15.75" thickBot="1" x14ac:dyDescent="0.3"/>
    <row r="6" spans="4:16" ht="21" thickBot="1" x14ac:dyDescent="0.35">
      <c r="D6" s="265" t="s">
        <v>662</v>
      </c>
      <c r="E6" s="266"/>
      <c r="F6" s="266"/>
      <c r="G6" s="266"/>
      <c r="H6" s="266"/>
      <c r="I6" s="266"/>
      <c r="J6" s="266"/>
      <c r="K6" s="266"/>
      <c r="L6" s="266"/>
      <c r="M6" s="266"/>
      <c r="N6" s="266"/>
      <c r="O6" s="266"/>
      <c r="P6" s="267"/>
    </row>
    <row r="7" spans="4:16" ht="19.5" thickBot="1" x14ac:dyDescent="0.35">
      <c r="D7" s="270" t="s">
        <v>0</v>
      </c>
      <c r="E7" s="268"/>
      <c r="F7" s="268"/>
      <c r="G7" s="268"/>
      <c r="H7" s="268"/>
      <c r="I7" s="268"/>
      <c r="J7" s="268"/>
      <c r="K7" s="268"/>
      <c r="L7" s="268"/>
      <c r="M7" s="268"/>
      <c r="N7" s="268"/>
      <c r="O7" s="268"/>
      <c r="P7" s="269"/>
    </row>
    <row r="8" spans="4:16" ht="5.0999999999999996" customHeight="1" x14ac:dyDescent="0.25">
      <c r="D8" s="271"/>
      <c r="E8" s="272"/>
      <c r="F8" s="272"/>
      <c r="G8" s="272"/>
      <c r="H8" s="272"/>
      <c r="I8" s="272"/>
      <c r="J8" s="272"/>
      <c r="K8" s="272"/>
      <c r="L8" s="272"/>
      <c r="M8" s="272"/>
      <c r="N8" s="272"/>
      <c r="O8" s="272"/>
      <c r="P8" s="273"/>
    </row>
    <row r="9" spans="4:16" ht="18.75" x14ac:dyDescent="0.3">
      <c r="D9" s="278" t="s">
        <v>1</v>
      </c>
      <c r="E9" s="272"/>
      <c r="F9" s="272"/>
      <c r="G9" s="272"/>
      <c r="H9" s="272"/>
      <c r="I9" s="272"/>
      <c r="J9" s="272"/>
      <c r="K9" s="272"/>
      <c r="L9" s="272"/>
      <c r="M9" s="272"/>
      <c r="N9" s="272"/>
      <c r="O9" s="272"/>
      <c r="P9" s="273"/>
    </row>
    <row r="10" spans="4:16" ht="5.0999999999999996" customHeight="1" thickBot="1" x14ac:dyDescent="0.35">
      <c r="D10" s="274"/>
      <c r="E10" s="272"/>
      <c r="F10" s="272"/>
      <c r="G10" s="272"/>
      <c r="H10" s="272"/>
      <c r="I10" s="272"/>
      <c r="J10" s="272"/>
      <c r="K10" s="272"/>
      <c r="L10" s="272"/>
      <c r="M10" s="272"/>
      <c r="N10" s="272"/>
      <c r="O10" s="272"/>
      <c r="P10" s="273"/>
    </row>
    <row r="11" spans="4:16" x14ac:dyDescent="0.25">
      <c r="D11" s="271"/>
      <c r="E11" s="403" t="s">
        <v>663</v>
      </c>
      <c r="F11" s="404"/>
      <c r="G11" s="404"/>
      <c r="H11" s="404"/>
      <c r="I11" s="404"/>
      <c r="J11" s="404"/>
      <c r="K11" s="404"/>
      <c r="L11" s="404"/>
      <c r="M11" s="404"/>
      <c r="N11" s="404"/>
      <c r="O11" s="405"/>
      <c r="P11" s="273"/>
    </row>
    <row r="12" spans="4:16" x14ac:dyDescent="0.25">
      <c r="D12" s="271"/>
      <c r="E12" s="406"/>
      <c r="F12" s="407"/>
      <c r="G12" s="407"/>
      <c r="H12" s="407"/>
      <c r="I12" s="407"/>
      <c r="J12" s="407"/>
      <c r="K12" s="407"/>
      <c r="L12" s="407"/>
      <c r="M12" s="407"/>
      <c r="N12" s="407"/>
      <c r="O12" s="408"/>
      <c r="P12" s="273"/>
    </row>
    <row r="13" spans="4:16" x14ac:dyDescent="0.25">
      <c r="D13" s="271"/>
      <c r="E13" s="406"/>
      <c r="F13" s="407"/>
      <c r="G13" s="407"/>
      <c r="H13" s="407"/>
      <c r="I13" s="407"/>
      <c r="J13" s="407"/>
      <c r="K13" s="407"/>
      <c r="L13" s="407"/>
      <c r="M13" s="407"/>
      <c r="N13" s="407"/>
      <c r="O13" s="408"/>
      <c r="P13" s="273"/>
    </row>
    <row r="14" spans="4:16" ht="15.75" thickBot="1" x14ac:dyDescent="0.3">
      <c r="D14" s="271"/>
      <c r="E14" s="409"/>
      <c r="F14" s="410"/>
      <c r="G14" s="410"/>
      <c r="H14" s="410"/>
      <c r="I14" s="410"/>
      <c r="J14" s="410"/>
      <c r="K14" s="410"/>
      <c r="L14" s="410"/>
      <c r="M14" s="410"/>
      <c r="N14" s="410"/>
      <c r="O14" s="411"/>
      <c r="P14" s="273"/>
    </row>
    <row r="15" spans="4:16" ht="15.75" thickBot="1" x14ac:dyDescent="0.3">
      <c r="D15" s="275"/>
      <c r="E15" s="276"/>
      <c r="F15" s="276"/>
      <c r="G15" s="276"/>
      <c r="H15" s="276"/>
      <c r="I15" s="276"/>
      <c r="J15" s="276"/>
      <c r="K15" s="276"/>
      <c r="L15" s="276"/>
      <c r="M15" s="276"/>
      <c r="N15" s="276"/>
      <c r="O15" s="276"/>
      <c r="P15" s="277"/>
    </row>
  </sheetData>
  <mergeCells count="1">
    <mergeCell ref="E11:O14"/>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1F551-818C-494F-BB29-0F8949125875}">
  <sheetPr codeName="Sheet10">
    <tabColor theme="4" tint="0.79998168889431442"/>
  </sheetPr>
  <dimension ref="F6:M17"/>
  <sheetViews>
    <sheetView showGridLines="0" workbookViewId="0"/>
  </sheetViews>
  <sheetFormatPr defaultRowHeight="15" x14ac:dyDescent="0.25"/>
  <cols>
    <col min="6" max="6" width="31.28515625" bestFit="1" customWidth="1"/>
    <col min="7" max="7" width="36.5703125" customWidth="1"/>
    <col min="8" max="13" width="14.42578125" customWidth="1"/>
  </cols>
  <sheetData>
    <row r="6" spans="6:13" ht="15.75" thickBot="1" x14ac:dyDescent="0.3"/>
    <row r="7" spans="6:13" ht="21" thickBot="1" x14ac:dyDescent="0.35">
      <c r="F7" s="145" t="s">
        <v>249</v>
      </c>
      <c r="G7" s="145"/>
      <c r="H7" s="145"/>
      <c r="I7" s="145"/>
      <c r="J7" s="145"/>
      <c r="K7" s="145"/>
      <c r="L7" s="145"/>
      <c r="M7" s="145"/>
    </row>
    <row r="8" spans="6:13" ht="21" thickBot="1" x14ac:dyDescent="0.35">
      <c r="F8" s="145" t="s">
        <v>252</v>
      </c>
      <c r="G8" s="145"/>
      <c r="H8" s="145"/>
      <c r="I8" s="145"/>
      <c r="J8" s="145"/>
      <c r="K8" s="145"/>
      <c r="L8" s="145"/>
      <c r="M8" s="145"/>
    </row>
    <row r="9" spans="6:13" ht="21" thickBot="1" x14ac:dyDescent="0.35">
      <c r="F9" s="145"/>
      <c r="G9" s="145"/>
      <c r="H9" s="95">
        <f>Start!$G$10+1</f>
        <v>2024</v>
      </c>
      <c r="I9" s="96">
        <f>H9+1</f>
        <v>2025</v>
      </c>
      <c r="J9" s="96">
        <f>I9+1</f>
        <v>2026</v>
      </c>
      <c r="K9" s="96">
        <f>J9+1</f>
        <v>2027</v>
      </c>
      <c r="L9" s="96">
        <f>K9+1</f>
        <v>2028</v>
      </c>
      <c r="M9" s="96" t="s">
        <v>250</v>
      </c>
    </row>
    <row r="10" spans="6:13" ht="15.75" thickBot="1" x14ac:dyDescent="0.3">
      <c r="F10" s="155" t="s">
        <v>253</v>
      </c>
      <c r="G10" s="156"/>
      <c r="H10" s="98">
        <f>'Capital Investment Schedule'!K93</f>
        <v>660217</v>
      </c>
      <c r="I10" s="99">
        <f>'Capital Investment Schedule'!L93</f>
        <v>1735650</v>
      </c>
      <c r="J10" s="99">
        <f>'Capital Investment Schedule'!M93</f>
        <v>3431301</v>
      </c>
      <c r="K10" s="99">
        <f>'Capital Investment Schedule'!N93</f>
        <v>4561734</v>
      </c>
      <c r="L10" s="99">
        <f>'Capital Investment Schedule'!O93</f>
        <v>1250434</v>
      </c>
      <c r="M10" s="100">
        <f>SUM(H10:L10)</f>
        <v>11639336</v>
      </c>
    </row>
    <row r="11" spans="6:13" x14ac:dyDescent="0.25">
      <c r="F11" s="70" t="s">
        <v>243</v>
      </c>
      <c r="G11" s="97">
        <f>'CIW - Summary'!I99</f>
        <v>5689668</v>
      </c>
      <c r="H11" s="7">
        <v>320108</v>
      </c>
      <c r="I11" s="7">
        <v>847825</v>
      </c>
      <c r="J11" s="7">
        <v>1695651</v>
      </c>
      <c r="K11" s="7">
        <v>2260867</v>
      </c>
      <c r="L11" s="7">
        <v>565217</v>
      </c>
      <c r="M11" s="97">
        <f t="shared" ref="M11:M16" si="0">SUM(H11:L11)</f>
        <v>5689668</v>
      </c>
    </row>
    <row r="12" spans="6:13" x14ac:dyDescent="0.25">
      <c r="F12" s="70" t="s">
        <v>244</v>
      </c>
      <c r="G12" s="7">
        <f>'CIW - Summary'!I100</f>
        <v>0</v>
      </c>
      <c r="H12" s="7"/>
      <c r="I12" s="7"/>
      <c r="J12" s="7"/>
      <c r="K12" s="7"/>
      <c r="L12" s="7"/>
      <c r="M12" s="7">
        <f t="shared" si="0"/>
        <v>0</v>
      </c>
    </row>
    <row r="13" spans="6:13" x14ac:dyDescent="0.25">
      <c r="F13" s="70" t="s">
        <v>245</v>
      </c>
      <c r="G13" s="7">
        <f>'CIW - Summary'!I101</f>
        <v>5689668</v>
      </c>
      <c r="H13" s="7">
        <v>320108</v>
      </c>
      <c r="I13" s="7">
        <v>847825</v>
      </c>
      <c r="J13" s="7">
        <v>1695651</v>
      </c>
      <c r="K13" s="7">
        <v>2260867</v>
      </c>
      <c r="L13" s="7">
        <v>565217</v>
      </c>
      <c r="M13" s="7">
        <f t="shared" si="0"/>
        <v>5689668</v>
      </c>
    </row>
    <row r="14" spans="6:13" x14ac:dyDescent="0.25">
      <c r="F14" s="70" t="s">
        <v>246</v>
      </c>
      <c r="G14" s="7">
        <f>'CIW - Summary'!I102</f>
        <v>0</v>
      </c>
      <c r="H14" s="7">
        <v>0</v>
      </c>
      <c r="I14" s="7">
        <v>0</v>
      </c>
      <c r="J14" s="7">
        <v>0</v>
      </c>
      <c r="K14" s="7">
        <v>0</v>
      </c>
      <c r="L14" s="7">
        <v>0</v>
      </c>
      <c r="M14" s="7">
        <f t="shared" si="0"/>
        <v>0</v>
      </c>
    </row>
    <row r="15" spans="6:13" x14ac:dyDescent="0.25">
      <c r="F15" s="70" t="s">
        <v>247</v>
      </c>
      <c r="G15" s="7">
        <f>'CIW - Summary'!I103</f>
        <v>260000</v>
      </c>
      <c r="H15" s="7">
        <v>0</v>
      </c>
      <c r="I15" s="7">
        <v>0</v>
      </c>
      <c r="J15" s="7">
        <v>0</v>
      </c>
      <c r="K15" s="7">
        <v>0</v>
      </c>
      <c r="L15" s="7">
        <v>0</v>
      </c>
      <c r="M15" s="7">
        <f t="shared" si="0"/>
        <v>0</v>
      </c>
    </row>
    <row r="16" spans="6:13" ht="15.75" thickBot="1" x14ac:dyDescent="0.3">
      <c r="F16" s="136" t="s">
        <v>252</v>
      </c>
      <c r="G16" s="12">
        <f t="shared" ref="G16:L16" si="1">SUM(G11:G15)</f>
        <v>11639336</v>
      </c>
      <c r="H16" s="12">
        <f t="shared" si="1"/>
        <v>640216</v>
      </c>
      <c r="I16" s="12">
        <f t="shared" si="1"/>
        <v>1695650</v>
      </c>
      <c r="J16" s="12">
        <f t="shared" si="1"/>
        <v>3391302</v>
      </c>
      <c r="K16" s="12">
        <f t="shared" si="1"/>
        <v>4521734</v>
      </c>
      <c r="L16" s="12">
        <f t="shared" si="1"/>
        <v>1130434</v>
      </c>
      <c r="M16" s="12">
        <f t="shared" si="0"/>
        <v>11379336</v>
      </c>
    </row>
    <row r="17" ht="15.75" thickTop="1" x14ac:dyDescent="0.25"/>
  </sheetData>
  <pageMargins left="0.7" right="0.7" top="0.75" bottom="0.75" header="0.3" footer="0.3"/>
  <pageSetup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B71F8-183F-411D-BFFA-8A9E12B2F7B5}">
  <sheetPr>
    <tabColor theme="4" tint="0.79998168889431442"/>
  </sheetPr>
  <dimension ref="F7:L17"/>
  <sheetViews>
    <sheetView showGridLines="0" workbookViewId="0"/>
  </sheetViews>
  <sheetFormatPr defaultRowHeight="15" x14ac:dyDescent="0.25"/>
  <cols>
    <col min="6" max="6" width="31.28515625" bestFit="1" customWidth="1"/>
    <col min="7" max="7" width="36.5703125" customWidth="1"/>
    <col min="8" max="13" width="14.42578125" customWidth="1"/>
  </cols>
  <sheetData>
    <row r="7" spans="6:12" ht="21" thickBot="1" x14ac:dyDescent="0.35">
      <c r="F7" s="391" t="s">
        <v>254</v>
      </c>
      <c r="G7" s="391"/>
      <c r="H7" s="391"/>
      <c r="I7" s="391"/>
      <c r="J7" s="391"/>
      <c r="K7" s="391"/>
      <c r="L7" s="391"/>
    </row>
    <row r="8" spans="6:12" ht="21" thickBot="1" x14ac:dyDescent="0.35">
      <c r="F8" s="377" t="s">
        <v>255</v>
      </c>
      <c r="G8" s="377" t="s">
        <v>256</v>
      </c>
      <c r="H8" s="370">
        <v>2024</v>
      </c>
      <c r="I8" s="370">
        <v>2025</v>
      </c>
      <c r="J8" s="370">
        <v>2026</v>
      </c>
      <c r="K8" s="370">
        <v>2027</v>
      </c>
      <c r="L8" s="370">
        <v>2028</v>
      </c>
    </row>
    <row r="9" spans="6:12" ht="21" thickBot="1" x14ac:dyDescent="0.35">
      <c r="F9" s="370" t="s">
        <v>257</v>
      </c>
      <c r="G9" s="370"/>
      <c r="H9" s="375">
        <f>SUM('Annual Capital Inv. Schedule'!H14:H15,'Annual Capital Inv. Schedule'!H12)</f>
        <v>0</v>
      </c>
      <c r="I9" s="376">
        <f>SUM('Annual Capital Inv. Schedule'!I14:I15,'Annual Capital Inv. Schedule'!I12)</f>
        <v>0</v>
      </c>
      <c r="J9" s="376">
        <f>SUM('Annual Capital Inv. Schedule'!J14:J15,'Annual Capital Inv. Schedule'!J12)</f>
        <v>0</v>
      </c>
      <c r="K9" s="376">
        <f>SUM('Annual Capital Inv. Schedule'!K14:K15,'Annual Capital Inv. Schedule'!K12)</f>
        <v>0</v>
      </c>
      <c r="L9" s="376">
        <f>SUM('Annual Capital Inv. Schedule'!L14:L15,'Annual Capital Inv. Schedule'!L12)</f>
        <v>0</v>
      </c>
    </row>
    <row r="10" spans="6:12" ht="15.75" thickBot="1" x14ac:dyDescent="0.3">
      <c r="F10" s="390" t="s">
        <v>258</v>
      </c>
      <c r="G10" s="156"/>
      <c r="H10" s="378">
        <v>0</v>
      </c>
      <c r="I10" s="379">
        <v>0</v>
      </c>
      <c r="J10" s="379">
        <v>0</v>
      </c>
      <c r="K10" s="379">
        <v>0</v>
      </c>
      <c r="L10" s="379">
        <v>0</v>
      </c>
    </row>
    <row r="11" spans="6:12" x14ac:dyDescent="0.25">
      <c r="F11" s="153" t="s">
        <v>259</v>
      </c>
      <c r="G11" s="371"/>
      <c r="H11" s="372">
        <v>0</v>
      </c>
      <c r="I11" s="372">
        <v>0</v>
      </c>
      <c r="J11" s="372">
        <v>0</v>
      </c>
      <c r="K11" s="372">
        <v>0</v>
      </c>
      <c r="L11" s="372">
        <v>0</v>
      </c>
    </row>
    <row r="12" spans="6:12" x14ac:dyDescent="0.25">
      <c r="F12" s="153" t="s">
        <v>260</v>
      </c>
      <c r="G12" s="373"/>
      <c r="H12" s="372">
        <v>0</v>
      </c>
      <c r="I12" s="372">
        <v>0</v>
      </c>
      <c r="J12" s="372">
        <v>0</v>
      </c>
      <c r="K12" s="372">
        <v>0</v>
      </c>
      <c r="L12" s="372">
        <v>0</v>
      </c>
    </row>
    <row r="13" spans="6:12" x14ac:dyDescent="0.25">
      <c r="F13" s="153" t="s">
        <v>261</v>
      </c>
      <c r="G13" s="373"/>
      <c r="H13" s="372">
        <v>0</v>
      </c>
      <c r="I13" s="372">
        <v>0</v>
      </c>
      <c r="J13" s="372">
        <v>0</v>
      </c>
      <c r="K13" s="372">
        <v>0</v>
      </c>
      <c r="L13" s="372">
        <v>0</v>
      </c>
    </row>
    <row r="14" spans="6:12" x14ac:dyDescent="0.25">
      <c r="F14" s="153" t="s">
        <v>262</v>
      </c>
      <c r="G14" s="373"/>
      <c r="H14" s="372">
        <v>0</v>
      </c>
      <c r="I14" s="372">
        <v>0</v>
      </c>
      <c r="J14" s="372">
        <v>0</v>
      </c>
      <c r="K14" s="372">
        <v>0</v>
      </c>
      <c r="L14" s="372">
        <v>0</v>
      </c>
    </row>
    <row r="15" spans="6:12" x14ac:dyDescent="0.25">
      <c r="F15" s="153" t="s">
        <v>263</v>
      </c>
      <c r="G15" s="373"/>
      <c r="H15" s="372">
        <v>0</v>
      </c>
      <c r="I15" s="372">
        <v>0</v>
      </c>
      <c r="J15" s="372">
        <v>0</v>
      </c>
      <c r="K15" s="372">
        <v>0</v>
      </c>
      <c r="L15" s="372">
        <v>0</v>
      </c>
    </row>
    <row r="16" spans="6:12" ht="15.75" thickBot="1" x14ac:dyDescent="0.3">
      <c r="F16" s="414" t="s">
        <v>264</v>
      </c>
      <c r="G16" s="415"/>
      <c r="H16" s="374">
        <f>SUM(H10:H15)</f>
        <v>0</v>
      </c>
      <c r="I16" s="374">
        <f>SUM(I10:I15)</f>
        <v>0</v>
      </c>
      <c r="J16" s="374">
        <f>SUM(J10:J15)</f>
        <v>0</v>
      </c>
      <c r="K16" s="374">
        <f>SUM(K10:K15)</f>
        <v>0</v>
      </c>
      <c r="L16" s="374">
        <f>SUM(L10:L15)</f>
        <v>0</v>
      </c>
    </row>
    <row r="17" ht="15.75" thickTop="1" x14ac:dyDescent="0.25"/>
  </sheetData>
  <mergeCells count="1">
    <mergeCell ref="F16:G16"/>
  </mergeCells>
  <pageMargins left="0.7" right="0.7" top="0.75" bottom="0.75" header="0.3" footer="0.3"/>
  <pageSetup orientation="portrait" horizontalDpi="1200" verticalDpi="1200" r:id="rId1"/>
  <ignoredErrors>
    <ignoredError sqref="H9:L9"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02C79-C25A-40EC-95F9-DCE429E19F4F}">
  <sheetPr codeName="Sheet11">
    <tabColor theme="9" tint="0.79998168889431442"/>
  </sheetPr>
  <dimension ref="F6:N14"/>
  <sheetViews>
    <sheetView showGridLines="0" workbookViewId="0">
      <selection activeCell="I11" sqref="I11"/>
    </sheetView>
  </sheetViews>
  <sheetFormatPr defaultRowHeight="15" x14ac:dyDescent="0.25"/>
  <cols>
    <col min="6" max="6" width="21.42578125" customWidth="1"/>
    <col min="7" max="7" width="27.42578125" customWidth="1"/>
    <col min="8" max="8" width="22.5703125" customWidth="1"/>
    <col min="9" max="9" width="28" customWidth="1"/>
    <col min="10" max="10" width="25.42578125" customWidth="1"/>
    <col min="11" max="11" width="16.42578125" customWidth="1"/>
    <col min="13" max="13" width="16.42578125" bestFit="1" customWidth="1"/>
    <col min="14" max="14" width="19.42578125" bestFit="1" customWidth="1"/>
  </cols>
  <sheetData>
    <row r="6" spans="6:14" ht="15.75" thickBot="1" x14ac:dyDescent="0.3"/>
    <row r="7" spans="6:14" ht="21" thickBot="1" x14ac:dyDescent="0.35">
      <c r="F7" s="145" t="s">
        <v>265</v>
      </c>
      <c r="G7" s="145"/>
      <c r="H7" s="145"/>
      <c r="I7" s="145"/>
      <c r="J7" s="145"/>
      <c r="K7" s="145"/>
      <c r="L7" s="145"/>
      <c r="M7" s="145"/>
      <c r="N7" s="145"/>
    </row>
    <row r="8" spans="6:14" ht="21" thickBot="1" x14ac:dyDescent="0.35">
      <c r="F8" s="145" t="s">
        <v>266</v>
      </c>
      <c r="G8" s="145"/>
      <c r="H8" s="145"/>
      <c r="I8" s="145"/>
      <c r="J8" s="145"/>
      <c r="K8" s="145"/>
      <c r="L8" s="145"/>
      <c r="M8" s="145"/>
      <c r="N8" s="145"/>
    </row>
    <row r="9" spans="6:14" x14ac:dyDescent="0.25">
      <c r="F9" t="s">
        <v>37</v>
      </c>
      <c r="G9" t="s">
        <v>267</v>
      </c>
      <c r="H9" t="s">
        <v>38</v>
      </c>
      <c r="I9" t="s">
        <v>268</v>
      </c>
      <c r="J9" t="s">
        <v>269</v>
      </c>
      <c r="K9" t="s">
        <v>40</v>
      </c>
      <c r="L9" t="s">
        <v>270</v>
      </c>
      <c r="M9" t="s">
        <v>271</v>
      </c>
      <c r="N9" t="s">
        <v>272</v>
      </c>
    </row>
    <row r="10" spans="6:14" x14ac:dyDescent="0.25">
      <c r="F10" t="s">
        <v>70</v>
      </c>
      <c r="G10" t="s">
        <v>273</v>
      </c>
      <c r="H10" t="s">
        <v>17</v>
      </c>
      <c r="I10" t="s">
        <v>85</v>
      </c>
      <c r="J10" t="s">
        <v>85</v>
      </c>
      <c r="K10" t="s">
        <v>50</v>
      </c>
      <c r="L10" s="78">
        <v>99</v>
      </c>
      <c r="M10" t="s">
        <v>198</v>
      </c>
      <c r="N10" t="str">
        <f>INDEX(Table1[Service Area Type],MATCH(Table5[[#This Row],[Service Area (s)]],Table1[Service Area Name],0))</f>
        <v>New</v>
      </c>
    </row>
    <row r="11" spans="6:14" x14ac:dyDescent="0.25">
      <c r="F11" t="s">
        <v>56</v>
      </c>
      <c r="G11" t="s">
        <v>274</v>
      </c>
      <c r="H11" t="s">
        <v>17</v>
      </c>
      <c r="I11" s="107" t="s">
        <v>49</v>
      </c>
      <c r="J11" s="107"/>
      <c r="K11" t="s">
        <v>50</v>
      </c>
      <c r="L11" s="78">
        <v>99</v>
      </c>
      <c r="M11" t="s">
        <v>198</v>
      </c>
      <c r="N11" t="str">
        <f>INDEX(Table1[Service Area Type],MATCH(Table5[[#This Row],[Service Area (s)]],Table1[Service Area Name],0))</f>
        <v>New</v>
      </c>
    </row>
    <row r="12" spans="6:14" x14ac:dyDescent="0.25">
      <c r="F12" t="s">
        <v>84</v>
      </c>
      <c r="G12" t="s">
        <v>275</v>
      </c>
      <c r="H12" t="s">
        <v>17</v>
      </c>
      <c r="I12" s="107"/>
      <c r="J12" s="107"/>
      <c r="K12" t="s">
        <v>50</v>
      </c>
      <c r="L12" s="78">
        <v>99</v>
      </c>
      <c r="M12" t="s">
        <v>199</v>
      </c>
      <c r="N12" t="str">
        <f>INDEX(Table1[Service Area Type],MATCH(Table5[[#This Row],[Service Area (s)]],Table1[Service Area Name],0))</f>
        <v>New</v>
      </c>
    </row>
    <row r="13" spans="6:14" x14ac:dyDescent="0.25">
      <c r="F13" t="s">
        <v>90</v>
      </c>
      <c r="G13" t="s">
        <v>276</v>
      </c>
      <c r="H13" t="s">
        <v>17</v>
      </c>
      <c r="I13" t="s">
        <v>85</v>
      </c>
      <c r="J13" t="s">
        <v>85</v>
      </c>
      <c r="K13" t="s">
        <v>58</v>
      </c>
      <c r="L13" s="78">
        <v>99</v>
      </c>
      <c r="M13" t="s">
        <v>200</v>
      </c>
      <c r="N13" t="str">
        <f>INDEX(Table1[Service Area Type],MATCH(Table5[[#This Row],[Service Area (s)]],Table1[Service Area Name],0))</f>
        <v>Existing</v>
      </c>
    </row>
    <row r="14" spans="6:14" x14ac:dyDescent="0.25">
      <c r="F14" t="s">
        <v>90</v>
      </c>
      <c r="G14" t="s">
        <v>277</v>
      </c>
      <c r="H14" t="s">
        <v>17</v>
      </c>
      <c r="I14" t="s">
        <v>85</v>
      </c>
      <c r="J14" t="s">
        <v>85</v>
      </c>
      <c r="K14" t="s">
        <v>58</v>
      </c>
      <c r="L14" s="78">
        <v>99</v>
      </c>
      <c r="M14" t="s">
        <v>199</v>
      </c>
      <c r="N14" t="str">
        <f>INDEX(Table1[Service Area Type],MATCH(Table5[[#This Row],[Service Area (s)]],Table1[Service Area Name],0))</f>
        <v>New</v>
      </c>
    </row>
  </sheetData>
  <dataValidations count="2">
    <dataValidation type="list" allowBlank="1" showInputMessage="1" showErrorMessage="1" sqref="M10:M14" xr:uid="{F7F14C4D-FA0F-472C-B65A-36AA493F8557}">
      <formula1>nServiceAreaNames</formula1>
    </dataValidation>
    <dataValidation type="custom" allowBlank="1" showInputMessage="1" showErrorMessage="1" errorTitle="Error" error="A duplicate service offering has been detected." promptTitle="Tool Tip" prompt="This table only accepts unique service offerings." sqref="G10:G14" xr:uid="{83D98A2D-514E-449F-8413-AE9782D86802}">
      <formula1>COUNTIF($G$10:$G$3999,G10)=1</formula1>
    </dataValidation>
  </dataValidations>
  <pageMargins left="0.7" right="0.7" top="0.75" bottom="0.75" header="0.3" footer="0.3"/>
  <pageSetup orientation="portrait" r:id="rId1"/>
  <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23F80059-3E69-4592-B06C-038F634133D3}">
          <x14:formula1>
            <xm:f>'Model Controls'!$AO$35:$AO$41</xm:f>
          </x14:formula1>
          <xm:sqref>F10:F14</xm:sqref>
        </x14:dataValidation>
        <x14:dataValidation type="list" allowBlank="1" showInputMessage="1" showErrorMessage="1" xr:uid="{B47C5D11-92F3-41DE-9278-3D9E1636631B}">
          <x14:formula1>
            <xm:f>'Model Controls'!$AP$35:$AP$36</xm:f>
          </x14:formula1>
          <xm:sqref>H10:H14</xm:sqref>
        </x14:dataValidation>
        <x14:dataValidation type="list" allowBlank="1" showInputMessage="1" showErrorMessage="1" xr:uid="{9001F74E-4366-4340-9320-E19628D9C5B6}">
          <x14:formula1>
            <xm:f>'Model Controls'!$AR$35:$AR$36</xm:f>
          </x14:formula1>
          <xm:sqref>K10:K14</xm:sqref>
        </x14:dataValidation>
        <x14:dataValidation type="list" allowBlank="1" showInputMessage="1" showErrorMessage="1" xr:uid="{E9EF236A-01EF-4CBA-8E88-708321D611F4}">
          <x14:formula1>
            <xm:f>'Model Controls'!$AQ$35:$AQ$47</xm:f>
          </x14:formula1>
          <xm:sqref>I10:J14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21E07-C8C8-4591-8446-9890A8404C16}">
  <sheetPr codeName="Sheet27">
    <tabColor theme="9" tint="0.79998168889431442"/>
  </sheetPr>
  <dimension ref="E7:AQ27"/>
  <sheetViews>
    <sheetView showGridLines="0" zoomScaleNormal="100" workbookViewId="0"/>
  </sheetViews>
  <sheetFormatPr defaultRowHeight="15" x14ac:dyDescent="0.25"/>
  <cols>
    <col min="5" max="5" width="18.42578125" customWidth="1"/>
    <col min="6" max="15" width="14.42578125" customWidth="1"/>
    <col min="17" max="17" width="9.28515625" style="107"/>
    <col min="19" max="19" width="18" customWidth="1"/>
    <col min="20" max="29" width="14.42578125" customWidth="1"/>
    <col min="31" max="31" width="9.28515625" style="107"/>
    <col min="33" max="33" width="18.28515625" customWidth="1"/>
    <col min="34" max="43" width="14.42578125" customWidth="1"/>
  </cols>
  <sheetData>
    <row r="7" spans="5:43" ht="15.75" thickBot="1" x14ac:dyDescent="0.3"/>
    <row r="8" spans="5:43" ht="21" thickBot="1" x14ac:dyDescent="0.35">
      <c r="E8" s="145" t="s">
        <v>278</v>
      </c>
      <c r="F8" s="145"/>
      <c r="G8" s="145"/>
      <c r="H8" s="145"/>
      <c r="I8" s="145"/>
      <c r="J8" s="145"/>
      <c r="K8" s="145"/>
      <c r="L8" s="145"/>
      <c r="M8" s="145"/>
      <c r="N8" s="145"/>
      <c r="O8" s="145"/>
      <c r="S8" s="145" t="s">
        <v>279</v>
      </c>
      <c r="T8" s="145"/>
      <c r="U8" s="145"/>
      <c r="V8" s="145"/>
      <c r="W8" s="145"/>
      <c r="X8" s="145"/>
      <c r="Y8" s="145"/>
      <c r="Z8" s="145"/>
      <c r="AA8" s="145"/>
      <c r="AB8" s="145"/>
      <c r="AC8" s="145"/>
      <c r="AG8" s="145" t="s">
        <v>280</v>
      </c>
      <c r="AH8" s="145"/>
      <c r="AI8" s="145"/>
      <c r="AJ8" s="145"/>
      <c r="AK8" s="145"/>
      <c r="AL8" s="145"/>
      <c r="AM8" s="145"/>
      <c r="AN8" s="145"/>
      <c r="AO8" s="145"/>
      <c r="AP8" s="145"/>
      <c r="AQ8" s="145"/>
    </row>
    <row r="9" spans="5:43" ht="21" thickBot="1" x14ac:dyDescent="0.35">
      <c r="E9" s="145" t="s">
        <v>273</v>
      </c>
      <c r="F9" s="145"/>
      <c r="G9" s="145"/>
      <c r="H9" s="145"/>
      <c r="I9" s="145"/>
      <c r="J9" s="145"/>
      <c r="K9" s="145"/>
      <c r="L9" s="145"/>
      <c r="M9" s="145"/>
      <c r="N9" s="145"/>
      <c r="O9" s="145"/>
      <c r="S9" s="145" t="s">
        <v>275</v>
      </c>
      <c r="T9" s="145"/>
      <c r="U9" s="145"/>
      <c r="V9" s="145"/>
      <c r="W9" s="145"/>
      <c r="X9" s="145"/>
      <c r="Y9" s="145"/>
      <c r="Z9" s="145"/>
      <c r="AA9" s="145"/>
      <c r="AB9" s="145"/>
      <c r="AC9" s="145"/>
      <c r="AG9" s="145" t="s">
        <v>276</v>
      </c>
      <c r="AH9" s="145"/>
      <c r="AI9" s="145"/>
      <c r="AJ9" s="145"/>
      <c r="AK9" s="145"/>
      <c r="AL9" s="145"/>
      <c r="AM9" s="145"/>
      <c r="AN9" s="145"/>
      <c r="AO9" s="145"/>
      <c r="AP9" s="145"/>
      <c r="AQ9" s="145"/>
    </row>
    <row r="10" spans="5:43" ht="21" thickBot="1" x14ac:dyDescent="0.35">
      <c r="F10" s="96">
        <f>Start!G10-4</f>
        <v>2019</v>
      </c>
      <c r="G10" s="96">
        <f>F10+1</f>
        <v>2020</v>
      </c>
      <c r="H10" s="96">
        <f t="shared" ref="H10:O10" si="0">G10+1</f>
        <v>2021</v>
      </c>
      <c r="I10" s="96">
        <f t="shared" si="0"/>
        <v>2022</v>
      </c>
      <c r="J10" s="96">
        <f t="shared" si="0"/>
        <v>2023</v>
      </c>
      <c r="K10" s="96">
        <f t="shared" si="0"/>
        <v>2024</v>
      </c>
      <c r="L10" s="96">
        <f t="shared" si="0"/>
        <v>2025</v>
      </c>
      <c r="M10" s="96">
        <f t="shared" si="0"/>
        <v>2026</v>
      </c>
      <c r="N10" s="96">
        <f t="shared" si="0"/>
        <v>2027</v>
      </c>
      <c r="O10" s="96">
        <f t="shared" si="0"/>
        <v>2028</v>
      </c>
      <c r="S10" s="145"/>
      <c r="T10" s="96">
        <f>Start!G10-4</f>
        <v>2019</v>
      </c>
      <c r="U10" s="96">
        <f t="shared" ref="U10:AC10" si="1">T10+1</f>
        <v>2020</v>
      </c>
      <c r="V10" s="96">
        <f t="shared" si="1"/>
        <v>2021</v>
      </c>
      <c r="W10" s="96">
        <f t="shared" si="1"/>
        <v>2022</v>
      </c>
      <c r="X10" s="96">
        <f t="shared" si="1"/>
        <v>2023</v>
      </c>
      <c r="Y10" s="96">
        <f t="shared" si="1"/>
        <v>2024</v>
      </c>
      <c r="Z10" s="96">
        <f t="shared" si="1"/>
        <v>2025</v>
      </c>
      <c r="AA10" s="96">
        <f t="shared" si="1"/>
        <v>2026</v>
      </c>
      <c r="AB10" s="96">
        <f t="shared" si="1"/>
        <v>2027</v>
      </c>
      <c r="AC10" s="96">
        <f t="shared" si="1"/>
        <v>2028</v>
      </c>
      <c r="AG10" s="145"/>
      <c r="AH10" s="96">
        <f>Start!G10-4</f>
        <v>2019</v>
      </c>
      <c r="AI10" s="96">
        <f t="shared" ref="AI10:AQ10" si="2">AH10+1</f>
        <v>2020</v>
      </c>
      <c r="AJ10" s="96">
        <f t="shared" si="2"/>
        <v>2021</v>
      </c>
      <c r="AK10" s="96">
        <f t="shared" si="2"/>
        <v>2022</v>
      </c>
      <c r="AL10" s="96">
        <f t="shared" si="2"/>
        <v>2023</v>
      </c>
      <c r="AM10" s="96">
        <f t="shared" si="2"/>
        <v>2024</v>
      </c>
      <c r="AN10" s="96">
        <f t="shared" si="2"/>
        <v>2025</v>
      </c>
      <c r="AO10" s="96">
        <f t="shared" si="2"/>
        <v>2026</v>
      </c>
      <c r="AP10" s="96">
        <f t="shared" si="2"/>
        <v>2027</v>
      </c>
      <c r="AQ10" s="96">
        <f t="shared" si="2"/>
        <v>2028</v>
      </c>
    </row>
    <row r="11" spans="5:43" x14ac:dyDescent="0.25">
      <c r="E11" s="70" t="s">
        <v>270</v>
      </c>
      <c r="F11" s="113"/>
      <c r="G11" s="113"/>
      <c r="H11" s="113"/>
      <c r="I11" s="113"/>
      <c r="J11" s="157">
        <f>VLOOKUP('Subscriber Projections'!$E$9,Table5[[Service Offering Description]:[Service Area Status]],6, FALSE)</f>
        <v>99</v>
      </c>
      <c r="K11" s="157">
        <f>VLOOKUP('Subscriber Projections'!$E$9,Table5[[Service Offering Description]:[Service Area Status]],6, FALSE)</f>
        <v>99</v>
      </c>
      <c r="L11" s="157">
        <f>VLOOKUP('Subscriber Projections'!$E$9,Table5[[Service Offering Description]:[Service Area Status]],6, FALSE)</f>
        <v>99</v>
      </c>
      <c r="M11" s="157">
        <f>VLOOKUP('Subscriber Projections'!$E$9,Table5[[Service Offering Description]:[Service Area Status]],6, FALSE)</f>
        <v>99</v>
      </c>
      <c r="N11" s="157">
        <f>VLOOKUP('Subscriber Projections'!$E$9,Table5[[Service Offering Description]:[Service Area Status]],6, FALSE)</f>
        <v>99</v>
      </c>
      <c r="O11" s="157">
        <f>VLOOKUP('Subscriber Projections'!$E$9,Table5[[Service Offering Description]:[Service Area Status]],6, FALSE)</f>
        <v>99</v>
      </c>
      <c r="S11" s="70" t="s">
        <v>270</v>
      </c>
      <c r="T11" s="113"/>
      <c r="U11" s="113"/>
      <c r="V11" s="113"/>
      <c r="W11" s="113"/>
      <c r="X11" s="127">
        <f>VLOOKUP('Subscriber Projections'!$S$9,Table5[[Service Offering Description]:[Service Area Status]],6, FALSE)</f>
        <v>99</v>
      </c>
      <c r="Y11" s="127">
        <f>VLOOKUP('Subscriber Projections'!$S$9,Table5[[Service Offering Description]:[Service Area Status]],6, FALSE)</f>
        <v>99</v>
      </c>
      <c r="Z11" s="127">
        <f>VLOOKUP('Subscriber Projections'!$S$9,Table5[[Service Offering Description]:[Service Area Status]],6, FALSE)</f>
        <v>99</v>
      </c>
      <c r="AA11" s="127">
        <f>VLOOKUP('Subscriber Projections'!$S$9,Table5[[Service Offering Description]:[Service Area Status]],6, FALSE)</f>
        <v>99</v>
      </c>
      <c r="AB11" s="127">
        <f>VLOOKUP('Subscriber Projections'!$S$9,Table5[[Service Offering Description]:[Service Area Status]],6, FALSE)</f>
        <v>99</v>
      </c>
      <c r="AC11" s="127">
        <f>VLOOKUP('Subscriber Projections'!$S$9,Table5[[Service Offering Description]:[Service Area Status]],6, FALSE)</f>
        <v>99</v>
      </c>
      <c r="AG11" s="70" t="s">
        <v>270</v>
      </c>
      <c r="AH11" s="113"/>
      <c r="AI11" s="113"/>
      <c r="AJ11" s="113"/>
      <c r="AK11" s="113"/>
      <c r="AL11" s="127">
        <f>VLOOKUP('Subscriber Projections'!$AG$9,Table5[[Service Offering Description]:[Service Area Status]],6, FALSE)</f>
        <v>99</v>
      </c>
      <c r="AM11" s="127">
        <f>VLOOKUP('Subscriber Projections'!$AG$9,Table5[[Service Offering Description]:[Service Area Status]],6, FALSE)</f>
        <v>99</v>
      </c>
      <c r="AN11" s="127">
        <f>VLOOKUP('Subscriber Projections'!$AG$9,Table5[[Service Offering Description]:[Service Area Status]],6, FALSE)</f>
        <v>99</v>
      </c>
      <c r="AO11" s="127">
        <f>VLOOKUP('Subscriber Projections'!$AG$9,Table5[[Service Offering Description]:[Service Area Status]],6, FALSE)</f>
        <v>99</v>
      </c>
      <c r="AP11" s="127">
        <f>VLOOKUP('Subscriber Projections'!$AG$9,Table5[[Service Offering Description]:[Service Area Status]],6, FALSE)</f>
        <v>99</v>
      </c>
      <c r="AQ11" s="127">
        <f>VLOOKUP('Subscriber Projections'!$AG$9,Table5[[Service Offering Description]:[Service Area Status]],6, FALSE)</f>
        <v>99</v>
      </c>
    </row>
    <row r="12" spans="5:43" x14ac:dyDescent="0.25">
      <c r="E12" s="70" t="s">
        <v>281</v>
      </c>
      <c r="F12" s="113"/>
      <c r="G12" s="113"/>
      <c r="H12" s="113"/>
      <c r="I12" s="113"/>
      <c r="J12" s="109">
        <v>0</v>
      </c>
      <c r="K12" s="109">
        <f>J16</f>
        <v>4998</v>
      </c>
      <c r="L12" s="109">
        <f>K16</f>
        <v>9994</v>
      </c>
      <c r="M12" s="109">
        <f>L16</f>
        <v>14988</v>
      </c>
      <c r="N12" s="109">
        <f>M16</f>
        <v>19983</v>
      </c>
      <c r="O12" s="109">
        <f>N16</f>
        <v>20000</v>
      </c>
      <c r="S12" s="70" t="s">
        <v>281</v>
      </c>
      <c r="T12" s="113"/>
      <c r="U12" s="113"/>
      <c r="V12" s="113"/>
      <c r="W12" s="113"/>
      <c r="X12" s="109">
        <v>0</v>
      </c>
      <c r="Y12" s="109">
        <f>X16</f>
        <v>4</v>
      </c>
      <c r="Z12" s="109">
        <f>Y16</f>
        <v>557</v>
      </c>
      <c r="AA12" s="109">
        <f>Z16</f>
        <v>6112</v>
      </c>
      <c r="AB12" s="109">
        <f>AA16</f>
        <v>11664</v>
      </c>
      <c r="AC12" s="109">
        <f>AB16</f>
        <v>67170</v>
      </c>
      <c r="AG12" s="70" t="s">
        <v>281</v>
      </c>
      <c r="AH12" s="113"/>
      <c r="AI12" s="113"/>
      <c r="AJ12" s="113"/>
      <c r="AK12" s="113"/>
      <c r="AL12" s="109">
        <v>0</v>
      </c>
      <c r="AM12" s="109">
        <f>AL16</f>
        <v>553</v>
      </c>
      <c r="AN12" s="109">
        <f>AM16</f>
        <v>6105</v>
      </c>
      <c r="AO12" s="109">
        <f>AN16</f>
        <v>11656</v>
      </c>
      <c r="AP12" s="109">
        <f>AO16</f>
        <v>17206</v>
      </c>
      <c r="AQ12" s="109">
        <f>AP16</f>
        <v>17214</v>
      </c>
    </row>
    <row r="13" spans="5:43" x14ac:dyDescent="0.25">
      <c r="E13" s="70" t="s">
        <v>282</v>
      </c>
      <c r="F13" s="113"/>
      <c r="G13" s="113"/>
      <c r="H13" s="113"/>
      <c r="I13" s="113"/>
      <c r="J13" s="70">
        <v>5000</v>
      </c>
      <c r="K13" s="70">
        <v>5000</v>
      </c>
      <c r="L13" s="70">
        <v>5000</v>
      </c>
      <c r="M13" s="70">
        <v>5000</v>
      </c>
      <c r="N13" s="70">
        <v>25</v>
      </c>
      <c r="O13" s="70">
        <v>30</v>
      </c>
      <c r="S13" s="70" t="s">
        <v>282</v>
      </c>
      <c r="T13" s="113"/>
      <c r="U13" s="113"/>
      <c r="V13" s="113"/>
      <c r="W13" s="113"/>
      <c r="X13" s="70">
        <v>6</v>
      </c>
      <c r="Y13" s="70">
        <v>555</v>
      </c>
      <c r="Z13" s="70">
        <v>5558</v>
      </c>
      <c r="AA13" s="70">
        <v>5555</v>
      </c>
      <c r="AB13" s="70">
        <v>55511</v>
      </c>
      <c r="AC13" s="70">
        <v>15</v>
      </c>
      <c r="AG13" s="70" t="s">
        <v>282</v>
      </c>
      <c r="AH13" s="113"/>
      <c r="AI13" s="113"/>
      <c r="AJ13" s="113"/>
      <c r="AK13" s="113"/>
      <c r="AL13" s="70">
        <v>555</v>
      </c>
      <c r="AM13" s="70">
        <v>5555</v>
      </c>
      <c r="AN13" s="70">
        <v>5555</v>
      </c>
      <c r="AO13" s="70">
        <v>5555</v>
      </c>
      <c r="AP13" s="70">
        <v>14</v>
      </c>
      <c r="AQ13" s="70">
        <v>17</v>
      </c>
    </row>
    <row r="14" spans="5:43" x14ac:dyDescent="0.25">
      <c r="E14" s="70" t="s">
        <v>283</v>
      </c>
      <c r="F14" s="113"/>
      <c r="G14" s="113"/>
      <c r="H14" s="113"/>
      <c r="I14" s="113"/>
      <c r="J14" s="70">
        <v>2</v>
      </c>
      <c r="K14" s="70">
        <v>4</v>
      </c>
      <c r="L14" s="70">
        <v>6</v>
      </c>
      <c r="M14" s="70">
        <v>5</v>
      </c>
      <c r="N14" s="70">
        <v>8</v>
      </c>
      <c r="O14" s="70">
        <v>10</v>
      </c>
      <c r="S14" s="70" t="s">
        <v>283</v>
      </c>
      <c r="T14" s="113"/>
      <c r="U14" s="113"/>
      <c r="V14" s="113"/>
      <c r="W14" s="113"/>
      <c r="X14" s="70">
        <v>2</v>
      </c>
      <c r="Y14" s="70">
        <v>2</v>
      </c>
      <c r="Z14" s="70">
        <v>3</v>
      </c>
      <c r="AA14" s="70">
        <v>3</v>
      </c>
      <c r="AB14" s="70">
        <v>5</v>
      </c>
      <c r="AC14" s="70">
        <v>5</v>
      </c>
      <c r="AG14" s="70" t="s">
        <v>283</v>
      </c>
      <c r="AH14" s="113"/>
      <c r="AI14" s="113"/>
      <c r="AJ14" s="113"/>
      <c r="AK14" s="113"/>
      <c r="AL14" s="70">
        <v>2</v>
      </c>
      <c r="AM14" s="70">
        <v>3</v>
      </c>
      <c r="AN14" s="70">
        <v>4</v>
      </c>
      <c r="AO14" s="70">
        <v>5</v>
      </c>
      <c r="AP14" s="70">
        <v>6</v>
      </c>
      <c r="AQ14" s="70">
        <v>7</v>
      </c>
    </row>
    <row r="15" spans="5:43" x14ac:dyDescent="0.25">
      <c r="E15" s="70" t="s">
        <v>284</v>
      </c>
      <c r="F15" s="113"/>
      <c r="G15" s="113"/>
      <c r="H15" s="113"/>
      <c r="I15" s="113"/>
      <c r="J15" s="109">
        <f t="shared" ref="J15:O15" si="3">J13-J14</f>
        <v>4998</v>
      </c>
      <c r="K15" s="109">
        <f t="shared" si="3"/>
        <v>4996</v>
      </c>
      <c r="L15" s="109">
        <f t="shared" si="3"/>
        <v>4994</v>
      </c>
      <c r="M15" s="109">
        <f t="shared" si="3"/>
        <v>4995</v>
      </c>
      <c r="N15" s="109">
        <f t="shared" si="3"/>
        <v>17</v>
      </c>
      <c r="O15" s="109">
        <f t="shared" si="3"/>
        <v>20</v>
      </c>
      <c r="S15" s="70" t="s">
        <v>284</v>
      </c>
      <c r="T15" s="113"/>
      <c r="U15" s="113"/>
      <c r="V15" s="113"/>
      <c r="W15" s="113"/>
      <c r="X15" s="109">
        <f t="shared" ref="X15:AC15" si="4">X13-X14</f>
        <v>4</v>
      </c>
      <c r="Y15" s="109">
        <f t="shared" si="4"/>
        <v>553</v>
      </c>
      <c r="Z15" s="109">
        <f t="shared" si="4"/>
        <v>5555</v>
      </c>
      <c r="AA15" s="109">
        <f t="shared" si="4"/>
        <v>5552</v>
      </c>
      <c r="AB15" s="109">
        <f t="shared" si="4"/>
        <v>55506</v>
      </c>
      <c r="AC15" s="109">
        <f t="shared" si="4"/>
        <v>10</v>
      </c>
      <c r="AG15" s="70" t="s">
        <v>284</v>
      </c>
      <c r="AH15" s="113"/>
      <c r="AI15" s="113"/>
      <c r="AJ15" s="113"/>
      <c r="AK15" s="113"/>
      <c r="AL15" s="109">
        <f t="shared" ref="AL15:AQ15" si="5">AL13-AL14</f>
        <v>553</v>
      </c>
      <c r="AM15" s="109">
        <f t="shared" si="5"/>
        <v>5552</v>
      </c>
      <c r="AN15" s="109">
        <f t="shared" si="5"/>
        <v>5551</v>
      </c>
      <c r="AO15" s="109">
        <f t="shared" si="5"/>
        <v>5550</v>
      </c>
      <c r="AP15" s="109">
        <f t="shared" si="5"/>
        <v>8</v>
      </c>
      <c r="AQ15" s="109">
        <f t="shared" si="5"/>
        <v>10</v>
      </c>
    </row>
    <row r="16" spans="5:43" x14ac:dyDescent="0.25">
      <c r="E16" s="70" t="s">
        <v>285</v>
      </c>
      <c r="F16" s="113"/>
      <c r="G16" s="113"/>
      <c r="H16" s="113"/>
      <c r="I16" s="113"/>
      <c r="J16" s="109">
        <f t="shared" ref="J16:O16" si="6">J12+J15</f>
        <v>4998</v>
      </c>
      <c r="K16" s="109">
        <f t="shared" si="6"/>
        <v>9994</v>
      </c>
      <c r="L16" s="109">
        <f t="shared" si="6"/>
        <v>14988</v>
      </c>
      <c r="M16" s="109">
        <f t="shared" si="6"/>
        <v>19983</v>
      </c>
      <c r="N16" s="109">
        <f t="shared" si="6"/>
        <v>20000</v>
      </c>
      <c r="O16" s="109">
        <f t="shared" si="6"/>
        <v>20020</v>
      </c>
      <c r="S16" s="70" t="s">
        <v>285</v>
      </c>
      <c r="T16" s="113"/>
      <c r="U16" s="113"/>
      <c r="V16" s="113"/>
      <c r="W16" s="113"/>
      <c r="X16" s="109">
        <f t="shared" ref="X16:AC16" si="7">X12+X15</f>
        <v>4</v>
      </c>
      <c r="Y16" s="109">
        <f t="shared" si="7"/>
        <v>557</v>
      </c>
      <c r="Z16" s="109">
        <f t="shared" si="7"/>
        <v>6112</v>
      </c>
      <c r="AA16" s="109">
        <f t="shared" si="7"/>
        <v>11664</v>
      </c>
      <c r="AB16" s="109">
        <f t="shared" si="7"/>
        <v>67170</v>
      </c>
      <c r="AC16" s="109">
        <f t="shared" si="7"/>
        <v>67180</v>
      </c>
      <c r="AG16" s="70" t="s">
        <v>285</v>
      </c>
      <c r="AH16" s="113"/>
      <c r="AI16" s="113"/>
      <c r="AJ16" s="113"/>
      <c r="AK16" s="113"/>
      <c r="AL16" s="109">
        <f t="shared" ref="AL16:AQ16" si="8">AL12+AL15</f>
        <v>553</v>
      </c>
      <c r="AM16" s="109">
        <f t="shared" si="8"/>
        <v>6105</v>
      </c>
      <c r="AN16" s="109">
        <f t="shared" si="8"/>
        <v>11656</v>
      </c>
      <c r="AO16" s="109">
        <f t="shared" si="8"/>
        <v>17206</v>
      </c>
      <c r="AP16" s="109">
        <f t="shared" si="8"/>
        <v>17214</v>
      </c>
      <c r="AQ16" s="109">
        <f t="shared" si="8"/>
        <v>17224</v>
      </c>
    </row>
    <row r="17" spans="5:43" x14ac:dyDescent="0.25">
      <c r="E17" s="70" t="s">
        <v>286</v>
      </c>
      <c r="F17" s="113"/>
      <c r="G17" s="113"/>
      <c r="H17" s="113"/>
      <c r="I17" s="113"/>
      <c r="J17" s="114">
        <f t="shared" ref="J17:O17" si="9">IFERROR(J14/J12, 0)</f>
        <v>0</v>
      </c>
      <c r="K17" s="114">
        <f t="shared" si="9"/>
        <v>8.0032012805122054E-4</v>
      </c>
      <c r="L17" s="114">
        <f t="shared" si="9"/>
        <v>6.0036021612967783E-4</v>
      </c>
      <c r="M17" s="114">
        <f t="shared" si="9"/>
        <v>3.3360021350413666E-4</v>
      </c>
      <c r="N17" s="114">
        <f t="shared" si="9"/>
        <v>4.0034028924585899E-4</v>
      </c>
      <c r="O17" s="114">
        <f t="shared" si="9"/>
        <v>5.0000000000000001E-4</v>
      </c>
      <c r="S17" s="70" t="s">
        <v>286</v>
      </c>
      <c r="T17" s="113"/>
      <c r="U17" s="113"/>
      <c r="V17" s="113"/>
      <c r="W17" s="113"/>
      <c r="X17" s="114">
        <f t="shared" ref="X17:AC17" si="10">IFERROR(X14/X12, 0)</f>
        <v>0</v>
      </c>
      <c r="Y17" s="114">
        <f t="shared" si="10"/>
        <v>0.5</v>
      </c>
      <c r="Z17" s="114">
        <f t="shared" si="10"/>
        <v>5.3859964093357273E-3</v>
      </c>
      <c r="AA17" s="114">
        <f t="shared" si="10"/>
        <v>4.9083769633507851E-4</v>
      </c>
      <c r="AB17" s="114">
        <f t="shared" si="10"/>
        <v>4.2866941015089161E-4</v>
      </c>
      <c r="AC17" s="114">
        <f t="shared" si="10"/>
        <v>7.4437993151704626E-5</v>
      </c>
      <c r="AG17" s="70" t="s">
        <v>286</v>
      </c>
      <c r="AH17" s="113"/>
      <c r="AI17" s="113"/>
      <c r="AJ17" s="113"/>
      <c r="AK17" s="113"/>
      <c r="AL17" s="114">
        <f t="shared" ref="AL17:AQ17" si="11">IFERROR(AL14/AL12, 0)</f>
        <v>0</v>
      </c>
      <c r="AM17" s="114">
        <f t="shared" si="11"/>
        <v>5.4249547920433997E-3</v>
      </c>
      <c r="AN17" s="114">
        <f t="shared" si="11"/>
        <v>6.5520065520065522E-4</v>
      </c>
      <c r="AO17" s="114">
        <f t="shared" si="11"/>
        <v>4.2896362388469459E-4</v>
      </c>
      <c r="AP17" s="114">
        <f t="shared" si="11"/>
        <v>3.4871556433802161E-4</v>
      </c>
      <c r="AQ17" s="114">
        <f t="shared" si="11"/>
        <v>4.066457534564889E-4</v>
      </c>
    </row>
    <row r="18" spans="5:43" ht="15.75" thickBot="1" x14ac:dyDescent="0.3"/>
    <row r="19" spans="5:43" ht="21" thickBot="1" x14ac:dyDescent="0.35">
      <c r="E19" s="145" t="s">
        <v>274</v>
      </c>
      <c r="F19" s="145"/>
      <c r="G19" s="145"/>
      <c r="H19" s="145"/>
      <c r="I19" s="145"/>
      <c r="J19" s="145"/>
      <c r="K19" s="145"/>
      <c r="L19" s="145"/>
      <c r="M19" s="145"/>
      <c r="N19" s="145"/>
      <c r="O19" s="145"/>
      <c r="S19" s="145" t="s">
        <v>277</v>
      </c>
      <c r="T19" s="145"/>
      <c r="U19" s="145"/>
      <c r="V19" s="145"/>
      <c r="W19" s="145"/>
      <c r="X19" s="145"/>
      <c r="Y19" s="145"/>
      <c r="Z19" s="145"/>
      <c r="AA19" s="145"/>
      <c r="AB19" s="145"/>
      <c r="AC19" s="145"/>
    </row>
    <row r="20" spans="5:43" x14ac:dyDescent="0.25">
      <c r="F20" s="96">
        <f>Start!G10-4</f>
        <v>2019</v>
      </c>
      <c r="G20" s="96">
        <f t="shared" ref="G20:O20" si="12">F20+1</f>
        <v>2020</v>
      </c>
      <c r="H20" s="96">
        <f t="shared" si="12"/>
        <v>2021</v>
      </c>
      <c r="I20" s="96">
        <f t="shared" si="12"/>
        <v>2022</v>
      </c>
      <c r="J20" s="96">
        <f t="shared" si="12"/>
        <v>2023</v>
      </c>
      <c r="K20" s="96">
        <f t="shared" si="12"/>
        <v>2024</v>
      </c>
      <c r="L20" s="96">
        <f t="shared" si="12"/>
        <v>2025</v>
      </c>
      <c r="M20" s="96">
        <f t="shared" si="12"/>
        <v>2026</v>
      </c>
      <c r="N20" s="96">
        <f t="shared" si="12"/>
        <v>2027</v>
      </c>
      <c r="O20" s="96">
        <f t="shared" si="12"/>
        <v>2028</v>
      </c>
      <c r="T20" s="96">
        <f>Start!G10-4</f>
        <v>2019</v>
      </c>
      <c r="U20" s="96">
        <f t="shared" ref="U20:AC20" si="13">T20+1</f>
        <v>2020</v>
      </c>
      <c r="V20" s="96">
        <f t="shared" si="13"/>
        <v>2021</v>
      </c>
      <c r="W20" s="96">
        <f t="shared" si="13"/>
        <v>2022</v>
      </c>
      <c r="X20" s="96">
        <f t="shared" si="13"/>
        <v>2023</v>
      </c>
      <c r="Y20" s="96">
        <f t="shared" si="13"/>
        <v>2024</v>
      </c>
      <c r="Z20" s="96">
        <f t="shared" si="13"/>
        <v>2025</v>
      </c>
      <c r="AA20" s="96">
        <f t="shared" si="13"/>
        <v>2026</v>
      </c>
      <c r="AB20" s="96">
        <f t="shared" si="13"/>
        <v>2027</v>
      </c>
      <c r="AC20" s="96">
        <f t="shared" si="13"/>
        <v>2028</v>
      </c>
    </row>
    <row r="21" spans="5:43" x14ac:dyDescent="0.25">
      <c r="E21" s="70" t="s">
        <v>270</v>
      </c>
      <c r="F21" s="113"/>
      <c r="G21" s="113"/>
      <c r="H21" s="113"/>
      <c r="I21" s="113"/>
      <c r="J21" s="157">
        <f>VLOOKUP('Subscriber Projections'!$E$19,Table5[[Service Offering Description]:[Service Area Status]],6, FALSE)</f>
        <v>99</v>
      </c>
      <c r="K21" s="157">
        <f>VLOOKUP('Subscriber Projections'!$E$19,Table5[[Service Offering Description]:[Service Area Status]],6, FALSE)</f>
        <v>99</v>
      </c>
      <c r="L21" s="157">
        <f>VLOOKUP('Subscriber Projections'!$E$19,Table5[[Service Offering Description]:[Service Area Status]],6, FALSE)</f>
        <v>99</v>
      </c>
      <c r="M21" s="157">
        <f>VLOOKUP('Subscriber Projections'!$E$19,Table5[[Service Offering Description]:[Service Area Status]],6, FALSE)</f>
        <v>99</v>
      </c>
      <c r="N21" s="157">
        <f>VLOOKUP('Subscriber Projections'!$E$19,Table5[[Service Offering Description]:[Service Area Status]],6, FALSE)</f>
        <v>99</v>
      </c>
      <c r="O21" s="157">
        <f>VLOOKUP('Subscriber Projections'!$E$19,Table5[[Service Offering Description]:[Service Area Status]],6, FALSE)</f>
        <v>99</v>
      </c>
      <c r="S21" s="70" t="s">
        <v>270</v>
      </c>
      <c r="T21" s="113"/>
      <c r="U21" s="113"/>
      <c r="V21" s="113"/>
      <c r="W21" s="113"/>
      <c r="X21" s="127">
        <f>VLOOKUP('Subscriber Projections'!$S$19,Table5[[Service Offering Description]:[Service Area Status]],6, FALSE)</f>
        <v>99</v>
      </c>
      <c r="Y21" s="127">
        <f>VLOOKUP('Subscriber Projections'!$S$19,Table5[[Service Offering Description]:[Service Area Status]],6, FALSE)</f>
        <v>99</v>
      </c>
      <c r="Z21" s="127">
        <f>VLOOKUP('Subscriber Projections'!$S$19,Table5[[Service Offering Description]:[Service Area Status]],6, FALSE)</f>
        <v>99</v>
      </c>
      <c r="AA21" s="127">
        <f>VLOOKUP('Subscriber Projections'!$S$19,Table5[[Service Offering Description]:[Service Area Status]],6, FALSE)</f>
        <v>99</v>
      </c>
      <c r="AB21" s="127">
        <f>VLOOKUP('Subscriber Projections'!$S$19,Table5[[Service Offering Description]:[Service Area Status]],6, FALSE)</f>
        <v>99</v>
      </c>
      <c r="AC21" s="127">
        <f>VLOOKUP('Subscriber Projections'!$S$19,Table5[[Service Offering Description]:[Service Area Status]],6, FALSE)</f>
        <v>99</v>
      </c>
    </row>
    <row r="22" spans="5:43" x14ac:dyDescent="0.25">
      <c r="E22" s="70" t="s">
        <v>281</v>
      </c>
      <c r="F22" s="113"/>
      <c r="G22" s="113"/>
      <c r="H22" s="113"/>
      <c r="I22" s="113"/>
      <c r="J22" s="109">
        <v>0</v>
      </c>
      <c r="K22" s="109">
        <f>J26</f>
        <v>496</v>
      </c>
      <c r="L22" s="109">
        <f>K26</f>
        <v>991</v>
      </c>
      <c r="M22" s="109">
        <f>L26</f>
        <v>1485</v>
      </c>
      <c r="N22" s="109">
        <f>M26</f>
        <v>1978</v>
      </c>
      <c r="O22" s="109">
        <f>N26</f>
        <v>1985</v>
      </c>
      <c r="S22" s="70" t="s">
        <v>281</v>
      </c>
      <c r="T22" s="113"/>
      <c r="U22" s="113"/>
      <c r="V22" s="113"/>
      <c r="W22" s="113"/>
      <c r="X22" s="109">
        <v>0</v>
      </c>
      <c r="Y22" s="109">
        <f>X26</f>
        <v>2</v>
      </c>
      <c r="Z22" s="109">
        <f>Y26</f>
        <v>3</v>
      </c>
      <c r="AA22" s="109">
        <f>Z26</f>
        <v>3</v>
      </c>
      <c r="AB22" s="109">
        <f>AA26</f>
        <v>5553</v>
      </c>
      <c r="AC22" s="109">
        <f>AB26</f>
        <v>6053</v>
      </c>
    </row>
    <row r="23" spans="5:43" x14ac:dyDescent="0.25">
      <c r="E23" s="70" t="s">
        <v>282</v>
      </c>
      <c r="F23" s="113"/>
      <c r="G23" s="113"/>
      <c r="H23" s="113"/>
      <c r="I23" s="113"/>
      <c r="J23" s="70">
        <v>500</v>
      </c>
      <c r="K23" s="70">
        <v>500</v>
      </c>
      <c r="L23" s="70">
        <v>500</v>
      </c>
      <c r="M23" s="70">
        <v>500</v>
      </c>
      <c r="N23" s="70">
        <v>15</v>
      </c>
      <c r="O23" s="70">
        <v>12</v>
      </c>
      <c r="S23" s="70" t="s">
        <v>282</v>
      </c>
      <c r="T23" s="113"/>
      <c r="U23" s="113"/>
      <c r="V23" s="113"/>
      <c r="W23" s="113"/>
      <c r="X23" s="70">
        <v>4</v>
      </c>
      <c r="Y23" s="70">
        <v>4</v>
      </c>
      <c r="Z23" s="70">
        <v>555</v>
      </c>
      <c r="AA23" s="70">
        <v>5555</v>
      </c>
      <c r="AB23" s="70">
        <v>555</v>
      </c>
      <c r="AC23" s="70">
        <v>555512</v>
      </c>
    </row>
    <row r="24" spans="5:43" x14ac:dyDescent="0.25">
      <c r="E24" s="70" t="s">
        <v>283</v>
      </c>
      <c r="F24" s="113"/>
      <c r="G24" s="113"/>
      <c r="H24" s="113"/>
      <c r="I24" s="113"/>
      <c r="J24" s="70">
        <v>4</v>
      </c>
      <c r="K24" s="70">
        <v>5</v>
      </c>
      <c r="L24" s="70">
        <v>6</v>
      </c>
      <c r="M24" s="70">
        <v>7</v>
      </c>
      <c r="N24" s="70">
        <v>8</v>
      </c>
      <c r="O24" s="70">
        <v>9</v>
      </c>
      <c r="S24" s="70" t="s">
        <v>283</v>
      </c>
      <c r="T24" s="113"/>
      <c r="U24" s="113"/>
      <c r="V24" s="113"/>
      <c r="W24" s="113"/>
      <c r="X24" s="70">
        <v>2</v>
      </c>
      <c r="Y24" s="70">
        <v>3</v>
      </c>
      <c r="Z24" s="70">
        <v>555</v>
      </c>
      <c r="AA24" s="70">
        <v>5</v>
      </c>
      <c r="AB24" s="70">
        <v>55</v>
      </c>
      <c r="AC24" s="70">
        <v>7</v>
      </c>
    </row>
    <row r="25" spans="5:43" x14ac:dyDescent="0.25">
      <c r="E25" s="70" t="s">
        <v>284</v>
      </c>
      <c r="F25" s="113"/>
      <c r="G25" s="113"/>
      <c r="H25" s="113"/>
      <c r="I25" s="113"/>
      <c r="J25" s="109">
        <f t="shared" ref="J25:O25" si="14">J23-J24</f>
        <v>496</v>
      </c>
      <c r="K25" s="109">
        <f t="shared" si="14"/>
        <v>495</v>
      </c>
      <c r="L25" s="109">
        <f t="shared" si="14"/>
        <v>494</v>
      </c>
      <c r="M25" s="109">
        <f t="shared" si="14"/>
        <v>493</v>
      </c>
      <c r="N25" s="109">
        <f t="shared" si="14"/>
        <v>7</v>
      </c>
      <c r="O25" s="109">
        <f t="shared" si="14"/>
        <v>3</v>
      </c>
      <c r="S25" s="70" t="s">
        <v>284</v>
      </c>
      <c r="T25" s="113"/>
      <c r="U25" s="113"/>
      <c r="V25" s="113"/>
      <c r="W25" s="113"/>
      <c r="X25" s="109">
        <f t="shared" ref="X25:AC25" si="15">X23-X24</f>
        <v>2</v>
      </c>
      <c r="Y25" s="109">
        <f t="shared" si="15"/>
        <v>1</v>
      </c>
      <c r="Z25" s="109">
        <f t="shared" si="15"/>
        <v>0</v>
      </c>
      <c r="AA25" s="109">
        <f t="shared" si="15"/>
        <v>5550</v>
      </c>
      <c r="AB25" s="109">
        <f t="shared" si="15"/>
        <v>500</v>
      </c>
      <c r="AC25" s="109">
        <f t="shared" si="15"/>
        <v>555505</v>
      </c>
    </row>
    <row r="26" spans="5:43" x14ac:dyDescent="0.25">
      <c r="E26" s="70" t="s">
        <v>285</v>
      </c>
      <c r="F26" s="113"/>
      <c r="G26" s="113"/>
      <c r="H26" s="113"/>
      <c r="I26" s="113"/>
      <c r="J26" s="109">
        <f t="shared" ref="J26:O26" si="16">J22+J25</f>
        <v>496</v>
      </c>
      <c r="K26" s="109">
        <f t="shared" si="16"/>
        <v>991</v>
      </c>
      <c r="L26" s="109">
        <f t="shared" si="16"/>
        <v>1485</v>
      </c>
      <c r="M26" s="109">
        <f t="shared" si="16"/>
        <v>1978</v>
      </c>
      <c r="N26" s="109">
        <f t="shared" si="16"/>
        <v>1985</v>
      </c>
      <c r="O26" s="109">
        <f t="shared" si="16"/>
        <v>1988</v>
      </c>
      <c r="S26" s="70" t="s">
        <v>285</v>
      </c>
      <c r="T26" s="113"/>
      <c r="U26" s="113"/>
      <c r="V26" s="113"/>
      <c r="W26" s="113"/>
      <c r="X26" s="109">
        <f t="shared" ref="X26:AC26" si="17">X22+X25</f>
        <v>2</v>
      </c>
      <c r="Y26" s="109">
        <f t="shared" si="17"/>
        <v>3</v>
      </c>
      <c r="Z26" s="109">
        <f t="shared" si="17"/>
        <v>3</v>
      </c>
      <c r="AA26" s="109">
        <f t="shared" si="17"/>
        <v>5553</v>
      </c>
      <c r="AB26" s="109">
        <f t="shared" si="17"/>
        <v>6053</v>
      </c>
      <c r="AC26" s="109">
        <f t="shared" si="17"/>
        <v>561558</v>
      </c>
    </row>
    <row r="27" spans="5:43" x14ac:dyDescent="0.25">
      <c r="E27" s="70" t="s">
        <v>286</v>
      </c>
      <c r="F27" s="113"/>
      <c r="G27" s="113"/>
      <c r="H27" s="113"/>
      <c r="I27" s="113"/>
      <c r="J27" s="114">
        <f t="shared" ref="J27:O27" si="18">IFERROR(J24/J22, 0)</f>
        <v>0</v>
      </c>
      <c r="K27" s="114">
        <f t="shared" si="18"/>
        <v>1.0080645161290322E-2</v>
      </c>
      <c r="L27" s="114">
        <f t="shared" si="18"/>
        <v>6.0544904137235112E-3</v>
      </c>
      <c r="M27" s="114">
        <f t="shared" si="18"/>
        <v>4.7138047138047135E-3</v>
      </c>
      <c r="N27" s="114">
        <f t="shared" si="18"/>
        <v>4.0444893832153692E-3</v>
      </c>
      <c r="O27" s="114">
        <f t="shared" si="18"/>
        <v>4.5340050377833752E-3</v>
      </c>
      <c r="S27" s="70" t="s">
        <v>286</v>
      </c>
      <c r="T27" s="115"/>
      <c r="U27" s="115"/>
      <c r="V27" s="115"/>
      <c r="W27" s="115"/>
      <c r="X27" s="114">
        <f t="shared" ref="X27:AC27" si="19">IFERROR(X24/X22, 0)</f>
        <v>0</v>
      </c>
      <c r="Y27" s="114">
        <f t="shared" si="19"/>
        <v>1.5</v>
      </c>
      <c r="Z27" s="114">
        <f t="shared" si="19"/>
        <v>185</v>
      </c>
      <c r="AA27" s="114">
        <f t="shared" si="19"/>
        <v>1.6666666666666667</v>
      </c>
      <c r="AB27" s="114">
        <f t="shared" si="19"/>
        <v>9.9045560958040697E-3</v>
      </c>
      <c r="AC27" s="114">
        <f t="shared" si="19"/>
        <v>1.156451346439782E-3</v>
      </c>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C8CE6-227A-41F4-B48E-7DA37E45FFB4}">
  <sheetPr codeName="Sheet13">
    <tabColor theme="9" tint="0.79998168889431442"/>
  </sheetPr>
  <dimension ref="F5:P19"/>
  <sheetViews>
    <sheetView showGridLines="0" workbookViewId="0">
      <selection activeCell="G9" sqref="G9"/>
    </sheetView>
  </sheetViews>
  <sheetFormatPr defaultRowHeight="15" x14ac:dyDescent="0.25"/>
  <cols>
    <col min="6" max="6" width="63.42578125" customWidth="1"/>
    <col min="7" max="16" width="14.42578125" customWidth="1"/>
  </cols>
  <sheetData>
    <row r="5" spans="6:16" ht="15.75" thickBot="1" x14ac:dyDescent="0.3"/>
    <row r="6" spans="6:16" ht="21" thickBot="1" x14ac:dyDescent="0.35">
      <c r="F6" s="145" t="s">
        <v>287</v>
      </c>
      <c r="G6" s="145"/>
      <c r="H6" s="145"/>
      <c r="I6" s="145"/>
      <c r="J6" s="145"/>
      <c r="K6" s="145"/>
      <c r="L6" s="145"/>
      <c r="M6" s="145"/>
      <c r="N6" s="145"/>
      <c r="O6" s="145"/>
      <c r="P6" s="145"/>
    </row>
    <row r="7" spans="6:16" ht="21" thickBot="1" x14ac:dyDescent="0.35">
      <c r="F7" s="145" t="s">
        <v>288</v>
      </c>
      <c r="G7" s="145"/>
      <c r="H7" s="145"/>
      <c r="I7" s="145"/>
      <c r="J7" s="145"/>
      <c r="K7" s="145"/>
      <c r="L7" s="145"/>
      <c r="M7" s="145"/>
      <c r="N7" s="145"/>
      <c r="O7" s="145"/>
      <c r="P7" s="145"/>
    </row>
    <row r="8" spans="6:16" ht="15.75" thickBot="1" x14ac:dyDescent="0.3"/>
    <row r="9" spans="6:16" ht="30" x14ac:dyDescent="0.25">
      <c r="F9" s="117" t="s">
        <v>289</v>
      </c>
      <c r="G9" s="120" t="s">
        <v>7</v>
      </c>
    </row>
    <row r="10" spans="6:16" x14ac:dyDescent="0.25">
      <c r="F10" s="118"/>
      <c r="G10" s="121"/>
    </row>
    <row r="11" spans="6:16" ht="30" x14ac:dyDescent="0.25">
      <c r="F11" s="118" t="s">
        <v>290</v>
      </c>
      <c r="G11" s="122">
        <v>0</v>
      </c>
    </row>
    <row r="12" spans="6:16" x14ac:dyDescent="0.25">
      <c r="F12" s="118"/>
      <c r="G12" s="121"/>
    </row>
    <row r="13" spans="6:16" ht="45.75" thickBot="1" x14ac:dyDescent="0.3">
      <c r="F13" s="119" t="s">
        <v>291</v>
      </c>
      <c r="G13" s="123" t="s">
        <v>7</v>
      </c>
    </row>
    <row r="14" spans="6:16" ht="15.75" thickBot="1" x14ac:dyDescent="0.3"/>
    <row r="15" spans="6:16" ht="21" thickBot="1" x14ac:dyDescent="0.35">
      <c r="F15" s="145" t="s">
        <v>292</v>
      </c>
      <c r="G15" s="145"/>
      <c r="H15" s="145"/>
      <c r="I15" s="145"/>
      <c r="J15" s="145"/>
      <c r="K15" s="145"/>
      <c r="L15" s="145"/>
      <c r="M15" s="145"/>
      <c r="N15" s="145"/>
      <c r="O15" s="145"/>
      <c r="P15" s="145"/>
    </row>
    <row r="16" spans="6:16" x14ac:dyDescent="0.25">
      <c r="G16" s="96">
        <f>Start!G10-4</f>
        <v>2019</v>
      </c>
      <c r="H16" s="96">
        <f t="shared" ref="H16:P16" si="0">G16+1</f>
        <v>2020</v>
      </c>
      <c r="I16" s="96">
        <f t="shared" si="0"/>
        <v>2021</v>
      </c>
      <c r="J16" s="96">
        <f t="shared" si="0"/>
        <v>2022</v>
      </c>
      <c r="K16" s="96">
        <f t="shared" si="0"/>
        <v>2023</v>
      </c>
      <c r="L16" s="96">
        <f t="shared" si="0"/>
        <v>2024</v>
      </c>
      <c r="M16" s="96">
        <f t="shared" si="0"/>
        <v>2025</v>
      </c>
      <c r="N16" s="96">
        <f t="shared" si="0"/>
        <v>2026</v>
      </c>
      <c r="O16" s="96">
        <f t="shared" si="0"/>
        <v>2027</v>
      </c>
      <c r="P16" s="96">
        <f t="shared" si="0"/>
        <v>2028</v>
      </c>
    </row>
    <row r="17" spans="6:16" x14ac:dyDescent="0.25">
      <c r="F17" s="396" t="s">
        <v>293</v>
      </c>
      <c r="G17" s="83">
        <v>0</v>
      </c>
      <c r="H17" s="83">
        <v>0</v>
      </c>
      <c r="I17" s="83">
        <v>0</v>
      </c>
      <c r="J17" s="83">
        <v>0</v>
      </c>
      <c r="K17" s="83">
        <v>0</v>
      </c>
      <c r="L17" s="83">
        <v>0</v>
      </c>
      <c r="M17" s="83">
        <v>0</v>
      </c>
      <c r="N17" s="83">
        <v>0</v>
      </c>
      <c r="O17" s="83">
        <v>0</v>
      </c>
      <c r="P17" s="83">
        <v>0</v>
      </c>
    </row>
    <row r="19" spans="6:16" x14ac:dyDescent="0.25">
      <c r="F19" s="104"/>
    </row>
  </sheetData>
  <conditionalFormatting sqref="F11:G11">
    <cfRule type="expression" dxfId="7" priority="2" stopIfTrue="1">
      <formula>$G$9="No"</formula>
    </cfRule>
  </conditionalFormatting>
  <conditionalFormatting sqref="F16:P17">
    <cfRule type="expression" dxfId="6" priority="1" stopIfTrue="1">
      <formula>$G$13 = "No"</formula>
    </cfRule>
  </conditionalFormatting>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AE1A413-1981-4812-A32D-2F3B920324D1}">
          <x14:formula1>
            <xm:f>'Model Controls'!$AX$33:$AX$34</xm:f>
          </x14:formula1>
          <xm:sqref>G9 G13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01C68-19CC-4531-A9D9-CECCE086490C}">
  <sheetPr codeName="Sheet12">
    <tabColor theme="9" tint="0.79998168889431442"/>
  </sheetPr>
  <dimension ref="E1:O36"/>
  <sheetViews>
    <sheetView showGridLines="0" workbookViewId="0"/>
  </sheetViews>
  <sheetFormatPr defaultRowHeight="15" x14ac:dyDescent="0.25"/>
  <cols>
    <col min="5" max="5" width="29.28515625" customWidth="1"/>
    <col min="6" max="15" width="14.42578125" customWidth="1"/>
  </cols>
  <sheetData>
    <row r="1" spans="5:15" ht="15.75" thickBot="1" x14ac:dyDescent="0.3"/>
    <row r="2" spans="5:15" ht="21" thickBot="1" x14ac:dyDescent="0.35">
      <c r="E2" s="145" t="s">
        <v>198</v>
      </c>
      <c r="F2" s="145"/>
      <c r="G2" s="145"/>
      <c r="H2" s="145"/>
      <c r="I2" s="145"/>
      <c r="J2" s="145"/>
      <c r="K2" s="145"/>
      <c r="L2" s="145"/>
      <c r="M2" s="145"/>
      <c r="N2" s="145"/>
      <c r="O2" s="145"/>
    </row>
    <row r="3" spans="5:15" ht="21" thickBot="1" x14ac:dyDescent="0.35">
      <c r="E3" s="160" t="s">
        <v>50</v>
      </c>
      <c r="F3" s="160"/>
      <c r="G3" s="160"/>
      <c r="H3" s="160"/>
      <c r="I3" s="160"/>
      <c r="J3" s="160"/>
      <c r="K3" s="160"/>
      <c r="L3" s="160"/>
      <c r="M3" s="160"/>
      <c r="N3" s="160"/>
      <c r="O3" s="160"/>
    </row>
    <row r="4" spans="5:15" ht="21" thickBot="1" x14ac:dyDescent="0.35">
      <c r="E4" s="159"/>
      <c r="F4" s="159">
        <f>Start!G10-4</f>
        <v>2019</v>
      </c>
      <c r="G4" s="159">
        <f t="shared" ref="G4:O4" si="0">F4+1</f>
        <v>2020</v>
      </c>
      <c r="H4" s="159">
        <f t="shared" si="0"/>
        <v>2021</v>
      </c>
      <c r="I4" s="159">
        <f t="shared" si="0"/>
        <v>2022</v>
      </c>
      <c r="J4" s="159">
        <f t="shared" si="0"/>
        <v>2023</v>
      </c>
      <c r="K4" s="159">
        <f t="shared" si="0"/>
        <v>2024</v>
      </c>
      <c r="L4" s="159">
        <f t="shared" si="0"/>
        <v>2025</v>
      </c>
      <c r="M4" s="159">
        <f t="shared" si="0"/>
        <v>2026</v>
      </c>
      <c r="N4" s="159">
        <f t="shared" si="0"/>
        <v>2027</v>
      </c>
      <c r="O4" s="159">
        <f t="shared" si="0"/>
        <v>2028</v>
      </c>
    </row>
    <row r="5" spans="5:15" x14ac:dyDescent="0.25">
      <c r="E5" s="158" t="s">
        <v>70</v>
      </c>
      <c r="F5" s="109"/>
      <c r="G5" s="109"/>
      <c r="H5" s="109"/>
      <c r="I5" s="109"/>
      <c r="J5" s="109" cm="1">
        <f t="array" ref="J5:O5">'Subscriber Projections'!J16:O16</f>
        <v>4998</v>
      </c>
      <c r="K5" s="109">
        <v>9994</v>
      </c>
      <c r="L5" s="109">
        <v>14988</v>
      </c>
      <c r="M5" s="109">
        <v>19983</v>
      </c>
      <c r="N5" s="109">
        <v>20000</v>
      </c>
      <c r="O5" s="109">
        <v>20020</v>
      </c>
    </row>
    <row r="6" spans="5:15" x14ac:dyDescent="0.25">
      <c r="E6" s="158" t="s">
        <v>56</v>
      </c>
      <c r="F6" s="109"/>
      <c r="G6" s="109"/>
      <c r="H6" s="109"/>
      <c r="I6" s="109"/>
      <c r="J6" s="109" cm="1">
        <f t="array" ref="J6:O6">'Subscriber Projections'!J26:O26</f>
        <v>496</v>
      </c>
      <c r="K6" s="109">
        <v>991</v>
      </c>
      <c r="L6" s="109">
        <v>1485</v>
      </c>
      <c r="M6" s="109">
        <v>1978</v>
      </c>
      <c r="N6" s="109">
        <v>1985</v>
      </c>
      <c r="O6" s="109">
        <v>1988</v>
      </c>
    </row>
    <row r="7" spans="5:15" x14ac:dyDescent="0.25">
      <c r="E7" s="158" t="s">
        <v>294</v>
      </c>
      <c r="F7" s="109">
        <f>SUM(F5:F6)</f>
        <v>0</v>
      </c>
      <c r="G7" s="109">
        <f t="shared" ref="G7:O7" si="1">SUM(G5:G6)</f>
        <v>0</v>
      </c>
      <c r="H7" s="109">
        <f t="shared" si="1"/>
        <v>0</v>
      </c>
      <c r="I7" s="109">
        <f t="shared" si="1"/>
        <v>0</v>
      </c>
      <c r="J7" s="109">
        <f t="shared" si="1"/>
        <v>5494</v>
      </c>
      <c r="K7" s="109">
        <f t="shared" si="1"/>
        <v>10985</v>
      </c>
      <c r="L7" s="109">
        <f t="shared" si="1"/>
        <v>16473</v>
      </c>
      <c r="M7" s="109">
        <f t="shared" si="1"/>
        <v>21961</v>
      </c>
      <c r="N7" s="109">
        <f t="shared" si="1"/>
        <v>21985</v>
      </c>
      <c r="O7" s="109">
        <f t="shared" si="1"/>
        <v>22008</v>
      </c>
    </row>
    <row r="8" spans="5:15" x14ac:dyDescent="0.25">
      <c r="E8" s="158" t="s">
        <v>194</v>
      </c>
      <c r="F8" s="109">
        <f>VLOOKUP($E2,'Service Area Information'!$H$10:$M$36,5,FALSE)</f>
        <v>778</v>
      </c>
      <c r="G8" s="109">
        <f>VLOOKUP($E2,'Service Area Information'!$H$10:$M$36,5,FALSE)</f>
        <v>778</v>
      </c>
      <c r="H8" s="109">
        <f>VLOOKUP($E2,'Service Area Information'!$H$10:$M$36,5,FALSE)</f>
        <v>778</v>
      </c>
      <c r="I8" s="109">
        <f>VLOOKUP($E2,'Service Area Information'!$H$10:$M$36,5,FALSE)</f>
        <v>778</v>
      </c>
      <c r="J8" s="109">
        <f>VLOOKUP($E2,'Service Area Information'!$H$10:$M$36,5,FALSE)</f>
        <v>778</v>
      </c>
      <c r="K8" s="109">
        <f>VLOOKUP($E2,'Service Area Information'!$H$10:$M$36,5,FALSE)</f>
        <v>778</v>
      </c>
      <c r="L8" s="109">
        <f>VLOOKUP($E2,'Service Area Information'!$H$10:$M$36,5,FALSE)</f>
        <v>778</v>
      </c>
      <c r="M8" s="109">
        <f>VLOOKUP($E2,'Service Area Information'!$H$10:$M$36,5,FALSE)</f>
        <v>778</v>
      </c>
      <c r="N8" s="109">
        <f>VLOOKUP($E2,'Service Area Information'!$H$10:$M$36,5,FALSE)</f>
        <v>778</v>
      </c>
      <c r="O8" s="109">
        <f>VLOOKUP($E2,'Service Area Information'!$H$10:$M$36,5,FALSE)</f>
        <v>778</v>
      </c>
    </row>
    <row r="9" spans="5:15" x14ac:dyDescent="0.25">
      <c r="E9" s="158" t="s">
        <v>295</v>
      </c>
      <c r="F9" s="116">
        <f t="shared" ref="F9:O9" si="2">F7/F8</f>
        <v>0</v>
      </c>
      <c r="G9" s="116">
        <f t="shared" si="2"/>
        <v>0</v>
      </c>
      <c r="H9" s="116">
        <f t="shared" si="2"/>
        <v>0</v>
      </c>
      <c r="I9" s="116">
        <f t="shared" si="2"/>
        <v>0</v>
      </c>
      <c r="J9" s="116">
        <f t="shared" si="2"/>
        <v>7.0616966580976861</v>
      </c>
      <c r="K9" s="116">
        <f t="shared" si="2"/>
        <v>14.119537275064268</v>
      </c>
      <c r="L9" s="116">
        <f t="shared" si="2"/>
        <v>21.173521850899743</v>
      </c>
      <c r="M9" s="116">
        <f t="shared" si="2"/>
        <v>28.227506426735218</v>
      </c>
      <c r="N9" s="116">
        <f t="shared" si="2"/>
        <v>28.258354755784062</v>
      </c>
      <c r="O9" s="116">
        <f t="shared" si="2"/>
        <v>28.287917737789204</v>
      </c>
    </row>
    <row r="10" spans="5:15" ht="15.75" thickBot="1" x14ac:dyDescent="0.3"/>
    <row r="11" spans="5:15" ht="21" thickBot="1" x14ac:dyDescent="0.35">
      <c r="E11" s="145" t="s">
        <v>199</v>
      </c>
      <c r="F11" s="145"/>
      <c r="G11" s="145"/>
      <c r="H11" s="145"/>
      <c r="I11" s="145"/>
      <c r="J11" s="145"/>
      <c r="K11" s="145"/>
      <c r="L11" s="145"/>
      <c r="M11" s="145"/>
      <c r="N11" s="145"/>
      <c r="O11" s="145"/>
    </row>
    <row r="12" spans="5:15" ht="21" thickBot="1" x14ac:dyDescent="0.35">
      <c r="E12" s="160" t="s">
        <v>50</v>
      </c>
      <c r="F12" s="160"/>
      <c r="G12" s="160"/>
      <c r="H12" s="160"/>
      <c r="I12" s="160"/>
      <c r="J12" s="160"/>
      <c r="K12" s="160"/>
      <c r="L12" s="160"/>
      <c r="M12" s="160"/>
      <c r="N12" s="160"/>
      <c r="O12" s="160"/>
    </row>
    <row r="13" spans="5:15" ht="21" thickBot="1" x14ac:dyDescent="0.35">
      <c r="E13" s="159"/>
      <c r="F13" s="159">
        <f>Start!G10-4</f>
        <v>2019</v>
      </c>
      <c r="G13" s="159">
        <f t="shared" ref="G13:O13" si="3">F13+1</f>
        <v>2020</v>
      </c>
      <c r="H13" s="159">
        <f t="shared" si="3"/>
        <v>2021</v>
      </c>
      <c r="I13" s="159">
        <f t="shared" si="3"/>
        <v>2022</v>
      </c>
      <c r="J13" s="159">
        <f t="shared" si="3"/>
        <v>2023</v>
      </c>
      <c r="K13" s="159">
        <f t="shared" si="3"/>
        <v>2024</v>
      </c>
      <c r="L13" s="159">
        <f t="shared" si="3"/>
        <v>2025</v>
      </c>
      <c r="M13" s="159">
        <f t="shared" si="3"/>
        <v>2026</v>
      </c>
      <c r="N13" s="159">
        <f t="shared" si="3"/>
        <v>2027</v>
      </c>
      <c r="O13" s="159">
        <f t="shared" si="3"/>
        <v>2028</v>
      </c>
    </row>
    <row r="14" spans="5:15" x14ac:dyDescent="0.25">
      <c r="E14" s="158" t="s">
        <v>84</v>
      </c>
      <c r="F14" s="109"/>
      <c r="G14" s="109"/>
      <c r="H14" s="109"/>
      <c r="I14" s="109"/>
      <c r="J14" s="109" cm="1">
        <f t="array" ref="J14:O14">'Subscriber Projections'!X16:AC16</f>
        <v>4</v>
      </c>
      <c r="K14" s="109">
        <v>557</v>
      </c>
      <c r="L14" s="109">
        <v>6112</v>
      </c>
      <c r="M14" s="109">
        <v>11664</v>
      </c>
      <c r="N14" s="109">
        <v>67170</v>
      </c>
      <c r="O14" s="109">
        <v>67180</v>
      </c>
    </row>
    <row r="15" spans="5:15" x14ac:dyDescent="0.25">
      <c r="E15" s="158" t="s">
        <v>294</v>
      </c>
      <c r="F15" s="109">
        <f>SUM(F14)</f>
        <v>0</v>
      </c>
      <c r="G15" s="109">
        <f t="shared" ref="G15:O15" si="4">SUM(G14)</f>
        <v>0</v>
      </c>
      <c r="H15" s="109">
        <f t="shared" si="4"/>
        <v>0</v>
      </c>
      <c r="I15" s="109">
        <f t="shared" si="4"/>
        <v>0</v>
      </c>
      <c r="J15" s="109">
        <f t="shared" si="4"/>
        <v>4</v>
      </c>
      <c r="K15" s="109">
        <f t="shared" si="4"/>
        <v>557</v>
      </c>
      <c r="L15" s="109">
        <f t="shared" si="4"/>
        <v>6112</v>
      </c>
      <c r="M15" s="109">
        <f t="shared" si="4"/>
        <v>11664</v>
      </c>
      <c r="N15" s="109">
        <f t="shared" si="4"/>
        <v>67170</v>
      </c>
      <c r="O15" s="109">
        <f t="shared" si="4"/>
        <v>67180</v>
      </c>
    </row>
    <row r="16" spans="5:15" x14ac:dyDescent="0.25">
      <c r="E16" s="158" t="s">
        <v>194</v>
      </c>
      <c r="F16" s="109">
        <f>VLOOKUP($E11,'Service Area Information'!$H$10:$M$36,5,FALSE)</f>
        <v>111</v>
      </c>
      <c r="G16" s="109">
        <f>VLOOKUP($E11,'Service Area Information'!$H$10:$M$36,5,FALSE)</f>
        <v>111</v>
      </c>
      <c r="H16" s="109">
        <f>VLOOKUP($E11,'Service Area Information'!$H$10:$M$36,5,FALSE)</f>
        <v>111</v>
      </c>
      <c r="I16" s="109">
        <f>VLOOKUP($E11,'Service Area Information'!$H$10:$M$36,5,FALSE)</f>
        <v>111</v>
      </c>
      <c r="J16" s="109">
        <f>VLOOKUP($E11,'Service Area Information'!$H$10:$M$36,5,FALSE)</f>
        <v>111</v>
      </c>
      <c r="K16" s="109">
        <f>VLOOKUP($E11,'Service Area Information'!$H$10:$M$36,5,FALSE)</f>
        <v>111</v>
      </c>
      <c r="L16" s="109">
        <f>VLOOKUP($E11,'Service Area Information'!$H$10:$M$36,5,FALSE)</f>
        <v>111</v>
      </c>
      <c r="M16" s="109">
        <f>VLOOKUP($E11,'Service Area Information'!$H$10:$M$36,5,FALSE)</f>
        <v>111</v>
      </c>
      <c r="N16" s="109">
        <f>VLOOKUP($E11,'Service Area Information'!$H$10:$M$36,5,FALSE)</f>
        <v>111</v>
      </c>
      <c r="O16" s="109">
        <f>VLOOKUP($E11,'Service Area Information'!$H$10:$M$36,5,FALSE)</f>
        <v>111</v>
      </c>
    </row>
    <row r="17" spans="5:15" ht="15.75" thickBot="1" x14ac:dyDescent="0.3">
      <c r="E17" s="158" t="s">
        <v>295</v>
      </c>
      <c r="F17" s="116">
        <f t="shared" ref="F17:O17" si="5">F15/F16</f>
        <v>0</v>
      </c>
      <c r="G17" s="116">
        <f t="shared" si="5"/>
        <v>0</v>
      </c>
      <c r="H17" s="116">
        <f t="shared" si="5"/>
        <v>0</v>
      </c>
      <c r="I17" s="116">
        <f t="shared" si="5"/>
        <v>0</v>
      </c>
      <c r="J17" s="116">
        <f t="shared" si="5"/>
        <v>3.6036036036036036E-2</v>
      </c>
      <c r="K17" s="116">
        <f t="shared" si="5"/>
        <v>5.0180180180180178</v>
      </c>
      <c r="L17" s="116">
        <f t="shared" si="5"/>
        <v>55.063063063063062</v>
      </c>
      <c r="M17" s="116">
        <f t="shared" si="5"/>
        <v>105.08108108108108</v>
      </c>
      <c r="N17" s="116">
        <f t="shared" si="5"/>
        <v>605.1351351351351</v>
      </c>
      <c r="O17" s="116">
        <f t="shared" si="5"/>
        <v>605.22522522522524</v>
      </c>
    </row>
    <row r="18" spans="5:15" ht="21" thickBot="1" x14ac:dyDescent="0.35">
      <c r="E18" s="160" t="s">
        <v>58</v>
      </c>
      <c r="F18" s="160"/>
      <c r="G18" s="160"/>
      <c r="H18" s="160"/>
      <c r="I18" s="160"/>
      <c r="J18" s="160"/>
      <c r="K18" s="160"/>
      <c r="L18" s="160"/>
      <c r="M18" s="160"/>
      <c r="N18" s="160"/>
      <c r="O18" s="160"/>
    </row>
    <row r="19" spans="5:15" ht="21" thickBot="1" x14ac:dyDescent="0.35">
      <c r="E19" s="159"/>
      <c r="F19" s="62">
        <f>Start!G10-4</f>
        <v>2019</v>
      </c>
      <c r="G19" s="62">
        <f t="shared" ref="G19:O19" si="6">F19+1</f>
        <v>2020</v>
      </c>
      <c r="H19" s="62">
        <f t="shared" si="6"/>
        <v>2021</v>
      </c>
      <c r="I19" s="62">
        <f t="shared" si="6"/>
        <v>2022</v>
      </c>
      <c r="J19" s="62">
        <f t="shared" si="6"/>
        <v>2023</v>
      </c>
      <c r="K19" s="62">
        <f t="shared" si="6"/>
        <v>2024</v>
      </c>
      <c r="L19" s="62">
        <f t="shared" si="6"/>
        <v>2025</v>
      </c>
      <c r="M19" s="62">
        <f t="shared" si="6"/>
        <v>2026</v>
      </c>
      <c r="N19" s="62">
        <f t="shared" si="6"/>
        <v>2027</v>
      </c>
      <c r="O19" s="62">
        <f t="shared" si="6"/>
        <v>2028</v>
      </c>
    </row>
    <row r="20" spans="5:15" x14ac:dyDescent="0.25">
      <c r="E20" s="158" t="s">
        <v>90</v>
      </c>
      <c r="F20" s="109"/>
      <c r="G20" s="109"/>
      <c r="H20" s="109"/>
      <c r="I20" s="109"/>
      <c r="J20" s="109" cm="1">
        <f t="array" ref="J20:O20">'Subscriber Projections'!X26:AC26</f>
        <v>2</v>
      </c>
      <c r="K20" s="109">
        <v>3</v>
      </c>
      <c r="L20" s="109">
        <v>3</v>
      </c>
      <c r="M20" s="109">
        <v>5553</v>
      </c>
      <c r="N20" s="109">
        <v>6053</v>
      </c>
      <c r="O20" s="109">
        <v>561558</v>
      </c>
    </row>
    <row r="21" spans="5:15" x14ac:dyDescent="0.25">
      <c r="E21" s="158" t="s">
        <v>296</v>
      </c>
      <c r="F21" s="109">
        <f t="shared" ref="F21:O21" si="7">SUM(F20)</f>
        <v>0</v>
      </c>
      <c r="G21" s="109">
        <f t="shared" si="7"/>
        <v>0</v>
      </c>
      <c r="H21" s="109">
        <f t="shared" si="7"/>
        <v>0</v>
      </c>
      <c r="I21" s="109">
        <f t="shared" si="7"/>
        <v>0</v>
      </c>
      <c r="J21" s="109">
        <f t="shared" si="7"/>
        <v>2</v>
      </c>
      <c r="K21" s="109">
        <f t="shared" si="7"/>
        <v>3</v>
      </c>
      <c r="L21" s="109">
        <f t="shared" si="7"/>
        <v>3</v>
      </c>
      <c r="M21" s="109">
        <f t="shared" si="7"/>
        <v>5553</v>
      </c>
      <c r="N21" s="109">
        <f t="shared" si="7"/>
        <v>6053</v>
      </c>
      <c r="O21" s="109">
        <f t="shared" si="7"/>
        <v>561558</v>
      </c>
    </row>
    <row r="22" spans="5:15" x14ac:dyDescent="0.25">
      <c r="E22" s="158" t="s">
        <v>195</v>
      </c>
      <c r="F22" s="109">
        <f>VLOOKUP($E11,'Service Area Information'!$H$10:$M$36,6,FALSE)</f>
        <v>15</v>
      </c>
      <c r="G22" s="109">
        <f>VLOOKUP($E11,'Service Area Information'!$H$10:$M$36,6,FALSE)</f>
        <v>15</v>
      </c>
      <c r="H22" s="109">
        <f>VLOOKUP($E11,'Service Area Information'!$H$10:$M$36,6,FALSE)</f>
        <v>15</v>
      </c>
      <c r="I22" s="109">
        <f>VLOOKUP($E11,'Service Area Information'!$H$10:$M$36,6,FALSE)</f>
        <v>15</v>
      </c>
      <c r="J22" s="109">
        <f>VLOOKUP($E11,'Service Area Information'!$H$10:$M$36,6,FALSE)</f>
        <v>15</v>
      </c>
      <c r="K22" s="109">
        <f>VLOOKUP($E11,'Service Area Information'!$H$10:$M$36,6,FALSE)</f>
        <v>15</v>
      </c>
      <c r="L22" s="109">
        <f>VLOOKUP($E11,'Service Area Information'!$H$10:$M$36,6,FALSE)</f>
        <v>15</v>
      </c>
      <c r="M22" s="109">
        <f>VLOOKUP($E11,'Service Area Information'!$H$10:$M$36,6,FALSE)</f>
        <v>15</v>
      </c>
      <c r="N22" s="109">
        <f>VLOOKUP($E11,'Service Area Information'!$H$10:$M$36,6,FALSE)</f>
        <v>15</v>
      </c>
      <c r="O22" s="109">
        <f>VLOOKUP($E11,'Service Area Information'!$H$10:$M$36,6,FALSE)</f>
        <v>15</v>
      </c>
    </row>
    <row r="23" spans="5:15" x14ac:dyDescent="0.25">
      <c r="E23" s="158" t="s">
        <v>297</v>
      </c>
      <c r="F23" s="116">
        <f t="shared" ref="F23:O23" si="8">F21/F22</f>
        <v>0</v>
      </c>
      <c r="G23" s="116">
        <f t="shared" si="8"/>
        <v>0</v>
      </c>
      <c r="H23" s="116">
        <f t="shared" si="8"/>
        <v>0</v>
      </c>
      <c r="I23" s="116">
        <f t="shared" si="8"/>
        <v>0</v>
      </c>
      <c r="J23" s="116">
        <f t="shared" si="8"/>
        <v>0.13333333333333333</v>
      </c>
      <c r="K23" s="116">
        <f t="shared" si="8"/>
        <v>0.2</v>
      </c>
      <c r="L23" s="116">
        <f t="shared" si="8"/>
        <v>0.2</v>
      </c>
      <c r="M23" s="116">
        <f t="shared" si="8"/>
        <v>370.2</v>
      </c>
      <c r="N23" s="116">
        <f t="shared" si="8"/>
        <v>403.53333333333336</v>
      </c>
      <c r="O23" s="116">
        <f t="shared" si="8"/>
        <v>37437.199999999997</v>
      </c>
    </row>
    <row r="24" spans="5:15" ht="15.75" thickBot="1" x14ac:dyDescent="0.3"/>
    <row r="25" spans="5:15" ht="21" thickBot="1" x14ac:dyDescent="0.35">
      <c r="E25" s="145" t="s">
        <v>200</v>
      </c>
      <c r="F25" s="145"/>
      <c r="G25" s="145"/>
      <c r="H25" s="145"/>
      <c r="I25" s="145"/>
      <c r="J25" s="145"/>
      <c r="K25" s="145"/>
      <c r="L25" s="145"/>
      <c r="M25" s="145"/>
      <c r="N25" s="145"/>
      <c r="O25" s="145"/>
    </row>
    <row r="26" spans="5:15" ht="21" thickBot="1" x14ac:dyDescent="0.35">
      <c r="E26" s="160" t="s">
        <v>58</v>
      </c>
      <c r="F26" s="161"/>
      <c r="G26" s="161"/>
      <c r="H26" s="161"/>
      <c r="I26" s="161"/>
      <c r="J26" s="161"/>
      <c r="K26" s="161"/>
      <c r="L26" s="161"/>
      <c r="M26" s="161"/>
      <c r="N26" s="161"/>
      <c r="O26" s="161"/>
    </row>
    <row r="27" spans="5:15" ht="21" thickBot="1" x14ac:dyDescent="0.35">
      <c r="E27" s="145"/>
      <c r="F27" s="62">
        <f>Start!G10-4</f>
        <v>2019</v>
      </c>
      <c r="G27" s="62">
        <f t="shared" ref="G27:O27" si="9">F27+1</f>
        <v>2020</v>
      </c>
      <c r="H27" s="62">
        <f t="shared" si="9"/>
        <v>2021</v>
      </c>
      <c r="I27" s="62">
        <f t="shared" si="9"/>
        <v>2022</v>
      </c>
      <c r="J27" s="62">
        <f t="shared" si="9"/>
        <v>2023</v>
      </c>
      <c r="K27" s="62">
        <f t="shared" si="9"/>
        <v>2024</v>
      </c>
      <c r="L27" s="62">
        <f t="shared" si="9"/>
        <v>2025</v>
      </c>
      <c r="M27" s="62">
        <f t="shared" si="9"/>
        <v>2026</v>
      </c>
      <c r="N27" s="62">
        <f t="shared" si="9"/>
        <v>2027</v>
      </c>
      <c r="O27" s="62">
        <f t="shared" si="9"/>
        <v>2028</v>
      </c>
    </row>
    <row r="28" spans="5:15" x14ac:dyDescent="0.25">
      <c r="E28" s="158" t="s">
        <v>90</v>
      </c>
      <c r="F28" s="109" cm="1">
        <f t="array" ref="F28:O28">'Subscriber Projections'!AH16:AQ16</f>
        <v>0</v>
      </c>
      <c r="G28" s="109">
        <v>0</v>
      </c>
      <c r="H28" s="109">
        <v>0</v>
      </c>
      <c r="I28" s="109">
        <v>0</v>
      </c>
      <c r="J28" s="109">
        <v>553</v>
      </c>
      <c r="K28" s="109">
        <v>6105</v>
      </c>
      <c r="L28" s="109">
        <v>11656</v>
      </c>
      <c r="M28" s="109">
        <v>17206</v>
      </c>
      <c r="N28" s="109">
        <v>17214</v>
      </c>
      <c r="O28" s="109">
        <v>17224</v>
      </c>
    </row>
    <row r="29" spans="5:15" x14ac:dyDescent="0.25">
      <c r="E29" s="158" t="s">
        <v>296</v>
      </c>
      <c r="F29" s="109">
        <f t="shared" ref="F29:O29" si="10">SUM(F28)</f>
        <v>0</v>
      </c>
      <c r="G29" s="109">
        <f t="shared" si="10"/>
        <v>0</v>
      </c>
      <c r="H29" s="109">
        <f t="shared" si="10"/>
        <v>0</v>
      </c>
      <c r="I29" s="109">
        <f t="shared" si="10"/>
        <v>0</v>
      </c>
      <c r="J29" s="109">
        <f t="shared" si="10"/>
        <v>553</v>
      </c>
      <c r="K29" s="109">
        <f t="shared" si="10"/>
        <v>6105</v>
      </c>
      <c r="L29" s="109">
        <f t="shared" si="10"/>
        <v>11656</v>
      </c>
      <c r="M29" s="109">
        <f t="shared" si="10"/>
        <v>17206</v>
      </c>
      <c r="N29" s="109">
        <f t="shared" si="10"/>
        <v>17214</v>
      </c>
      <c r="O29" s="109">
        <f t="shared" si="10"/>
        <v>17224</v>
      </c>
    </row>
    <row r="30" spans="5:15" x14ac:dyDescent="0.25">
      <c r="E30" s="158" t="s">
        <v>195</v>
      </c>
      <c r="F30" s="109">
        <f>VLOOKUP($E25,'Service Area Information'!$H$10:$M$36,6,FALSE)</f>
        <v>2289</v>
      </c>
      <c r="G30" s="109">
        <f>VLOOKUP($E25,'Service Area Information'!$H$10:$M$36,6,FALSE)</f>
        <v>2289</v>
      </c>
      <c r="H30" s="109">
        <f>VLOOKUP($E25,'Service Area Information'!$H$10:$M$36,6,FALSE)</f>
        <v>2289</v>
      </c>
      <c r="I30" s="109">
        <f>VLOOKUP($E25,'Service Area Information'!$H$10:$M$36,6,FALSE)</f>
        <v>2289</v>
      </c>
      <c r="J30" s="109">
        <f>VLOOKUP($E25,'Service Area Information'!$H$10:$M$36,6,FALSE)</f>
        <v>2289</v>
      </c>
      <c r="K30" s="109">
        <f>VLOOKUP($E25,'Service Area Information'!$H$10:$M$36,6,FALSE)</f>
        <v>2289</v>
      </c>
      <c r="L30" s="109">
        <f>VLOOKUP($E25,'Service Area Information'!$H$10:$M$36,6,FALSE)</f>
        <v>2289</v>
      </c>
      <c r="M30" s="109">
        <f>VLOOKUP($E25,'Service Area Information'!$H$10:$M$36,6,FALSE)</f>
        <v>2289</v>
      </c>
      <c r="N30" s="109">
        <f>VLOOKUP($E25,'Service Area Information'!$H$10:$M$36,6,FALSE)</f>
        <v>2289</v>
      </c>
      <c r="O30" s="109">
        <f>VLOOKUP($E25,'Service Area Information'!$H$10:$M$36,6,FALSE)</f>
        <v>2289</v>
      </c>
    </row>
    <row r="31" spans="5:15" x14ac:dyDescent="0.25">
      <c r="E31" s="158" t="s">
        <v>297</v>
      </c>
      <c r="F31" s="116">
        <f t="shared" ref="F31:O31" si="11">F29/F30</f>
        <v>0</v>
      </c>
      <c r="G31" s="116">
        <f t="shared" si="11"/>
        <v>0</v>
      </c>
      <c r="H31" s="116">
        <f t="shared" si="11"/>
        <v>0</v>
      </c>
      <c r="I31" s="116">
        <f t="shared" si="11"/>
        <v>0</v>
      </c>
      <c r="J31" s="116">
        <f t="shared" si="11"/>
        <v>0.24159021406727829</v>
      </c>
      <c r="K31" s="116">
        <f t="shared" si="11"/>
        <v>2.6671035386631718</v>
      </c>
      <c r="L31" s="116">
        <f t="shared" si="11"/>
        <v>5.0921799912625598</v>
      </c>
      <c r="M31" s="116">
        <f t="shared" si="11"/>
        <v>7.5168195718654438</v>
      </c>
      <c r="N31" s="116">
        <f t="shared" si="11"/>
        <v>7.5203145478374838</v>
      </c>
      <c r="O31" s="116">
        <f t="shared" si="11"/>
        <v>7.5246832678025335</v>
      </c>
    </row>
    <row r="32" spans="5:15" ht="15.75" thickBot="1" x14ac:dyDescent="0.3"/>
    <row r="33" spans="5:15" ht="21" thickBot="1" x14ac:dyDescent="0.35">
      <c r="E33" s="145" t="s">
        <v>298</v>
      </c>
      <c r="F33" s="145"/>
      <c r="G33" s="145"/>
      <c r="H33" s="145"/>
      <c r="I33" s="145"/>
      <c r="J33" s="145"/>
      <c r="K33" s="145"/>
      <c r="L33" s="145"/>
      <c r="M33" s="145"/>
      <c r="N33" s="145"/>
      <c r="O33" s="145"/>
    </row>
    <row r="34" spans="5:15" ht="21" thickBot="1" x14ac:dyDescent="0.35">
      <c r="E34" s="145"/>
      <c r="F34" s="62">
        <f>Start!G10-4</f>
        <v>2019</v>
      </c>
      <c r="G34" s="62">
        <f t="shared" ref="G34:O34" si="12">F34+1</f>
        <v>2020</v>
      </c>
      <c r="H34" s="62">
        <f t="shared" si="12"/>
        <v>2021</v>
      </c>
      <c r="I34" s="62">
        <f t="shared" si="12"/>
        <v>2022</v>
      </c>
      <c r="J34" s="62">
        <f t="shared" si="12"/>
        <v>2023</v>
      </c>
      <c r="K34" s="62">
        <f t="shared" si="12"/>
        <v>2024</v>
      </c>
      <c r="L34" s="62">
        <f t="shared" si="12"/>
        <v>2025</v>
      </c>
      <c r="M34" s="62">
        <f>L34+1</f>
        <v>2026</v>
      </c>
      <c r="N34" s="62">
        <f t="shared" si="12"/>
        <v>2027</v>
      </c>
      <c r="O34" s="62">
        <f t="shared" si="12"/>
        <v>2028</v>
      </c>
    </row>
    <row r="35" spans="5:15" x14ac:dyDescent="0.25">
      <c r="E35" s="158" t="s">
        <v>294</v>
      </c>
      <c r="F35" s="109" cm="1">
        <f t="array" ref="F35">SUMPRODUCT(($F$1:$O$32)*($E$1:$E$32=$E35)*($F19:$O19=F$34))</f>
        <v>0</v>
      </c>
      <c r="G35" s="109" cm="1">
        <f t="array" ref="G35">SUMPRODUCT(($F$1:$O$32)*($E$1:$E$32=$E35)*($F19:$O19=G$34))</f>
        <v>0</v>
      </c>
      <c r="H35" s="109" cm="1">
        <f t="array" ref="H35">SUMPRODUCT(($F$1:$O$32)*($E$1:$E$32=$E35)*($F19:$O19=H$34))</f>
        <v>0</v>
      </c>
      <c r="I35" s="109" cm="1">
        <f t="array" ref="I35">SUMPRODUCT(($F$1:$O$32)*($E$1:$E$32=$E35)*($F19:$O19=I$34))</f>
        <v>0</v>
      </c>
      <c r="J35" s="109" cm="1">
        <f t="array" ref="J35">SUMPRODUCT(($F$1:$O$32)*($E$1:$E$32=$E35)*($F19:$O19=J$34))</f>
        <v>5498</v>
      </c>
      <c r="K35" s="109" cm="1">
        <f t="array" ref="K35">SUMPRODUCT(($F$1:$O$32)*($E$1:$E$32=$E35)*($F19:$O19=K$34))</f>
        <v>11542</v>
      </c>
      <c r="L35" s="109" cm="1">
        <f t="array" ref="L35">SUMPRODUCT(($F$1:$O$32)*($E$1:$E$32=$E35)*($F19:$O19=L$34))</f>
        <v>22585</v>
      </c>
      <c r="M35" s="109" cm="1">
        <f t="array" ref="M35">SUMPRODUCT(($F$1:$O$32)*($E$1:$E$32=$E35)*($F19:$O19=M$34))</f>
        <v>33625</v>
      </c>
      <c r="N35" s="109" cm="1">
        <f t="array" ref="N35">SUMPRODUCT(($F$1:$O$32)*($E$1:$E$32=$E35)*($F19:$O19=N$34))</f>
        <v>89155</v>
      </c>
      <c r="O35" s="109" cm="1">
        <f t="array" ref="O35">SUMPRODUCT(($F$1:$O$32)*($E$1:$E$32=$E35)*($F19:$O19=O$34))</f>
        <v>89188</v>
      </c>
    </row>
    <row r="36" spans="5:15" x14ac:dyDescent="0.25">
      <c r="E36" s="158" t="s">
        <v>296</v>
      </c>
      <c r="F36" s="109" cm="1">
        <f t="array" ref="F36">SUMPRODUCT(($F$1:$O$32)*($E$1:$E$32=$E36)*($F19:$O19=F$34))</f>
        <v>0</v>
      </c>
      <c r="G36" s="109" cm="1">
        <f t="array" ref="G36">SUMPRODUCT(($F$1:$O$32)*($E$1:$E$32=$E36)*($F19:$O19=G$34))</f>
        <v>0</v>
      </c>
      <c r="H36" s="109" cm="1">
        <f t="array" ref="H36">SUMPRODUCT(($F$1:$O$32)*($E$1:$E$32=$E36)*($F19:$O19=H$34))</f>
        <v>0</v>
      </c>
      <c r="I36" s="109" cm="1">
        <f t="array" ref="I36">SUMPRODUCT(($F$1:$O$32)*($E$1:$E$32=$E36)*($F19:$O19=I$34))</f>
        <v>0</v>
      </c>
      <c r="J36" s="109" cm="1">
        <f t="array" ref="J36">SUMPRODUCT(($F$1:$O$32)*($E$1:$E$32=$E36)*($F19:$O19=J$34))</f>
        <v>555</v>
      </c>
      <c r="K36" s="109" cm="1">
        <f t="array" ref="K36">SUMPRODUCT(($F$1:$O$32)*($E$1:$E$32=$E36)*($F19:$O19=K$34))</f>
        <v>6108</v>
      </c>
      <c r="L36" s="109" cm="1">
        <f t="array" ref="L36">SUMPRODUCT(($F$1:$O$32)*($E$1:$E$32=$E36)*($F19:$O19=L$34))</f>
        <v>11659</v>
      </c>
      <c r="M36" s="109" cm="1">
        <f t="array" ref="M36">SUMPRODUCT(($F$1:$O$32)*($E$1:$E$32=$E36)*($F19:$O19=M$34))</f>
        <v>22759</v>
      </c>
      <c r="N36" s="109" cm="1">
        <f t="array" ref="N36">SUMPRODUCT(($F$1:$O$32)*($E$1:$E$32=$E36)*($F19:$O19=N$34))</f>
        <v>23267</v>
      </c>
      <c r="O36" s="109" cm="1">
        <f t="array" ref="O36">SUMPRODUCT(($F$1:$O$32)*($E$1:$E$32=$E36)*($F19:$O19=O$34))</f>
        <v>578782</v>
      </c>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CB23B-512F-4DF6-A71F-31FE55F50C04}">
  <sheetPr codeName="Sheet14">
    <tabColor theme="9" tint="0.79998168889431442"/>
  </sheetPr>
  <dimension ref="F5:Q19"/>
  <sheetViews>
    <sheetView showGridLines="0" workbookViewId="0"/>
  </sheetViews>
  <sheetFormatPr defaultRowHeight="15" x14ac:dyDescent="0.25"/>
  <cols>
    <col min="6" max="6" width="17.42578125" bestFit="1" customWidth="1"/>
    <col min="7" max="7" width="14.7109375" bestFit="1" customWidth="1"/>
    <col min="8" max="12" width="11.7109375" bestFit="1" customWidth="1"/>
    <col min="13" max="14" width="12.28515625" bestFit="1" customWidth="1"/>
    <col min="15" max="16" width="12.5703125" bestFit="1" customWidth="1"/>
    <col min="17" max="17" width="18" customWidth="1"/>
  </cols>
  <sheetData>
    <row r="5" spans="6:17" ht="15.75" thickBot="1" x14ac:dyDescent="0.3"/>
    <row r="6" spans="6:17" ht="21" thickBot="1" x14ac:dyDescent="0.35">
      <c r="F6" s="145" t="s">
        <v>299</v>
      </c>
      <c r="G6" s="145"/>
      <c r="H6" s="145"/>
      <c r="I6" s="145"/>
      <c r="J6" s="145"/>
      <c r="K6" s="145"/>
      <c r="L6" s="145"/>
      <c r="M6" s="145"/>
      <c r="N6" s="145"/>
      <c r="O6" s="145"/>
      <c r="P6" s="145"/>
      <c r="Q6" s="145"/>
    </row>
    <row r="7" spans="6:17" ht="21" thickBot="1" x14ac:dyDescent="0.35">
      <c r="F7" s="145" t="s">
        <v>300</v>
      </c>
      <c r="G7" s="145"/>
      <c r="H7" s="145"/>
      <c r="I7" s="145"/>
      <c r="J7" s="145"/>
      <c r="K7" s="145"/>
      <c r="L7" s="145"/>
      <c r="M7" s="145"/>
      <c r="N7" s="145"/>
      <c r="O7" s="145"/>
      <c r="P7" s="145"/>
      <c r="Q7" s="145"/>
    </row>
    <row r="8" spans="6:17" x14ac:dyDescent="0.25">
      <c r="F8" s="141" t="s">
        <v>28</v>
      </c>
      <c r="G8" s="141" t="s">
        <v>40</v>
      </c>
      <c r="H8" s="96">
        <f>Start!G10-4</f>
        <v>2019</v>
      </c>
      <c r="I8" s="96">
        <f t="shared" ref="I8:Q8" si="0">H8+1</f>
        <v>2020</v>
      </c>
      <c r="J8" s="96">
        <f t="shared" si="0"/>
        <v>2021</v>
      </c>
      <c r="K8" s="96">
        <f t="shared" si="0"/>
        <v>2022</v>
      </c>
      <c r="L8" s="96">
        <f t="shared" si="0"/>
        <v>2023</v>
      </c>
      <c r="M8" s="96">
        <f t="shared" si="0"/>
        <v>2024</v>
      </c>
      <c r="N8" s="96">
        <f t="shared" si="0"/>
        <v>2025</v>
      </c>
      <c r="O8" s="96">
        <f t="shared" si="0"/>
        <v>2026</v>
      </c>
      <c r="P8" s="96">
        <f t="shared" si="0"/>
        <v>2027</v>
      </c>
      <c r="Q8" s="96">
        <f t="shared" si="0"/>
        <v>2028</v>
      </c>
    </row>
    <row r="9" spans="6:17" x14ac:dyDescent="0.25">
      <c r="F9" s="70" t="s">
        <v>70</v>
      </c>
      <c r="G9" s="70" t="s">
        <v>50</v>
      </c>
      <c r="H9" s="142">
        <f>('Subscriber Projections'!F15*'Subscriber Projections'!F11*6)+('Subscriber Projections'!F12*'Subscriber Projections'!F11*12) + ('Subscriber Projections'!F15*'Subscriber Projections'!F11*6)+('Subscriber Projections'!F12*'Subscriber Projections'!F11*12)</f>
        <v>0</v>
      </c>
      <c r="I9" s="142">
        <f>('Subscriber Projections'!G15*'Subscriber Projections'!G11*6)+('Subscriber Projections'!G12*'Subscriber Projections'!G11*12)</f>
        <v>0</v>
      </c>
      <c r="J9" s="142">
        <f>('Subscriber Projections'!H15*'Subscriber Projections'!H11*6)+('Subscriber Projections'!H12*'Subscriber Projections'!H11*12)</f>
        <v>0</v>
      </c>
      <c r="K9" s="142">
        <f>('Subscriber Projections'!I15*'Subscriber Projections'!I11*6)+('Subscriber Projections'!I12*'Subscriber Projections'!I11*12)</f>
        <v>0</v>
      </c>
      <c r="L9" s="142">
        <f>('Subscriber Projections'!J15*'Subscriber Projections'!J11*6)+('Subscriber Projections'!J12*'Subscriber Projections'!J11*12)</f>
        <v>2968812</v>
      </c>
      <c r="M9" s="142">
        <f>('Subscriber Projections'!K15*'Subscriber Projections'!K11*6)+('Subscriber Projections'!K12*'Subscriber Projections'!K11*12)</f>
        <v>8905248</v>
      </c>
      <c r="N9" s="142">
        <f>('Subscriber Projections'!L15*'Subscriber Projections'!L11*6)+('Subscriber Projections'!L12*'Subscriber Projections'!L11*12)</f>
        <v>14839308</v>
      </c>
      <c r="O9" s="142">
        <f>('Subscriber Projections'!M15*'Subscriber Projections'!M11*6)+('Subscriber Projections'!M12*'Subscriber Projections'!M11*12)</f>
        <v>20772774</v>
      </c>
      <c r="P9" s="142">
        <f>('Subscriber Projections'!N15*'Subscriber Projections'!N11*6)+('Subscriber Projections'!N12*'Subscriber Projections'!N11*12)</f>
        <v>23749902</v>
      </c>
      <c r="Q9" s="142">
        <f>('Subscriber Projections'!O15*'Subscriber Projections'!O11*6)+('Subscriber Projections'!O12*'Subscriber Projections'!O11*12)</f>
        <v>23771880</v>
      </c>
    </row>
    <row r="10" spans="6:17" x14ac:dyDescent="0.25">
      <c r="F10" s="70" t="s">
        <v>84</v>
      </c>
      <c r="G10" s="70" t="s">
        <v>50</v>
      </c>
      <c r="H10" s="142">
        <f>('Subscriber Projections'!T15*'Subscriber Projections'!T11*6)+('Subscriber Projections'!T12*'Subscriber Projections'!T11*12)</f>
        <v>0</v>
      </c>
      <c r="I10" s="142">
        <f>('Subscriber Projections'!U15*'Subscriber Projections'!U11*6)+('Subscriber Projections'!U12*'Subscriber Projections'!U11*12)</f>
        <v>0</v>
      </c>
      <c r="J10" s="142">
        <f>('Subscriber Projections'!V15*'Subscriber Projections'!V11*6)+('Subscriber Projections'!V12*'Subscriber Projections'!V11*12)</f>
        <v>0</v>
      </c>
      <c r="K10" s="142">
        <f>('Subscriber Projections'!W15*'Subscriber Projections'!W11*6)+('Subscriber Projections'!W12*'Subscriber Projections'!W11*12)</f>
        <v>0</v>
      </c>
      <c r="L10" s="142">
        <f>('Subscriber Projections'!X15*'Subscriber Projections'!X11*6)+('Subscriber Projections'!X12*'Subscriber Projections'!X11*12)</f>
        <v>2376</v>
      </c>
      <c r="M10" s="142">
        <f>('Subscriber Projections'!Y15*'Subscriber Projections'!Y11*6)+('Subscriber Projections'!Y12*'Subscriber Projections'!Y11*12)</f>
        <v>333234</v>
      </c>
      <c r="N10" s="142">
        <f>('Subscriber Projections'!Z15*'Subscriber Projections'!Z11*6)+('Subscriber Projections'!Z12*'Subscriber Projections'!Z11*12)</f>
        <v>3961386</v>
      </c>
      <c r="O10" s="142">
        <f>('Subscriber Projections'!AA15*'Subscriber Projections'!AA11*6)+('Subscriber Projections'!AA12*'Subscriber Projections'!AA11*12)</f>
        <v>10558944</v>
      </c>
      <c r="P10" s="142">
        <f>('Subscriber Projections'!AB15*'Subscriber Projections'!AB11*6)+('Subscriber Projections'!AB12*'Subscriber Projections'!AB11*12)</f>
        <v>46827396</v>
      </c>
      <c r="Q10" s="142">
        <f>('Subscriber Projections'!AC15*'Subscriber Projections'!AC11*6)+('Subscriber Projections'!AC12*'Subscriber Projections'!AC11*12)</f>
        <v>79803900</v>
      </c>
    </row>
    <row r="11" spans="6:17" x14ac:dyDescent="0.25">
      <c r="F11" s="70" t="s">
        <v>90</v>
      </c>
      <c r="G11" s="70" t="s">
        <v>58</v>
      </c>
      <c r="H11" s="142">
        <f>('Subscriber Projections'!T25*'Subscriber Projections'!T21*6)+('Subscriber Projections'!AH15*'Subscriber Projections'!AH11*6)+('Subscriber Projections'!T22*'Subscriber Projections'!T21*12)+('Subscriber Projections'!AH12*'Subscriber Projections'!AH11*12)</f>
        <v>0</v>
      </c>
      <c r="I11" s="142">
        <f>('Subscriber Projections'!U25*'Subscriber Projections'!U21*6)+('Subscriber Projections'!AI15*'Subscriber Projections'!AI11*6)+('Subscriber Projections'!U22*'Subscriber Projections'!U21*12)+('Subscriber Projections'!AI12*'Subscriber Projections'!AI11*12)</f>
        <v>0</v>
      </c>
      <c r="J11" s="142">
        <f>('Subscriber Projections'!V25*'Subscriber Projections'!V21*6)+('Subscriber Projections'!AJ15*'Subscriber Projections'!AJ11*6)+('Subscriber Projections'!V22*'Subscriber Projections'!V21*12)+('Subscriber Projections'!AJ12*'Subscriber Projections'!AJ11*12)</f>
        <v>0</v>
      </c>
      <c r="K11" s="142">
        <f>('Subscriber Projections'!W25*'Subscriber Projections'!W21*6)+('Subscriber Projections'!AK15*'Subscriber Projections'!AK11*6)+('Subscriber Projections'!W22*'Subscriber Projections'!W21*12)+('Subscriber Projections'!AK12*'Subscriber Projections'!AK11*12)</f>
        <v>0</v>
      </c>
      <c r="L11" s="142">
        <f>('Subscriber Projections'!X25*'Subscriber Projections'!X21*6)+('Subscriber Projections'!AL15*'Subscriber Projections'!AL11*6)+('Subscriber Projections'!X22*'Subscriber Projections'!X21*12)+('Subscriber Projections'!AL12*'Subscriber Projections'!AL11*12)</f>
        <v>329670</v>
      </c>
      <c r="M11" s="142">
        <f>('Subscriber Projections'!Y25*'Subscriber Projections'!Y21*6)+('Subscriber Projections'!AM15*'Subscriber Projections'!AM11*6)+('Subscriber Projections'!Y22*'Subscriber Projections'!Y21*12)+('Subscriber Projections'!AM12*'Subscriber Projections'!AM11*12)</f>
        <v>3957822</v>
      </c>
      <c r="N11" s="142">
        <f>('Subscriber Projections'!Z25*'Subscriber Projections'!Z21*6)+('Subscriber Projections'!AN15*'Subscriber Projections'!AN11*6)+('Subscriber Projections'!Z22*'Subscriber Projections'!Z21*12)+('Subscriber Projections'!AN12*'Subscriber Projections'!AN11*12)</f>
        <v>10553598</v>
      </c>
      <c r="O11" s="142">
        <f>('Subscriber Projections'!AA25*'Subscriber Projections'!AA21*6)+('Subscriber Projections'!AO15*'Subscriber Projections'!AO11*6)+('Subscriber Projections'!AA22*'Subscriber Projections'!AA21*12)+('Subscriber Projections'!AO12*'Subscriber Projections'!AO11*12)</f>
        <v>20444292</v>
      </c>
      <c r="P11" s="142">
        <f>('Subscriber Projections'!AB25*'Subscriber Projections'!AB21*6)+('Subscriber Projections'!AP15*'Subscriber Projections'!AP11*6)+('Subscriber Projections'!AB22*'Subscriber Projections'!AB21*12)+('Subscriber Projections'!AP12*'Subscriber Projections'!AP11*12)</f>
        <v>27339444</v>
      </c>
      <c r="Q11" s="142">
        <f>('Subscriber Projections'!AC25*'Subscriber Projections'!AC21*6)+('Subscriber Projections'!AQ15*'Subscriber Projections'!AQ11*6)+('Subscriber Projections'!AC22*'Subscriber Projections'!AC21*12)+('Subscriber Projections'!AQ12*'Subscriber Projections'!AQ11*12)</f>
        <v>357617106</v>
      </c>
    </row>
    <row r="12" spans="6:17" x14ac:dyDescent="0.25">
      <c r="F12" s="417" t="s">
        <v>301</v>
      </c>
      <c r="G12" s="417"/>
      <c r="H12" s="142">
        <f t="shared" ref="H12:Q12" si="1">SUMIF($G$9:$G$11,"Residential",H9:H11)</f>
        <v>0</v>
      </c>
      <c r="I12" s="142">
        <f t="shared" si="1"/>
        <v>0</v>
      </c>
      <c r="J12" s="142">
        <f t="shared" si="1"/>
        <v>0</v>
      </c>
      <c r="K12" s="142">
        <f t="shared" si="1"/>
        <v>0</v>
      </c>
      <c r="L12" s="142">
        <f t="shared" si="1"/>
        <v>2971188</v>
      </c>
      <c r="M12" s="142">
        <f t="shared" si="1"/>
        <v>9238482</v>
      </c>
      <c r="N12" s="142">
        <f t="shared" si="1"/>
        <v>18800694</v>
      </c>
      <c r="O12" s="142">
        <f t="shared" si="1"/>
        <v>31331718</v>
      </c>
      <c r="P12" s="142">
        <f t="shared" si="1"/>
        <v>70577298</v>
      </c>
      <c r="Q12" s="142">
        <f t="shared" si="1"/>
        <v>103575780</v>
      </c>
    </row>
    <row r="13" spans="6:17" x14ac:dyDescent="0.25">
      <c r="F13" s="417" t="s">
        <v>302</v>
      </c>
      <c r="G13" s="417"/>
      <c r="H13" s="142" t="e">
        <f>H12/'Subscriber Breakdown by SA'!F35</f>
        <v>#DIV/0!</v>
      </c>
      <c r="I13" s="142" t="e">
        <f>I12/'Subscriber Breakdown by SA'!G35</f>
        <v>#DIV/0!</v>
      </c>
      <c r="J13" s="142" t="e">
        <f>J12/'Subscriber Breakdown by SA'!H35</f>
        <v>#DIV/0!</v>
      </c>
      <c r="K13" s="142" t="e">
        <f>K12/'Subscriber Breakdown by SA'!I35</f>
        <v>#DIV/0!</v>
      </c>
      <c r="L13" s="142">
        <f>L12/'Subscriber Breakdown by SA'!J35</f>
        <v>540.41251364132415</v>
      </c>
      <c r="M13" s="142">
        <f>M12/'Subscriber Breakdown by SA'!K35</f>
        <v>800.42297695373418</v>
      </c>
      <c r="N13" s="142">
        <f>N12/'Subscriber Breakdown by SA'!L35</f>
        <v>832.44162054460924</v>
      </c>
      <c r="O13" s="142">
        <f>O12/'Subscriber Breakdown by SA'!M35</f>
        <v>931.79830483271371</v>
      </c>
      <c r="P13" s="142">
        <f>P12/'Subscriber Breakdown by SA'!N35</f>
        <v>791.62467612584828</v>
      </c>
      <c r="Q13" s="142">
        <f>Q12/'Subscriber Breakdown by SA'!O35</f>
        <v>1161.3196842624568</v>
      </c>
    </row>
    <row r="14" spans="6:17" ht="30.6" customHeight="1" x14ac:dyDescent="0.25">
      <c r="F14" s="417" t="s">
        <v>303</v>
      </c>
      <c r="G14" s="417"/>
      <c r="H14" s="142">
        <f t="shared" ref="H14:Q14" si="2">SUMIF($G$9:$G$11,"Business",H9:H11)</f>
        <v>0</v>
      </c>
      <c r="I14" s="142">
        <f t="shared" si="2"/>
        <v>0</v>
      </c>
      <c r="J14" s="142">
        <f t="shared" si="2"/>
        <v>0</v>
      </c>
      <c r="K14" s="142">
        <f t="shared" si="2"/>
        <v>0</v>
      </c>
      <c r="L14" s="142">
        <f t="shared" si="2"/>
        <v>329670</v>
      </c>
      <c r="M14" s="142">
        <f t="shared" si="2"/>
        <v>3957822</v>
      </c>
      <c r="N14" s="142">
        <f t="shared" si="2"/>
        <v>10553598</v>
      </c>
      <c r="O14" s="142">
        <f t="shared" si="2"/>
        <v>20444292</v>
      </c>
      <c r="P14" s="142">
        <f t="shared" si="2"/>
        <v>27339444</v>
      </c>
      <c r="Q14" s="142">
        <f t="shared" si="2"/>
        <v>357617106</v>
      </c>
    </row>
    <row r="15" spans="6:17" ht="29.1" customHeight="1" x14ac:dyDescent="0.25">
      <c r="F15" s="417" t="s">
        <v>304</v>
      </c>
      <c r="G15" s="417"/>
      <c r="H15" s="142">
        <f>IFERROR(H14/'Subscriber Breakdown by SA'!F36,0)</f>
        <v>0</v>
      </c>
      <c r="I15" s="142">
        <f>IFERROR(I14/'Subscriber Breakdown by SA'!G36,0)</f>
        <v>0</v>
      </c>
      <c r="J15" s="142">
        <f>IFERROR(J14/'Subscriber Breakdown by SA'!H36,0)</f>
        <v>0</v>
      </c>
      <c r="K15" s="142">
        <f>IFERROR(K14/'Subscriber Breakdown by SA'!I36,0)</f>
        <v>0</v>
      </c>
      <c r="L15" s="142">
        <f>IFERROR(L14/'Subscriber Breakdown by SA'!J36,0)</f>
        <v>594</v>
      </c>
      <c r="M15" s="142">
        <f>IFERROR(M14/'Subscriber Breakdown by SA'!K36,0)</f>
        <v>647.97347740667976</v>
      </c>
      <c r="N15" s="142">
        <f>IFERROR(N14/'Subscriber Breakdown by SA'!L36,0)</f>
        <v>905.1889527403722</v>
      </c>
      <c r="O15" s="142">
        <f>IFERROR(O14/'Subscriber Breakdown by SA'!M36,0)</f>
        <v>898.29482841952631</v>
      </c>
      <c r="P15" s="142">
        <f>IFERROR(P14/'Subscriber Breakdown by SA'!N36,0)</f>
        <v>1175.0309021360727</v>
      </c>
      <c r="Q15" s="142">
        <f>IFERROR(Q14/'Subscriber Breakdown by SA'!O36,0)</f>
        <v>617.87876264292947</v>
      </c>
    </row>
    <row r="16" spans="6:17" ht="28.35" customHeight="1" x14ac:dyDescent="0.25">
      <c r="F16" s="417" t="s">
        <v>305</v>
      </c>
      <c r="G16" s="417"/>
      <c r="H16" s="142">
        <f>IF('LNSR - Other Revenues'!$G$9="Yes",'LNSR - Other Revenues'!$G$11*('Subscriber Projections'!T13+'Subscriber Projections'!T23+'Subscriber Projections'!AH13+'Subscriber Projections'!#REF!+'Subscriber Projections'!F13+'Subscriber Projections'!F23),0)</f>
        <v>0</v>
      </c>
      <c r="I16" s="142">
        <f>IF('LNSR - Other Revenues'!$G$9="Yes",'LNSR - Other Revenues'!$G$11*('Subscriber Projections'!U13+'Subscriber Projections'!U23+'Subscriber Projections'!AI13+'Subscriber Projections'!#REF!+'Subscriber Projections'!G13+'Subscriber Projections'!G23),0)</f>
        <v>0</v>
      </c>
      <c r="J16" s="142">
        <f>IF('LNSR - Other Revenues'!$G$9="Yes",'LNSR - Other Revenues'!$G$11*('Subscriber Projections'!V13+'Subscriber Projections'!V23+'Subscriber Projections'!AJ13+'Subscriber Projections'!#REF!+'Subscriber Projections'!H13+'Subscriber Projections'!H23),0)</f>
        <v>0</v>
      </c>
      <c r="K16" s="142">
        <f>IF('LNSR - Other Revenues'!$G$9="Yes",'LNSR - Other Revenues'!$G$11*('Subscriber Projections'!W13+'Subscriber Projections'!W23+'Subscriber Projections'!AK13+'Subscriber Projections'!#REF!+'Subscriber Projections'!I13+'Subscriber Projections'!I23),0)</f>
        <v>0</v>
      </c>
      <c r="L16" s="142">
        <f>IF('LNSR - Other Revenues'!$G$9="Yes",'LNSR - Other Revenues'!$G$11*('Subscriber Projections'!X13+'Subscriber Projections'!X23+'Subscriber Projections'!AL13+'Subscriber Projections'!#REF!+'Subscriber Projections'!J13+'Subscriber Projections'!J23),0)</f>
        <v>0</v>
      </c>
      <c r="M16" s="142">
        <f>IF('LNSR - Other Revenues'!$G$9="Yes",'LNSR - Other Revenues'!$G$11*('Subscriber Projections'!Y13+'Subscriber Projections'!Y23+'Subscriber Projections'!AM13+'Subscriber Projections'!#REF!+'Subscriber Projections'!K13+'Subscriber Projections'!K23),0)</f>
        <v>0</v>
      </c>
      <c r="N16" s="142">
        <f>IF('LNSR - Other Revenues'!$G$9="Yes",'LNSR - Other Revenues'!$G$11*('Subscriber Projections'!Z13+'Subscriber Projections'!Z23+'Subscriber Projections'!AN13+'Subscriber Projections'!#REF!+'Subscriber Projections'!L13+'Subscriber Projections'!L23),0)</f>
        <v>0</v>
      </c>
      <c r="O16" s="142">
        <f>IF('LNSR - Other Revenues'!$G$9="Yes",'LNSR - Other Revenues'!$G$11*('Subscriber Projections'!AA13+'Subscriber Projections'!AA23+'Subscriber Projections'!AO13+'Subscriber Projections'!#REF!+'Subscriber Projections'!M13+'Subscriber Projections'!M23),0)</f>
        <v>0</v>
      </c>
      <c r="P16" s="142">
        <f>IF('LNSR - Other Revenues'!$G$9="Yes",'LNSR - Other Revenues'!$G$11*('Subscriber Projections'!AB13+'Subscriber Projections'!AB23+'Subscriber Projections'!AP13+'Subscriber Projections'!#REF!+'Subscriber Projections'!N13+'Subscriber Projections'!N23),0)</f>
        <v>0</v>
      </c>
      <c r="Q16" s="142">
        <f>IF('LNSR - Other Revenues'!$G$9="Yes",'LNSR - Other Revenues'!$G$11*('Subscriber Projections'!AC13+'Subscriber Projections'!AC23+'Subscriber Projections'!AQ13+'Subscriber Projections'!#REF!+'Subscriber Projections'!O13+'Subscriber Projections'!O23),0)</f>
        <v>0</v>
      </c>
    </row>
    <row r="17" spans="6:17" ht="29.1" customHeight="1" x14ac:dyDescent="0.25">
      <c r="F17" s="418" t="s">
        <v>293</v>
      </c>
      <c r="G17" s="418"/>
      <c r="H17" s="143">
        <f>IF('LNSR - Other Revenues'!$G$13 = "Yes",'LNSR - Other Revenues'!G17,0)</f>
        <v>0</v>
      </c>
      <c r="I17" s="143">
        <f>IF('LNSR - Other Revenues'!$G$13 = "Yes",'LNSR - Other Revenues'!H17,0)</f>
        <v>0</v>
      </c>
      <c r="J17" s="143">
        <f>IF('LNSR - Other Revenues'!$G$13 = "Yes",'LNSR - Other Revenues'!I17,0)</f>
        <v>0</v>
      </c>
      <c r="K17" s="143">
        <f>IF('LNSR - Other Revenues'!$G$13 = "Yes",'LNSR - Other Revenues'!J17,0)</f>
        <v>0</v>
      </c>
      <c r="L17" s="143">
        <f>IF('LNSR - Other Revenues'!$G$13 = "Yes",'LNSR - Other Revenues'!K17,0)</f>
        <v>0</v>
      </c>
      <c r="M17" s="143">
        <f>IF('LNSR - Other Revenues'!$G$13 = "Yes",'LNSR - Other Revenues'!L17,0)</f>
        <v>0</v>
      </c>
      <c r="N17" s="143">
        <f>IF('LNSR - Other Revenues'!$G$13 = "Yes",'LNSR - Other Revenues'!M17,0)</f>
        <v>0</v>
      </c>
      <c r="O17" s="143">
        <f>IF('LNSR - Other Revenues'!$G$13 = "Yes",'LNSR - Other Revenues'!N17,0)</f>
        <v>0</v>
      </c>
      <c r="P17" s="143">
        <f>IF('LNSR - Other Revenues'!$G$13 = "Yes",'LNSR - Other Revenues'!O17,0)</f>
        <v>0</v>
      </c>
      <c r="Q17" s="143">
        <f>IF('LNSR - Other Revenues'!$G$13 = "Yes",'LNSR - Other Revenues'!P17,0)</f>
        <v>0</v>
      </c>
    </row>
    <row r="18" spans="6:17" ht="15.75" thickBot="1" x14ac:dyDescent="0.3">
      <c r="F18" s="416" t="s">
        <v>306</v>
      </c>
      <c r="G18" s="416"/>
      <c r="H18" s="144">
        <f t="shared" ref="H18:Q18" si="3">SUM(H12+H14+H16+H17)</f>
        <v>0</v>
      </c>
      <c r="I18" s="144">
        <f t="shared" si="3"/>
        <v>0</v>
      </c>
      <c r="J18" s="144">
        <f t="shared" si="3"/>
        <v>0</v>
      </c>
      <c r="K18" s="144">
        <f t="shared" si="3"/>
        <v>0</v>
      </c>
      <c r="L18" s="144">
        <f>SUM(L12+L14+L16+L17)</f>
        <v>3300858</v>
      </c>
      <c r="M18" s="144">
        <f t="shared" si="3"/>
        <v>13196304</v>
      </c>
      <c r="N18" s="144">
        <f t="shared" si="3"/>
        <v>29354292</v>
      </c>
      <c r="O18" s="144">
        <f t="shared" si="3"/>
        <v>51776010</v>
      </c>
      <c r="P18" s="144">
        <f t="shared" si="3"/>
        <v>97916742</v>
      </c>
      <c r="Q18" s="144">
        <f t="shared" si="3"/>
        <v>461192886</v>
      </c>
    </row>
    <row r="19" spans="6:17" ht="15.75" thickTop="1" x14ac:dyDescent="0.25"/>
  </sheetData>
  <mergeCells count="7">
    <mergeCell ref="F18:G18"/>
    <mergeCell ref="F12:G12"/>
    <mergeCell ref="F13:G13"/>
    <mergeCell ref="F14:G14"/>
    <mergeCell ref="F15:G15"/>
    <mergeCell ref="F16:G16"/>
    <mergeCell ref="F17:G17"/>
  </mergeCells>
  <conditionalFormatting sqref="F8:Q8">
    <cfRule type="expression" dxfId="5" priority="5" stopIfTrue="1">
      <formula>$G$11 = "No"</formula>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 id="{C84F9862-E3D3-4CB5-8C7A-9329592B6F68}">
            <xm:f>'LNSR - Other Revenues'!$G$9 = "No"</xm:f>
            <x14:dxf>
              <fill>
                <patternFill>
                  <bgColor theme="1"/>
                </patternFill>
              </fill>
            </x14:dxf>
          </x14:cfRule>
          <xm:sqref>F16:Q16</xm:sqref>
        </x14:conditionalFormatting>
        <x14:conditionalFormatting xmlns:xm="http://schemas.microsoft.com/office/excel/2006/main">
          <x14:cfRule type="expression" priority="3" id="{09C88AE9-0907-4AC9-A16E-6D280610245F}">
            <xm:f>'LNSR - Other Revenues'!$G$13 = "No"</xm:f>
            <x14:dxf>
              <fill>
                <patternFill>
                  <bgColor theme="1"/>
                </patternFill>
              </fill>
            </x14:dxf>
          </x14:cfRule>
          <xm:sqref>F17:Q17</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B764C-2402-40DD-BDC6-498ED3B10C8A}">
  <sheetPr codeName="Sheet15">
    <tabColor theme="5" tint="0.79998168889431442"/>
  </sheetPr>
  <dimension ref="F7:AF85"/>
  <sheetViews>
    <sheetView showGridLines="0" topLeftCell="A7" zoomScale="85" zoomScaleNormal="85" workbookViewId="0">
      <selection activeCell="I14" sqref="I14"/>
    </sheetView>
  </sheetViews>
  <sheetFormatPr defaultRowHeight="15" x14ac:dyDescent="0.25"/>
  <cols>
    <col min="6" max="6" width="31.28515625" bestFit="1" customWidth="1"/>
    <col min="7" max="7" width="2.42578125" bestFit="1" customWidth="1"/>
    <col min="8" max="8" width="36.5703125" customWidth="1"/>
    <col min="9" max="10" width="19.7109375" bestFit="1" customWidth="1"/>
    <col min="11" max="11" width="19.7109375" customWidth="1"/>
    <col min="12" max="16" width="17.42578125" bestFit="1" customWidth="1"/>
    <col min="17" max="17" width="19.7109375" bestFit="1" customWidth="1"/>
    <col min="18" max="18" width="27.5703125" bestFit="1" customWidth="1"/>
    <col min="21" max="21" width="31.28515625" bestFit="1" customWidth="1"/>
    <col min="22" max="22" width="2.42578125" bestFit="1" customWidth="1"/>
    <col min="23" max="23" width="36.5703125" customWidth="1"/>
    <col min="24" max="25" width="19.7109375" bestFit="1" customWidth="1"/>
    <col min="26" max="30" width="17.42578125" bestFit="1" customWidth="1"/>
    <col min="31" max="31" width="19.7109375" bestFit="1" customWidth="1"/>
    <col min="32" max="32" width="23" bestFit="1" customWidth="1"/>
    <col min="36" max="36" width="31.28515625" bestFit="1" customWidth="1"/>
    <col min="37" max="37" width="2.42578125" bestFit="1" customWidth="1"/>
    <col min="38" max="38" width="36.5703125" customWidth="1"/>
    <col min="39" max="40" width="19.7109375" bestFit="1" customWidth="1"/>
    <col min="41" max="45" width="17.42578125" bestFit="1" customWidth="1"/>
    <col min="46" max="46" width="19.7109375" bestFit="1" customWidth="1"/>
    <col min="47" max="47" width="23" bestFit="1" customWidth="1"/>
  </cols>
  <sheetData>
    <row r="7" spans="6:32" ht="15.75" thickBot="1" x14ac:dyDescent="0.3"/>
    <row r="8" spans="6:32" ht="21" thickBot="1" x14ac:dyDescent="0.35">
      <c r="F8" s="145" t="s">
        <v>307</v>
      </c>
      <c r="G8" s="145"/>
      <c r="H8" s="145"/>
      <c r="I8" s="145"/>
      <c r="J8" s="145"/>
      <c r="K8" s="145"/>
      <c r="L8" s="145"/>
      <c r="M8" s="145"/>
      <c r="N8" s="145"/>
      <c r="O8" s="145"/>
      <c r="P8" s="145"/>
      <c r="Q8" s="145"/>
      <c r="R8" s="145"/>
      <c r="S8" s="145"/>
      <c r="T8" s="145"/>
      <c r="U8" s="145"/>
      <c r="V8" s="145"/>
      <c r="W8" s="145"/>
      <c r="X8" s="145"/>
      <c r="Y8" s="145"/>
      <c r="Z8" s="145"/>
      <c r="AA8" s="145"/>
      <c r="AB8" s="145"/>
      <c r="AC8" s="145"/>
      <c r="AD8" s="145"/>
      <c r="AE8" s="145"/>
      <c r="AF8" s="145"/>
    </row>
    <row r="9" spans="6:32" ht="21" thickBot="1" x14ac:dyDescent="0.35">
      <c r="F9" s="160"/>
      <c r="G9" s="160"/>
      <c r="H9" s="160"/>
      <c r="I9" s="160"/>
      <c r="J9" s="160"/>
      <c r="K9" s="160"/>
      <c r="L9" s="160"/>
      <c r="M9" s="160"/>
      <c r="N9" s="160"/>
      <c r="O9" s="160"/>
      <c r="P9" s="160"/>
      <c r="Q9" s="160"/>
      <c r="R9" s="160"/>
      <c r="S9" s="160"/>
      <c r="T9" s="160"/>
      <c r="U9" s="160"/>
      <c r="V9" s="160"/>
      <c r="W9" s="160"/>
      <c r="X9" s="160"/>
      <c r="Y9" s="160"/>
      <c r="Z9" s="160"/>
      <c r="AA9" s="160"/>
      <c r="AB9" s="160"/>
      <c r="AC9" s="160"/>
      <c r="AD9" s="160"/>
      <c r="AE9" s="160"/>
      <c r="AF9" s="160"/>
    </row>
    <row r="10" spans="6:32" ht="21" thickBot="1" x14ac:dyDescent="0.35">
      <c r="F10" s="145" t="s">
        <v>308</v>
      </c>
      <c r="G10" s="145"/>
      <c r="H10" s="145"/>
      <c r="I10" s="145"/>
      <c r="J10" s="145"/>
      <c r="K10" s="145"/>
      <c r="L10" s="145"/>
      <c r="M10" s="145"/>
      <c r="N10" s="145"/>
      <c r="O10" s="145"/>
      <c r="P10" s="145"/>
      <c r="Q10" s="145"/>
      <c r="R10" s="145"/>
      <c r="U10" s="145" t="s">
        <v>309</v>
      </c>
      <c r="V10" s="145"/>
      <c r="W10" s="145"/>
      <c r="X10" s="145"/>
      <c r="Y10" s="145"/>
      <c r="Z10" s="145"/>
      <c r="AA10" s="145"/>
      <c r="AB10" s="145"/>
      <c r="AC10" s="145"/>
      <c r="AD10" s="145"/>
      <c r="AE10" s="145"/>
      <c r="AF10" s="145"/>
    </row>
    <row r="11" spans="6:32" x14ac:dyDescent="0.25">
      <c r="F11" s="64" t="s">
        <v>42</v>
      </c>
      <c r="G11" s="64"/>
      <c r="H11" s="64" t="s">
        <v>310</v>
      </c>
      <c r="I11" s="64" t="s">
        <v>311</v>
      </c>
      <c r="J11" s="62" t="s">
        <v>312</v>
      </c>
      <c r="K11" s="62">
        <f>Start!G10</f>
        <v>2023</v>
      </c>
      <c r="L11" s="62">
        <f>K11+1</f>
        <v>2024</v>
      </c>
      <c r="M11" s="62">
        <f>L11+1</f>
        <v>2025</v>
      </c>
      <c r="N11" s="62">
        <f>M11+1</f>
        <v>2026</v>
      </c>
      <c r="O11" s="62">
        <f>N11+1</f>
        <v>2027</v>
      </c>
      <c r="P11" s="62">
        <f>O11+1</f>
        <v>2028</v>
      </c>
      <c r="Q11" s="62" t="s">
        <v>313</v>
      </c>
      <c r="R11" s="62" t="s">
        <v>314</v>
      </c>
      <c r="U11" s="64" t="str">
        <f>F11</f>
        <v xml:space="preserve">1. Network &amp; Access Equipment </v>
      </c>
      <c r="V11" s="64"/>
      <c r="W11" s="64" t="str">
        <f t="shared" ref="W11:AF11" si="0">H11</f>
        <v>Project Asset Type</v>
      </c>
      <c r="X11" s="64" t="str">
        <f t="shared" si="0"/>
        <v>Depreciation Rate</v>
      </c>
      <c r="Y11" s="62" t="str">
        <f t="shared" si="0"/>
        <v>Economic Life</v>
      </c>
      <c r="Z11" s="62">
        <f t="shared" si="0"/>
        <v>2023</v>
      </c>
      <c r="AA11" s="62">
        <f t="shared" si="0"/>
        <v>2024</v>
      </c>
      <c r="AB11" s="62">
        <f t="shared" si="0"/>
        <v>2025</v>
      </c>
      <c r="AC11" s="62">
        <f t="shared" si="0"/>
        <v>2026</v>
      </c>
      <c r="AD11" s="62">
        <f t="shared" si="0"/>
        <v>2027</v>
      </c>
      <c r="AE11" s="62">
        <f t="shared" si="0"/>
        <v>2028</v>
      </c>
      <c r="AF11" s="62" t="str">
        <f t="shared" si="0"/>
        <v>Total Investment</v>
      </c>
    </row>
    <row r="12" spans="6:32" x14ac:dyDescent="0.25">
      <c r="F12" s="65" t="s">
        <v>42</v>
      </c>
      <c r="G12" s="5" t="s">
        <v>43</v>
      </c>
      <c r="H12" s="66" t="s">
        <v>44</v>
      </c>
      <c r="I12" s="63">
        <v>0.1</v>
      </c>
      <c r="J12" s="70">
        <f t="shared" ref="J12:J19" si="1">IF($I12="",0,1/I12)</f>
        <v>10</v>
      </c>
      <c r="K12" s="83"/>
      <c r="L12" s="83">
        <f>'Capital Investment Schedule'!K13</f>
        <v>0</v>
      </c>
      <c r="M12" s="83">
        <f>'Capital Investment Schedule'!L13</f>
        <v>0</v>
      </c>
      <c r="N12" s="83">
        <f>'Capital Investment Schedule'!M13</f>
        <v>0</v>
      </c>
      <c r="O12" s="83">
        <f>'Capital Investment Schedule'!N13</f>
        <v>0</v>
      </c>
      <c r="P12" s="83">
        <f>'Capital Investment Schedule'!O13</f>
        <v>0</v>
      </c>
      <c r="Q12" s="83">
        <f>SUM(L12:P12)</f>
        <v>0</v>
      </c>
      <c r="R12" s="83">
        <f>IF(J12="","",J12*Q12)</f>
        <v>0</v>
      </c>
      <c r="U12" s="65" t="s">
        <v>42</v>
      </c>
      <c r="V12" s="5" t="s">
        <v>43</v>
      </c>
      <c r="W12" s="66" t="s">
        <v>44</v>
      </c>
      <c r="X12" s="63">
        <f>I12</f>
        <v>0.1</v>
      </c>
      <c r="Y12" s="70">
        <f>J12</f>
        <v>10</v>
      </c>
      <c r="Z12" s="83">
        <f>'Capital Investment Schedule'!W13</f>
        <v>0</v>
      </c>
      <c r="AA12" s="83">
        <f>'Capital Investment Schedule'!X13</f>
        <v>0</v>
      </c>
      <c r="AB12" s="83">
        <f>'Capital Investment Schedule'!Y13</f>
        <v>0</v>
      </c>
      <c r="AC12" s="83">
        <f>'Capital Investment Schedule'!Z13</f>
        <v>0</v>
      </c>
      <c r="AD12" s="83">
        <f>'Capital Investment Schedule'!AA13</f>
        <v>0</v>
      </c>
      <c r="AE12" s="83">
        <f>'Capital Investment Schedule'!AB13</f>
        <v>0</v>
      </c>
      <c r="AF12" s="134">
        <f>SUM(Z12:AE12)</f>
        <v>0</v>
      </c>
    </row>
    <row r="13" spans="6:32" x14ac:dyDescent="0.25">
      <c r="F13" s="65" t="s">
        <v>42</v>
      </c>
      <c r="G13" s="5" t="s">
        <v>52</v>
      </c>
      <c r="H13" s="66" t="s">
        <v>53</v>
      </c>
      <c r="I13" s="63">
        <v>0.1</v>
      </c>
      <c r="J13" s="70">
        <f t="shared" si="1"/>
        <v>10</v>
      </c>
      <c r="K13" s="83"/>
      <c r="L13" s="83">
        <f>'Capital Investment Schedule'!K14</f>
        <v>0</v>
      </c>
      <c r="M13" s="83">
        <f>'Capital Investment Schedule'!L14</f>
        <v>0</v>
      </c>
      <c r="N13" s="83">
        <f>'Capital Investment Schedule'!M14</f>
        <v>0</v>
      </c>
      <c r="O13" s="83">
        <f>'Capital Investment Schedule'!N14</f>
        <v>0</v>
      </c>
      <c r="P13" s="83">
        <f>'Capital Investment Schedule'!O14</f>
        <v>0</v>
      </c>
      <c r="Q13" s="83">
        <f t="shared" ref="Q13:Q19" si="2">SUM(L13:P13)</f>
        <v>0</v>
      </c>
      <c r="R13" s="83">
        <f t="shared" ref="R13:R19" si="3">IF(J13="","",J13*Q13)</f>
        <v>0</v>
      </c>
      <c r="U13" s="65" t="s">
        <v>42</v>
      </c>
      <c r="V13" s="5" t="s">
        <v>52</v>
      </c>
      <c r="W13" s="66" t="s">
        <v>53</v>
      </c>
      <c r="X13" s="63">
        <f t="shared" ref="X13:Y72" si="4">I13</f>
        <v>0.1</v>
      </c>
      <c r="Y13" s="70">
        <f t="shared" ref="Y13:Y19" si="5">J13</f>
        <v>10</v>
      </c>
      <c r="Z13" s="83">
        <f>'Capital Investment Schedule'!W14</f>
        <v>0</v>
      </c>
      <c r="AA13" s="83">
        <f>'Capital Investment Schedule'!X14</f>
        <v>5600</v>
      </c>
      <c r="AB13" s="83">
        <f>'Capital Investment Schedule'!Y14</f>
        <v>9800</v>
      </c>
      <c r="AC13" s="83">
        <f>'Capital Investment Schedule'!Z14</f>
        <v>7000</v>
      </c>
      <c r="AD13" s="83">
        <f>'Capital Investment Schedule'!AA14</f>
        <v>4200</v>
      </c>
      <c r="AE13" s="83">
        <f>'Capital Investment Schedule'!AB14</f>
        <v>1400</v>
      </c>
      <c r="AF13" s="134">
        <f t="shared" ref="AF13:AF19" si="6">SUM(Z13:AE13)</f>
        <v>28000</v>
      </c>
    </row>
    <row r="14" spans="6:32" x14ac:dyDescent="0.25">
      <c r="F14" s="65" t="s">
        <v>42</v>
      </c>
      <c r="G14" s="5" t="s">
        <v>60</v>
      </c>
      <c r="H14" s="17" t="s">
        <v>61</v>
      </c>
      <c r="I14" s="63">
        <v>0.1</v>
      </c>
      <c r="J14" s="70">
        <f t="shared" si="1"/>
        <v>10</v>
      </c>
      <c r="K14" s="83"/>
      <c r="L14" s="83">
        <f>'Capital Investment Schedule'!K15</f>
        <v>0</v>
      </c>
      <c r="M14" s="83">
        <f>'Capital Investment Schedule'!L15</f>
        <v>0</v>
      </c>
      <c r="N14" s="83">
        <f>'Capital Investment Schedule'!M15</f>
        <v>0</v>
      </c>
      <c r="O14" s="83">
        <f>'Capital Investment Schedule'!N15</f>
        <v>0</v>
      </c>
      <c r="P14" s="83">
        <f>'Capital Investment Schedule'!O15</f>
        <v>0</v>
      </c>
      <c r="Q14" s="83">
        <f t="shared" si="2"/>
        <v>0</v>
      </c>
      <c r="R14" s="83">
        <f t="shared" si="3"/>
        <v>0</v>
      </c>
      <c r="U14" s="65" t="s">
        <v>42</v>
      </c>
      <c r="V14" s="5" t="s">
        <v>60</v>
      </c>
      <c r="W14" s="17" t="s">
        <v>61</v>
      </c>
      <c r="X14" s="63">
        <f t="shared" si="4"/>
        <v>0.1</v>
      </c>
      <c r="Y14" s="70">
        <f t="shared" si="5"/>
        <v>10</v>
      </c>
      <c r="Z14" s="83">
        <f>'Capital Investment Schedule'!W15</f>
        <v>0</v>
      </c>
      <c r="AA14" s="83">
        <f>'Capital Investment Schedule'!X15</f>
        <v>8400</v>
      </c>
      <c r="AB14" s="83">
        <f>'Capital Investment Schedule'!Y15</f>
        <v>14700</v>
      </c>
      <c r="AC14" s="83">
        <f>'Capital Investment Schedule'!Z15</f>
        <v>10500</v>
      </c>
      <c r="AD14" s="83">
        <f>'Capital Investment Schedule'!AA15</f>
        <v>6300</v>
      </c>
      <c r="AE14" s="83">
        <f>'Capital Investment Schedule'!AB15</f>
        <v>2100</v>
      </c>
      <c r="AF14" s="134">
        <f t="shared" si="6"/>
        <v>42000</v>
      </c>
    </row>
    <row r="15" spans="6:32" x14ac:dyDescent="0.25">
      <c r="F15" s="65" t="s">
        <v>42</v>
      </c>
      <c r="G15" s="5" t="s">
        <v>67</v>
      </c>
      <c r="H15" s="17" t="s">
        <v>238</v>
      </c>
      <c r="I15" s="63">
        <v>0.1</v>
      </c>
      <c r="J15" s="70">
        <f t="shared" si="1"/>
        <v>10</v>
      </c>
      <c r="K15" s="83"/>
      <c r="L15" s="83">
        <f>'Capital Investment Schedule'!K16</f>
        <v>20920</v>
      </c>
      <c r="M15" s="83">
        <f>'Capital Investment Schedule'!L16</f>
        <v>62760</v>
      </c>
      <c r="N15" s="83">
        <f>'Capital Investment Schedule'!M16</f>
        <v>125520</v>
      </c>
      <c r="O15" s="83">
        <f>'Capital Investment Schedule'!N16</f>
        <v>167360</v>
      </c>
      <c r="P15" s="83">
        <f>'Capital Investment Schedule'!O16</f>
        <v>41840</v>
      </c>
      <c r="Q15" s="83">
        <f t="shared" si="2"/>
        <v>418400</v>
      </c>
      <c r="R15" s="83">
        <f t="shared" si="3"/>
        <v>4184000</v>
      </c>
      <c r="U15" s="65" t="s">
        <v>42</v>
      </c>
      <c r="V15" s="5" t="s">
        <v>67</v>
      </c>
      <c r="W15" s="17" t="s">
        <v>238</v>
      </c>
      <c r="X15" s="63">
        <f t="shared" si="4"/>
        <v>0.1</v>
      </c>
      <c r="Y15" s="70">
        <f t="shared" si="5"/>
        <v>10</v>
      </c>
      <c r="Z15" s="83">
        <f>'Capital Investment Schedule'!W16</f>
        <v>0</v>
      </c>
      <c r="AA15" s="83">
        <f>'Capital Investment Schedule'!X16</f>
        <v>57090</v>
      </c>
      <c r="AB15" s="83">
        <f>'Capital Investment Schedule'!Y16</f>
        <v>99908</v>
      </c>
      <c r="AC15" s="83">
        <f>'Capital Investment Schedule'!Z16</f>
        <v>71362</v>
      </c>
      <c r="AD15" s="83">
        <f>'Capital Investment Schedule'!AA16</f>
        <v>42818</v>
      </c>
      <c r="AE15" s="83">
        <f>'Capital Investment Schedule'!AB16</f>
        <v>14272</v>
      </c>
      <c r="AF15" s="134">
        <f t="shared" si="6"/>
        <v>285450</v>
      </c>
    </row>
    <row r="16" spans="6:32" x14ac:dyDescent="0.25">
      <c r="F16" s="65" t="s">
        <v>42</v>
      </c>
      <c r="G16" s="5" t="s">
        <v>73</v>
      </c>
      <c r="H16" s="17" t="s">
        <v>74</v>
      </c>
      <c r="I16" s="63">
        <v>0.1</v>
      </c>
      <c r="J16" s="70">
        <f t="shared" si="1"/>
        <v>10</v>
      </c>
      <c r="K16" s="83"/>
      <c r="L16" s="83">
        <f>'Capital Investment Schedule'!K17</f>
        <v>0</v>
      </c>
      <c r="M16" s="83">
        <f>'Capital Investment Schedule'!L17</f>
        <v>0</v>
      </c>
      <c r="N16" s="83">
        <f>'Capital Investment Schedule'!M17</f>
        <v>0</v>
      </c>
      <c r="O16" s="83">
        <f>'Capital Investment Schedule'!N17</f>
        <v>0</v>
      </c>
      <c r="P16" s="83">
        <f>'Capital Investment Schedule'!O17</f>
        <v>0</v>
      </c>
      <c r="Q16" s="83">
        <f t="shared" si="2"/>
        <v>0</v>
      </c>
      <c r="R16" s="83">
        <f t="shared" si="3"/>
        <v>0</v>
      </c>
      <c r="U16" s="65" t="s">
        <v>42</v>
      </c>
      <c r="V16" s="5" t="s">
        <v>73</v>
      </c>
      <c r="W16" s="17" t="s">
        <v>74</v>
      </c>
      <c r="X16" s="63">
        <f t="shared" si="4"/>
        <v>0.1</v>
      </c>
      <c r="Y16" s="70">
        <f t="shared" si="5"/>
        <v>10</v>
      </c>
      <c r="Z16" s="83">
        <f>'Capital Investment Schedule'!W17</f>
        <v>0</v>
      </c>
      <c r="AA16" s="83">
        <f>'Capital Investment Schedule'!X17</f>
        <v>0</v>
      </c>
      <c r="AB16" s="83">
        <f>'Capital Investment Schedule'!Y17</f>
        <v>0</v>
      </c>
      <c r="AC16" s="83">
        <f>'Capital Investment Schedule'!Z17</f>
        <v>0</v>
      </c>
      <c r="AD16" s="83">
        <f>'Capital Investment Schedule'!AA17</f>
        <v>0</v>
      </c>
      <c r="AE16" s="83">
        <f>'Capital Investment Schedule'!AB17</f>
        <v>0</v>
      </c>
      <c r="AF16" s="134">
        <f t="shared" si="6"/>
        <v>0</v>
      </c>
    </row>
    <row r="17" spans="6:32" x14ac:dyDescent="0.25">
      <c r="F17" s="65" t="s">
        <v>42</v>
      </c>
      <c r="G17" s="5" t="s">
        <v>81</v>
      </c>
      <c r="H17" s="17" t="s">
        <v>82</v>
      </c>
      <c r="I17" s="63"/>
      <c r="J17" s="70">
        <f t="shared" si="1"/>
        <v>0</v>
      </c>
      <c r="K17" s="83"/>
      <c r="L17" s="83">
        <f>'Capital Investment Schedule'!K18</f>
        <v>0</v>
      </c>
      <c r="M17" s="83">
        <f>'Capital Investment Schedule'!L18</f>
        <v>0</v>
      </c>
      <c r="N17" s="83">
        <f>'Capital Investment Schedule'!M18</f>
        <v>0</v>
      </c>
      <c r="O17" s="83">
        <f>'Capital Investment Schedule'!N18</f>
        <v>0</v>
      </c>
      <c r="P17" s="83">
        <f>'Capital Investment Schedule'!O18</f>
        <v>0</v>
      </c>
      <c r="Q17" s="83">
        <f t="shared" si="2"/>
        <v>0</v>
      </c>
      <c r="R17" s="83">
        <f t="shared" si="3"/>
        <v>0</v>
      </c>
      <c r="U17" s="65" t="s">
        <v>42</v>
      </c>
      <c r="V17" s="5" t="s">
        <v>81</v>
      </c>
      <c r="W17" s="17" t="s">
        <v>82</v>
      </c>
      <c r="X17" s="63">
        <f t="shared" si="4"/>
        <v>0</v>
      </c>
      <c r="Y17" s="70">
        <f t="shared" si="5"/>
        <v>0</v>
      </c>
      <c r="Z17" s="83">
        <f>'Capital Investment Schedule'!W18</f>
        <v>0</v>
      </c>
      <c r="AA17" s="83">
        <f>'Capital Investment Schedule'!X18</f>
        <v>0</v>
      </c>
      <c r="AB17" s="83">
        <f>'Capital Investment Schedule'!Y18</f>
        <v>0</v>
      </c>
      <c r="AC17" s="83">
        <f>'Capital Investment Schedule'!Z18</f>
        <v>0</v>
      </c>
      <c r="AD17" s="83">
        <f>'Capital Investment Schedule'!AA18</f>
        <v>0</v>
      </c>
      <c r="AE17" s="83">
        <f>'Capital Investment Schedule'!AB18</f>
        <v>0</v>
      </c>
      <c r="AF17" s="134">
        <f t="shared" si="6"/>
        <v>0</v>
      </c>
    </row>
    <row r="18" spans="6:32" x14ac:dyDescent="0.25">
      <c r="F18" s="65" t="s">
        <v>42</v>
      </c>
      <c r="G18" s="5" t="s">
        <v>87</v>
      </c>
      <c r="H18" s="17" t="s">
        <v>88</v>
      </c>
      <c r="I18" s="63"/>
      <c r="J18" s="70">
        <f t="shared" si="1"/>
        <v>0</v>
      </c>
      <c r="K18" s="83"/>
      <c r="L18" s="83">
        <f>'Capital Investment Schedule'!K19</f>
        <v>0</v>
      </c>
      <c r="M18" s="83">
        <f>'Capital Investment Schedule'!L19</f>
        <v>0</v>
      </c>
      <c r="N18" s="83">
        <f>'Capital Investment Schedule'!M19</f>
        <v>0</v>
      </c>
      <c r="O18" s="83">
        <f>'Capital Investment Schedule'!N19</f>
        <v>0</v>
      </c>
      <c r="P18" s="83">
        <f>'Capital Investment Schedule'!O19</f>
        <v>0</v>
      </c>
      <c r="Q18" s="83">
        <f t="shared" si="2"/>
        <v>0</v>
      </c>
      <c r="R18" s="83">
        <f t="shared" si="3"/>
        <v>0</v>
      </c>
      <c r="U18" s="65" t="s">
        <v>42</v>
      </c>
      <c r="V18" s="5" t="s">
        <v>87</v>
      </c>
      <c r="W18" s="17" t="s">
        <v>88</v>
      </c>
      <c r="X18" s="63">
        <f t="shared" si="4"/>
        <v>0</v>
      </c>
      <c r="Y18" s="70">
        <f t="shared" si="5"/>
        <v>0</v>
      </c>
      <c r="Z18" s="83">
        <f>'Capital Investment Schedule'!W19</f>
        <v>0</v>
      </c>
      <c r="AA18" s="83">
        <f>'Capital Investment Schedule'!X19</f>
        <v>0</v>
      </c>
      <c r="AB18" s="83">
        <f>'Capital Investment Schedule'!Y19</f>
        <v>0</v>
      </c>
      <c r="AC18" s="83">
        <f>'Capital Investment Schedule'!Z19</f>
        <v>0</v>
      </c>
      <c r="AD18" s="83">
        <f>'Capital Investment Schedule'!AA19</f>
        <v>0</v>
      </c>
      <c r="AE18" s="83">
        <f>'Capital Investment Schedule'!AB19</f>
        <v>0</v>
      </c>
      <c r="AF18" s="134">
        <f t="shared" si="6"/>
        <v>0</v>
      </c>
    </row>
    <row r="19" spans="6:32" x14ac:dyDescent="0.25">
      <c r="F19" s="65" t="s">
        <v>42</v>
      </c>
      <c r="G19" s="5" t="s">
        <v>93</v>
      </c>
      <c r="H19" s="17" t="s">
        <v>94</v>
      </c>
      <c r="I19" s="63">
        <v>0.1</v>
      </c>
      <c r="J19" s="70">
        <f t="shared" si="1"/>
        <v>10</v>
      </c>
      <c r="K19" s="84"/>
      <c r="L19" s="84">
        <f>'Capital Investment Schedule'!K20</f>
        <v>9846</v>
      </c>
      <c r="M19" s="84">
        <f>'Capital Investment Schedule'!L20</f>
        <v>29537</v>
      </c>
      <c r="N19" s="84">
        <f>'Capital Investment Schedule'!M20</f>
        <v>59074</v>
      </c>
      <c r="O19" s="84">
        <f>'Capital Investment Schedule'!N20</f>
        <v>78766</v>
      </c>
      <c r="P19" s="84">
        <f>'Capital Investment Schedule'!O20</f>
        <v>19691</v>
      </c>
      <c r="Q19" s="84">
        <f t="shared" si="2"/>
        <v>196914</v>
      </c>
      <c r="R19" s="84">
        <f t="shared" si="3"/>
        <v>1969140</v>
      </c>
      <c r="U19" s="65" t="s">
        <v>42</v>
      </c>
      <c r="V19" s="5" t="s">
        <v>93</v>
      </c>
      <c r="W19" s="17" t="s">
        <v>94</v>
      </c>
      <c r="X19" s="63">
        <f t="shared" si="4"/>
        <v>0.1</v>
      </c>
      <c r="Y19" s="70">
        <f t="shared" si="5"/>
        <v>10</v>
      </c>
      <c r="Z19" s="83">
        <f>'Capital Investment Schedule'!W20</f>
        <v>0</v>
      </c>
      <c r="AA19" s="83">
        <f>'Capital Investment Schedule'!X20</f>
        <v>0</v>
      </c>
      <c r="AB19" s="83">
        <f>'Capital Investment Schedule'!Y20</f>
        <v>0</v>
      </c>
      <c r="AC19" s="83">
        <f>'Capital Investment Schedule'!Z20</f>
        <v>0</v>
      </c>
      <c r="AD19" s="83">
        <f>'Capital Investment Schedule'!AA20</f>
        <v>0</v>
      </c>
      <c r="AE19" s="83">
        <f>'Capital Investment Schedule'!AB20</f>
        <v>0</v>
      </c>
      <c r="AF19" s="400">
        <f t="shared" si="6"/>
        <v>0</v>
      </c>
    </row>
    <row r="20" spans="6:32" x14ac:dyDescent="0.25">
      <c r="F20" s="67"/>
      <c r="G20" s="68"/>
      <c r="H20" s="69"/>
      <c r="I20" s="70"/>
      <c r="J20" s="74"/>
      <c r="K20" s="86"/>
      <c r="L20" s="85">
        <f t="shared" ref="L20:R20" si="7">SUM(L12:L19)</f>
        <v>30766</v>
      </c>
      <c r="M20" s="85">
        <f t="shared" si="7"/>
        <v>92297</v>
      </c>
      <c r="N20" s="85">
        <f t="shared" si="7"/>
        <v>184594</v>
      </c>
      <c r="O20" s="85">
        <f t="shared" si="7"/>
        <v>246126</v>
      </c>
      <c r="P20" s="85">
        <f t="shared" si="7"/>
        <v>61531</v>
      </c>
      <c r="Q20" s="85">
        <f t="shared" si="7"/>
        <v>615314</v>
      </c>
      <c r="R20" s="85">
        <f t="shared" si="7"/>
        <v>6153140</v>
      </c>
      <c r="U20" s="67"/>
      <c r="V20" s="68"/>
      <c r="W20" s="69"/>
      <c r="X20" s="70"/>
      <c r="Y20" s="74"/>
      <c r="Z20" s="85">
        <f t="shared" ref="Z20:AF20" si="8">SUM(Z12:Z19)</f>
        <v>0</v>
      </c>
      <c r="AA20" s="85">
        <f t="shared" si="8"/>
        <v>71090</v>
      </c>
      <c r="AB20" s="85">
        <f t="shared" si="8"/>
        <v>124408</v>
      </c>
      <c r="AC20" s="85">
        <f t="shared" si="8"/>
        <v>88862</v>
      </c>
      <c r="AD20" s="85">
        <f t="shared" si="8"/>
        <v>53318</v>
      </c>
      <c r="AE20" s="85">
        <f t="shared" si="8"/>
        <v>17772</v>
      </c>
      <c r="AF20" s="85">
        <f t="shared" si="8"/>
        <v>355450</v>
      </c>
    </row>
    <row r="21" spans="6:32" x14ac:dyDescent="0.25">
      <c r="F21" s="64" t="s">
        <v>98</v>
      </c>
      <c r="G21" s="64"/>
      <c r="H21" s="71"/>
      <c r="I21" s="64"/>
      <c r="J21" s="64"/>
      <c r="K21" s="87"/>
      <c r="L21" s="87"/>
      <c r="M21" s="87"/>
      <c r="N21" s="87"/>
      <c r="O21" s="87"/>
      <c r="P21" s="87"/>
      <c r="Q21" s="87"/>
      <c r="R21" s="87"/>
      <c r="U21" s="64" t="s">
        <v>98</v>
      </c>
      <c r="V21" s="64"/>
      <c r="W21" s="71"/>
      <c r="X21" s="64"/>
      <c r="Y21" s="64"/>
      <c r="Z21" s="87"/>
      <c r="AA21" s="87"/>
      <c r="AB21" s="87"/>
      <c r="AC21" s="87"/>
      <c r="AD21" s="87"/>
      <c r="AE21" s="87"/>
      <c r="AF21" s="87"/>
    </row>
    <row r="22" spans="6:32" x14ac:dyDescent="0.25">
      <c r="F22" s="65" t="s">
        <v>98</v>
      </c>
      <c r="G22" s="14" t="s">
        <v>43</v>
      </c>
      <c r="H22" s="15" t="s">
        <v>99</v>
      </c>
      <c r="I22" s="63"/>
      <c r="J22" s="70">
        <f t="shared" ref="J22:J38" si="9">IF($I22="",0,1/I22)</f>
        <v>0</v>
      </c>
      <c r="K22" s="83"/>
      <c r="L22" s="83">
        <f>'Capital Investment Schedule'!K23</f>
        <v>0</v>
      </c>
      <c r="M22" s="83">
        <f>'Capital Investment Schedule'!L23</f>
        <v>0</v>
      </c>
      <c r="N22" s="83">
        <f>'Capital Investment Schedule'!M23</f>
        <v>0</v>
      </c>
      <c r="O22" s="83">
        <f>'Capital Investment Schedule'!N23</f>
        <v>0</v>
      </c>
      <c r="P22" s="83">
        <f>'Capital Investment Schedule'!O23</f>
        <v>0</v>
      </c>
      <c r="Q22" s="83">
        <f t="shared" ref="Q22:Q38" si="10">SUM(L22:P22)</f>
        <v>0</v>
      </c>
      <c r="R22" s="83">
        <f t="shared" ref="R22:R38" si="11">IF(J22="","",J22*Q22)</f>
        <v>0</v>
      </c>
      <c r="U22" s="65" t="s">
        <v>98</v>
      </c>
      <c r="V22" s="14" t="s">
        <v>43</v>
      </c>
      <c r="W22" s="15" t="s">
        <v>99</v>
      </c>
      <c r="X22" s="63">
        <f t="shared" si="4"/>
        <v>0</v>
      </c>
      <c r="Y22" s="70">
        <f t="shared" si="4"/>
        <v>0</v>
      </c>
      <c r="Z22" s="83">
        <f>'Capital Investment Schedule'!W23</f>
        <v>0</v>
      </c>
      <c r="AA22" s="83">
        <f>'Capital Investment Schedule'!X23</f>
        <v>0</v>
      </c>
      <c r="AB22" s="83">
        <f>'Capital Investment Schedule'!Y23</f>
        <v>0</v>
      </c>
      <c r="AC22" s="83">
        <f>'Capital Investment Schedule'!Z23</f>
        <v>0</v>
      </c>
      <c r="AD22" s="83">
        <f>'Capital Investment Schedule'!AA23</f>
        <v>0</v>
      </c>
      <c r="AE22" s="83">
        <f>'Capital Investment Schedule'!AB23</f>
        <v>0</v>
      </c>
      <c r="AF22" s="134">
        <f t="shared" ref="AF22:AF38" si="12">SUM(Z22:AE22)</f>
        <v>0</v>
      </c>
    </row>
    <row r="23" spans="6:32" x14ac:dyDescent="0.25">
      <c r="F23" s="65" t="s">
        <v>98</v>
      </c>
      <c r="G23" s="14" t="s">
        <v>52</v>
      </c>
      <c r="H23" s="15" t="s">
        <v>104</v>
      </c>
      <c r="I23" s="63"/>
      <c r="J23" s="70">
        <f t="shared" si="9"/>
        <v>0</v>
      </c>
      <c r="K23" s="83"/>
      <c r="L23" s="83">
        <f>'Capital Investment Schedule'!K24</f>
        <v>0</v>
      </c>
      <c r="M23" s="83">
        <f>'Capital Investment Schedule'!L24</f>
        <v>0</v>
      </c>
      <c r="N23" s="83">
        <f>'Capital Investment Schedule'!M24</f>
        <v>0</v>
      </c>
      <c r="O23" s="83">
        <f>'Capital Investment Schedule'!N24</f>
        <v>0</v>
      </c>
      <c r="P23" s="83">
        <f>'Capital Investment Schedule'!O24</f>
        <v>0</v>
      </c>
      <c r="Q23" s="83">
        <f t="shared" si="10"/>
        <v>0</v>
      </c>
      <c r="R23" s="83">
        <f t="shared" si="11"/>
        <v>0</v>
      </c>
      <c r="U23" s="65" t="s">
        <v>98</v>
      </c>
      <c r="V23" s="14" t="s">
        <v>52</v>
      </c>
      <c r="W23" s="15" t="s">
        <v>104</v>
      </c>
      <c r="X23" s="63">
        <f t="shared" si="4"/>
        <v>0</v>
      </c>
      <c r="Y23" s="70">
        <f t="shared" si="4"/>
        <v>0</v>
      </c>
      <c r="Z23" s="83">
        <f>'Capital Investment Schedule'!W24</f>
        <v>0</v>
      </c>
      <c r="AA23" s="83">
        <f>'Capital Investment Schedule'!X24</f>
        <v>0</v>
      </c>
      <c r="AB23" s="83">
        <f>'Capital Investment Schedule'!Y24</f>
        <v>0</v>
      </c>
      <c r="AC23" s="83">
        <f>'Capital Investment Schedule'!Z24</f>
        <v>0</v>
      </c>
      <c r="AD23" s="83">
        <f>'Capital Investment Schedule'!AA24</f>
        <v>0</v>
      </c>
      <c r="AE23" s="83">
        <f>'Capital Investment Schedule'!AB24</f>
        <v>0</v>
      </c>
      <c r="AF23" s="134">
        <f t="shared" si="12"/>
        <v>0</v>
      </c>
    </row>
    <row r="24" spans="6:32" x14ac:dyDescent="0.25">
      <c r="F24" s="65" t="s">
        <v>98</v>
      </c>
      <c r="G24" s="14" t="s">
        <v>60</v>
      </c>
      <c r="H24" s="15" t="s">
        <v>108</v>
      </c>
      <c r="I24" s="63"/>
      <c r="J24" s="70">
        <f t="shared" si="9"/>
        <v>0</v>
      </c>
      <c r="K24" s="83"/>
      <c r="L24" s="83">
        <f>'Capital Investment Schedule'!K25</f>
        <v>0</v>
      </c>
      <c r="M24" s="83">
        <f>'Capital Investment Schedule'!L25</f>
        <v>0</v>
      </c>
      <c r="N24" s="83">
        <f>'Capital Investment Schedule'!M25</f>
        <v>0</v>
      </c>
      <c r="O24" s="83">
        <f>'Capital Investment Schedule'!N25</f>
        <v>0</v>
      </c>
      <c r="P24" s="83">
        <f>'Capital Investment Schedule'!O25</f>
        <v>0</v>
      </c>
      <c r="Q24" s="83">
        <f t="shared" si="10"/>
        <v>0</v>
      </c>
      <c r="R24" s="83">
        <f t="shared" si="11"/>
        <v>0</v>
      </c>
      <c r="U24" s="65" t="s">
        <v>98</v>
      </c>
      <c r="V24" s="14" t="s">
        <v>60</v>
      </c>
      <c r="W24" s="15" t="s">
        <v>108</v>
      </c>
      <c r="X24" s="63">
        <f t="shared" si="4"/>
        <v>0</v>
      </c>
      <c r="Y24" s="70">
        <f t="shared" si="4"/>
        <v>0</v>
      </c>
      <c r="Z24" s="83">
        <f>'Capital Investment Schedule'!W25</f>
        <v>0</v>
      </c>
      <c r="AA24" s="83">
        <f>'Capital Investment Schedule'!X25</f>
        <v>0</v>
      </c>
      <c r="AB24" s="83">
        <f>'Capital Investment Schedule'!Y25</f>
        <v>0</v>
      </c>
      <c r="AC24" s="83">
        <f>'Capital Investment Schedule'!Z25</f>
        <v>0</v>
      </c>
      <c r="AD24" s="83">
        <f>'Capital Investment Schedule'!AA25</f>
        <v>0</v>
      </c>
      <c r="AE24" s="83">
        <f>'Capital Investment Schedule'!AB25</f>
        <v>0</v>
      </c>
      <c r="AF24" s="134">
        <f t="shared" si="12"/>
        <v>0</v>
      </c>
    </row>
    <row r="25" spans="6:32" x14ac:dyDescent="0.25">
      <c r="F25" s="65" t="s">
        <v>98</v>
      </c>
      <c r="G25" s="14" t="s">
        <v>67</v>
      </c>
      <c r="H25" s="15" t="s">
        <v>114</v>
      </c>
      <c r="I25" s="63"/>
      <c r="J25" s="70">
        <f t="shared" si="9"/>
        <v>0</v>
      </c>
      <c r="K25" s="83"/>
      <c r="L25" s="83">
        <f>'Capital Investment Schedule'!K26</f>
        <v>0</v>
      </c>
      <c r="M25" s="83">
        <f>'Capital Investment Schedule'!L26</f>
        <v>0</v>
      </c>
      <c r="N25" s="83">
        <f>'Capital Investment Schedule'!M26</f>
        <v>0</v>
      </c>
      <c r="O25" s="83">
        <f>'Capital Investment Schedule'!N26</f>
        <v>0</v>
      </c>
      <c r="P25" s="83">
        <f>'Capital Investment Schedule'!O26</f>
        <v>0</v>
      </c>
      <c r="Q25" s="83">
        <f t="shared" si="10"/>
        <v>0</v>
      </c>
      <c r="R25" s="83">
        <f t="shared" si="11"/>
        <v>0</v>
      </c>
      <c r="U25" s="65" t="s">
        <v>98</v>
      </c>
      <c r="V25" s="14" t="s">
        <v>67</v>
      </c>
      <c r="W25" s="15" t="s">
        <v>114</v>
      </c>
      <c r="X25" s="63">
        <f t="shared" si="4"/>
        <v>0</v>
      </c>
      <c r="Y25" s="70">
        <f t="shared" si="4"/>
        <v>0</v>
      </c>
      <c r="Z25" s="83">
        <f>'Capital Investment Schedule'!W26</f>
        <v>0</v>
      </c>
      <c r="AA25" s="83">
        <f>'Capital Investment Schedule'!X26</f>
        <v>0</v>
      </c>
      <c r="AB25" s="83">
        <f>'Capital Investment Schedule'!Y26</f>
        <v>0</v>
      </c>
      <c r="AC25" s="83">
        <f>'Capital Investment Schedule'!Z26</f>
        <v>0</v>
      </c>
      <c r="AD25" s="83">
        <f>'Capital Investment Schedule'!AA26</f>
        <v>0</v>
      </c>
      <c r="AE25" s="83">
        <f>'Capital Investment Schedule'!AB26</f>
        <v>0</v>
      </c>
      <c r="AF25" s="134">
        <f t="shared" si="12"/>
        <v>0</v>
      </c>
    </row>
    <row r="26" spans="6:32" x14ac:dyDescent="0.25">
      <c r="F26" s="65" t="s">
        <v>98</v>
      </c>
      <c r="G26" s="14" t="s">
        <v>76</v>
      </c>
      <c r="H26" s="15" t="s">
        <v>118</v>
      </c>
      <c r="I26" s="63"/>
      <c r="J26" s="70">
        <f t="shared" si="9"/>
        <v>0</v>
      </c>
      <c r="K26" s="83"/>
      <c r="L26" s="83">
        <f>'Capital Investment Schedule'!K27</f>
        <v>0</v>
      </c>
      <c r="M26" s="83">
        <f>'Capital Investment Schedule'!L27</f>
        <v>0</v>
      </c>
      <c r="N26" s="83">
        <f>'Capital Investment Schedule'!M27</f>
        <v>0</v>
      </c>
      <c r="O26" s="83">
        <f>'Capital Investment Schedule'!N27</f>
        <v>0</v>
      </c>
      <c r="P26" s="83">
        <f>'Capital Investment Schedule'!O27</f>
        <v>0</v>
      </c>
      <c r="Q26" s="83">
        <f t="shared" si="10"/>
        <v>0</v>
      </c>
      <c r="R26" s="83">
        <f t="shared" si="11"/>
        <v>0</v>
      </c>
      <c r="U26" s="65" t="s">
        <v>98</v>
      </c>
      <c r="V26" s="14" t="s">
        <v>76</v>
      </c>
      <c r="W26" s="15" t="s">
        <v>118</v>
      </c>
      <c r="X26" s="63">
        <f t="shared" si="4"/>
        <v>0</v>
      </c>
      <c r="Y26" s="70">
        <f t="shared" si="4"/>
        <v>0</v>
      </c>
      <c r="Z26" s="83">
        <f>'Capital Investment Schedule'!W27</f>
        <v>0</v>
      </c>
      <c r="AA26" s="83">
        <f>'Capital Investment Schedule'!X27</f>
        <v>0</v>
      </c>
      <c r="AB26" s="83">
        <f>'Capital Investment Schedule'!Y27</f>
        <v>0</v>
      </c>
      <c r="AC26" s="83">
        <f>'Capital Investment Schedule'!Z27</f>
        <v>0</v>
      </c>
      <c r="AD26" s="83">
        <f>'Capital Investment Schedule'!AA27</f>
        <v>0</v>
      </c>
      <c r="AE26" s="83">
        <f>'Capital Investment Schedule'!AB27</f>
        <v>0</v>
      </c>
      <c r="AF26" s="134">
        <f t="shared" si="12"/>
        <v>0</v>
      </c>
    </row>
    <row r="27" spans="6:32" x14ac:dyDescent="0.25">
      <c r="F27" s="65" t="s">
        <v>98</v>
      </c>
      <c r="G27" s="14" t="s">
        <v>81</v>
      </c>
      <c r="H27" s="15" t="s">
        <v>239</v>
      </c>
      <c r="I27" s="63"/>
      <c r="J27" s="70">
        <f t="shared" si="9"/>
        <v>0</v>
      </c>
      <c r="K27" s="83"/>
      <c r="L27" s="83">
        <f>'Capital Investment Schedule'!K28</f>
        <v>0</v>
      </c>
      <c r="M27" s="83">
        <f>'Capital Investment Schedule'!L28</f>
        <v>0</v>
      </c>
      <c r="N27" s="83">
        <f>'Capital Investment Schedule'!M28</f>
        <v>0</v>
      </c>
      <c r="O27" s="83">
        <f>'Capital Investment Schedule'!N28</f>
        <v>0</v>
      </c>
      <c r="P27" s="83">
        <f>'Capital Investment Schedule'!O28</f>
        <v>0</v>
      </c>
      <c r="Q27" s="83">
        <f t="shared" si="10"/>
        <v>0</v>
      </c>
      <c r="R27" s="83">
        <f t="shared" si="11"/>
        <v>0</v>
      </c>
      <c r="U27" s="65" t="s">
        <v>98</v>
      </c>
      <c r="V27" s="14" t="s">
        <v>81</v>
      </c>
      <c r="W27" s="15" t="s">
        <v>239</v>
      </c>
      <c r="X27" s="63">
        <f t="shared" si="4"/>
        <v>0</v>
      </c>
      <c r="Y27" s="70">
        <f t="shared" si="4"/>
        <v>0</v>
      </c>
      <c r="Z27" s="83">
        <f>'Capital Investment Schedule'!W28</f>
        <v>0</v>
      </c>
      <c r="AA27" s="83">
        <f>'Capital Investment Schedule'!X28</f>
        <v>0</v>
      </c>
      <c r="AB27" s="83">
        <f>'Capital Investment Schedule'!Y28</f>
        <v>0</v>
      </c>
      <c r="AC27" s="83">
        <f>'Capital Investment Schedule'!Z28</f>
        <v>0</v>
      </c>
      <c r="AD27" s="83">
        <f>'Capital Investment Schedule'!AA28</f>
        <v>0</v>
      </c>
      <c r="AE27" s="83">
        <f>'Capital Investment Schedule'!AB28</f>
        <v>0</v>
      </c>
      <c r="AF27" s="134">
        <f t="shared" si="12"/>
        <v>0</v>
      </c>
    </row>
    <row r="28" spans="6:32" x14ac:dyDescent="0.25">
      <c r="F28" s="65" t="s">
        <v>98</v>
      </c>
      <c r="G28" s="14" t="s">
        <v>87</v>
      </c>
      <c r="H28" s="15" t="s">
        <v>125</v>
      </c>
      <c r="I28" s="63"/>
      <c r="J28" s="70">
        <f t="shared" si="9"/>
        <v>0</v>
      </c>
      <c r="K28" s="83"/>
      <c r="L28" s="83">
        <f>'Capital Investment Schedule'!K29</f>
        <v>0</v>
      </c>
      <c r="M28" s="83">
        <f>'Capital Investment Schedule'!L29</f>
        <v>0</v>
      </c>
      <c r="N28" s="83">
        <f>'Capital Investment Schedule'!M29</f>
        <v>0</v>
      </c>
      <c r="O28" s="83">
        <f>'Capital Investment Schedule'!N29</f>
        <v>0</v>
      </c>
      <c r="P28" s="83">
        <f>'Capital Investment Schedule'!O29</f>
        <v>0</v>
      </c>
      <c r="Q28" s="83">
        <f t="shared" si="10"/>
        <v>0</v>
      </c>
      <c r="R28" s="83">
        <f t="shared" si="11"/>
        <v>0</v>
      </c>
      <c r="U28" s="65" t="s">
        <v>98</v>
      </c>
      <c r="V28" s="14" t="s">
        <v>87</v>
      </c>
      <c r="W28" s="15" t="s">
        <v>125</v>
      </c>
      <c r="X28" s="63">
        <f t="shared" si="4"/>
        <v>0</v>
      </c>
      <c r="Y28" s="70">
        <f t="shared" si="4"/>
        <v>0</v>
      </c>
      <c r="Z28" s="83">
        <f>'Capital Investment Schedule'!W29</f>
        <v>0</v>
      </c>
      <c r="AA28" s="83">
        <f>'Capital Investment Schedule'!X29</f>
        <v>0</v>
      </c>
      <c r="AB28" s="83">
        <f>'Capital Investment Schedule'!Y29</f>
        <v>0</v>
      </c>
      <c r="AC28" s="83">
        <f>'Capital Investment Schedule'!Z29</f>
        <v>0</v>
      </c>
      <c r="AD28" s="83">
        <f>'Capital Investment Schedule'!AA29</f>
        <v>0</v>
      </c>
      <c r="AE28" s="83">
        <f>'Capital Investment Schedule'!AB29</f>
        <v>0</v>
      </c>
      <c r="AF28" s="134">
        <f t="shared" si="12"/>
        <v>0</v>
      </c>
    </row>
    <row r="29" spans="6:32" x14ac:dyDescent="0.25">
      <c r="F29" s="65" t="s">
        <v>98</v>
      </c>
      <c r="G29" s="14" t="s">
        <v>93</v>
      </c>
      <c r="H29" s="15" t="s">
        <v>128</v>
      </c>
      <c r="I29" s="63">
        <v>0.05</v>
      </c>
      <c r="J29" s="70">
        <f t="shared" si="9"/>
        <v>20</v>
      </c>
      <c r="K29" s="83"/>
      <c r="L29" s="83">
        <f>'Capital Investment Schedule'!K30</f>
        <v>383500</v>
      </c>
      <c r="M29" s="83">
        <f>'Capital Investment Schedule'!L30</f>
        <v>1150500</v>
      </c>
      <c r="N29" s="83">
        <f>'Capital Investment Schedule'!M30</f>
        <v>2301000</v>
      </c>
      <c r="O29" s="83">
        <f>'Capital Investment Schedule'!N30</f>
        <v>3068000</v>
      </c>
      <c r="P29" s="83">
        <f>'Capital Investment Schedule'!O30</f>
        <v>767000</v>
      </c>
      <c r="Q29" s="83">
        <f t="shared" si="10"/>
        <v>7670000</v>
      </c>
      <c r="R29" s="83">
        <f t="shared" si="11"/>
        <v>153400000</v>
      </c>
      <c r="U29" s="65" t="s">
        <v>98</v>
      </c>
      <c r="V29" s="14" t="s">
        <v>93</v>
      </c>
      <c r="W29" s="15" t="s">
        <v>128</v>
      </c>
      <c r="X29" s="63">
        <f t="shared" si="4"/>
        <v>0.05</v>
      </c>
      <c r="Y29" s="70">
        <f t="shared" si="4"/>
        <v>20</v>
      </c>
      <c r="Z29" s="83">
        <f>'Capital Investment Schedule'!W30</f>
        <v>0</v>
      </c>
      <c r="AA29" s="83">
        <f>'Capital Investment Schedule'!X30</f>
        <v>200000</v>
      </c>
      <c r="AB29" s="83">
        <f>'Capital Investment Schedule'!Y30</f>
        <v>350000</v>
      </c>
      <c r="AC29" s="83">
        <f>'Capital Investment Schedule'!Z30</f>
        <v>250000</v>
      </c>
      <c r="AD29" s="83">
        <f>'Capital Investment Schedule'!AA30</f>
        <v>150000</v>
      </c>
      <c r="AE29" s="83">
        <f>'Capital Investment Schedule'!AB30</f>
        <v>50000</v>
      </c>
      <c r="AF29" s="134">
        <f t="shared" si="12"/>
        <v>1000000</v>
      </c>
    </row>
    <row r="30" spans="6:32" x14ac:dyDescent="0.25">
      <c r="F30" s="65" t="s">
        <v>98</v>
      </c>
      <c r="G30" s="14" t="s">
        <v>100</v>
      </c>
      <c r="H30" s="15" t="s">
        <v>131</v>
      </c>
      <c r="I30" s="63"/>
      <c r="J30" s="70">
        <f t="shared" si="9"/>
        <v>0</v>
      </c>
      <c r="K30" s="83"/>
      <c r="L30" s="83">
        <f>'Capital Investment Schedule'!K31</f>
        <v>0</v>
      </c>
      <c r="M30" s="83">
        <f>'Capital Investment Schedule'!L31</f>
        <v>0</v>
      </c>
      <c r="N30" s="83">
        <f>'Capital Investment Schedule'!M31</f>
        <v>0</v>
      </c>
      <c r="O30" s="83">
        <f>'Capital Investment Schedule'!N31</f>
        <v>0</v>
      </c>
      <c r="P30" s="83">
        <f>'Capital Investment Schedule'!O31</f>
        <v>0</v>
      </c>
      <c r="Q30" s="83">
        <f t="shared" si="10"/>
        <v>0</v>
      </c>
      <c r="R30" s="83">
        <f t="shared" si="11"/>
        <v>0</v>
      </c>
      <c r="U30" s="65" t="s">
        <v>98</v>
      </c>
      <c r="V30" s="14" t="s">
        <v>100</v>
      </c>
      <c r="W30" s="15" t="s">
        <v>131</v>
      </c>
      <c r="X30" s="63">
        <f t="shared" si="4"/>
        <v>0</v>
      </c>
      <c r="Y30" s="70">
        <f t="shared" si="4"/>
        <v>0</v>
      </c>
      <c r="Z30" s="83">
        <f>'Capital Investment Schedule'!W31</f>
        <v>0</v>
      </c>
      <c r="AA30" s="83">
        <f>'Capital Investment Schedule'!X31</f>
        <v>0</v>
      </c>
      <c r="AB30" s="83">
        <f>'Capital Investment Schedule'!Y31</f>
        <v>0</v>
      </c>
      <c r="AC30" s="83">
        <f>'Capital Investment Schedule'!Z31</f>
        <v>0</v>
      </c>
      <c r="AD30" s="83">
        <f>'Capital Investment Schedule'!AA31</f>
        <v>0</v>
      </c>
      <c r="AE30" s="83">
        <f>'Capital Investment Schedule'!AB31</f>
        <v>0</v>
      </c>
      <c r="AF30" s="134">
        <f t="shared" si="12"/>
        <v>0</v>
      </c>
    </row>
    <row r="31" spans="6:32" x14ac:dyDescent="0.25">
      <c r="F31" s="65" t="s">
        <v>98</v>
      </c>
      <c r="G31" s="14" t="s">
        <v>105</v>
      </c>
      <c r="H31" s="15" t="s">
        <v>132</v>
      </c>
      <c r="I31" s="63"/>
      <c r="J31" s="70">
        <f t="shared" si="9"/>
        <v>0</v>
      </c>
      <c r="K31" s="83"/>
      <c r="L31" s="83">
        <f>'Capital Investment Schedule'!K32</f>
        <v>0</v>
      </c>
      <c r="M31" s="83">
        <f>'Capital Investment Schedule'!L32</f>
        <v>0</v>
      </c>
      <c r="N31" s="83">
        <f>'Capital Investment Schedule'!M32</f>
        <v>0</v>
      </c>
      <c r="O31" s="83">
        <f>'Capital Investment Schedule'!N32</f>
        <v>0</v>
      </c>
      <c r="P31" s="83">
        <f>'Capital Investment Schedule'!O32</f>
        <v>0</v>
      </c>
      <c r="Q31" s="83">
        <f t="shared" si="10"/>
        <v>0</v>
      </c>
      <c r="R31" s="83">
        <f t="shared" si="11"/>
        <v>0</v>
      </c>
      <c r="U31" s="65" t="s">
        <v>98</v>
      </c>
      <c r="V31" s="14" t="s">
        <v>105</v>
      </c>
      <c r="W31" s="15" t="s">
        <v>132</v>
      </c>
      <c r="X31" s="63">
        <f t="shared" si="4"/>
        <v>0</v>
      </c>
      <c r="Y31" s="70">
        <f t="shared" si="4"/>
        <v>0</v>
      </c>
      <c r="Z31" s="83">
        <f>'Capital Investment Schedule'!W32</f>
        <v>0</v>
      </c>
      <c r="AA31" s="83">
        <f>'Capital Investment Schedule'!X32</f>
        <v>0</v>
      </c>
      <c r="AB31" s="83">
        <f>'Capital Investment Schedule'!Y32</f>
        <v>0</v>
      </c>
      <c r="AC31" s="83">
        <f>'Capital Investment Schedule'!Z32</f>
        <v>0</v>
      </c>
      <c r="AD31" s="83">
        <f>'Capital Investment Schedule'!AA32</f>
        <v>0</v>
      </c>
      <c r="AE31" s="83">
        <f>'Capital Investment Schedule'!AB32</f>
        <v>0</v>
      </c>
      <c r="AF31" s="134">
        <f t="shared" si="12"/>
        <v>0</v>
      </c>
    </row>
    <row r="32" spans="6:32" x14ac:dyDescent="0.25">
      <c r="F32" s="65" t="s">
        <v>98</v>
      </c>
      <c r="G32" s="14" t="s">
        <v>133</v>
      </c>
      <c r="H32" s="15" t="s">
        <v>134</v>
      </c>
      <c r="I32" s="63"/>
      <c r="J32" s="70">
        <f t="shared" si="9"/>
        <v>0</v>
      </c>
      <c r="K32" s="83"/>
      <c r="L32" s="83">
        <f>'Capital Investment Schedule'!K33</f>
        <v>0</v>
      </c>
      <c r="M32" s="83">
        <f>'Capital Investment Schedule'!L33</f>
        <v>0</v>
      </c>
      <c r="N32" s="83">
        <f>'Capital Investment Schedule'!M33</f>
        <v>0</v>
      </c>
      <c r="O32" s="83">
        <f>'Capital Investment Schedule'!N33</f>
        <v>0</v>
      </c>
      <c r="P32" s="83">
        <f>'Capital Investment Schedule'!O33</f>
        <v>0</v>
      </c>
      <c r="Q32" s="83">
        <f t="shared" si="10"/>
        <v>0</v>
      </c>
      <c r="R32" s="83">
        <f t="shared" si="11"/>
        <v>0</v>
      </c>
      <c r="U32" s="65" t="s">
        <v>98</v>
      </c>
      <c r="V32" s="14" t="s">
        <v>133</v>
      </c>
      <c r="W32" s="15" t="s">
        <v>134</v>
      </c>
      <c r="X32" s="63">
        <f t="shared" si="4"/>
        <v>0</v>
      </c>
      <c r="Y32" s="70">
        <f t="shared" si="4"/>
        <v>0</v>
      </c>
      <c r="Z32" s="83">
        <f>'Capital Investment Schedule'!W33</f>
        <v>0</v>
      </c>
      <c r="AA32" s="83">
        <f>'Capital Investment Schedule'!X33</f>
        <v>0</v>
      </c>
      <c r="AB32" s="83">
        <f>'Capital Investment Schedule'!Y33</f>
        <v>0</v>
      </c>
      <c r="AC32" s="83">
        <f>'Capital Investment Schedule'!Z33</f>
        <v>0</v>
      </c>
      <c r="AD32" s="83">
        <f>'Capital Investment Schedule'!AA33</f>
        <v>0</v>
      </c>
      <c r="AE32" s="83">
        <f>'Capital Investment Schedule'!AB33</f>
        <v>0</v>
      </c>
      <c r="AF32" s="134">
        <f t="shared" si="12"/>
        <v>0</v>
      </c>
    </row>
    <row r="33" spans="6:32" x14ac:dyDescent="0.25">
      <c r="F33" s="65" t="s">
        <v>98</v>
      </c>
      <c r="G33" s="14" t="s">
        <v>135</v>
      </c>
      <c r="H33" s="15" t="s">
        <v>136</v>
      </c>
      <c r="I33" s="63"/>
      <c r="J33" s="70">
        <f t="shared" si="9"/>
        <v>0</v>
      </c>
      <c r="K33" s="83"/>
      <c r="L33" s="83">
        <f>'Capital Investment Schedule'!K34</f>
        <v>0</v>
      </c>
      <c r="M33" s="83">
        <f>'Capital Investment Schedule'!L34</f>
        <v>0</v>
      </c>
      <c r="N33" s="83">
        <f>'Capital Investment Schedule'!M34</f>
        <v>0</v>
      </c>
      <c r="O33" s="83">
        <f>'Capital Investment Schedule'!N34</f>
        <v>0</v>
      </c>
      <c r="P33" s="83">
        <f>'Capital Investment Schedule'!O34</f>
        <v>0</v>
      </c>
      <c r="Q33" s="83">
        <f t="shared" si="10"/>
        <v>0</v>
      </c>
      <c r="R33" s="83">
        <f t="shared" si="11"/>
        <v>0</v>
      </c>
      <c r="U33" s="65" t="s">
        <v>98</v>
      </c>
      <c r="V33" s="14" t="s">
        <v>135</v>
      </c>
      <c r="W33" s="15" t="s">
        <v>136</v>
      </c>
      <c r="X33" s="63">
        <f t="shared" si="4"/>
        <v>0</v>
      </c>
      <c r="Y33" s="70">
        <f t="shared" si="4"/>
        <v>0</v>
      </c>
      <c r="Z33" s="83">
        <f>'Capital Investment Schedule'!W34</f>
        <v>0</v>
      </c>
      <c r="AA33" s="83">
        <f>'Capital Investment Schedule'!X34</f>
        <v>0</v>
      </c>
      <c r="AB33" s="83">
        <f>'Capital Investment Schedule'!Y34</f>
        <v>0</v>
      </c>
      <c r="AC33" s="83">
        <f>'Capital Investment Schedule'!Z34</f>
        <v>0</v>
      </c>
      <c r="AD33" s="83">
        <f>'Capital Investment Schedule'!AA34</f>
        <v>0</v>
      </c>
      <c r="AE33" s="83">
        <f>'Capital Investment Schedule'!AB34</f>
        <v>0</v>
      </c>
      <c r="AF33" s="134">
        <f t="shared" si="12"/>
        <v>0</v>
      </c>
    </row>
    <row r="34" spans="6:32" x14ac:dyDescent="0.25">
      <c r="F34" s="65" t="s">
        <v>98</v>
      </c>
      <c r="G34" s="5" t="s">
        <v>137</v>
      </c>
      <c r="H34" s="15" t="s">
        <v>138</v>
      </c>
      <c r="I34" s="63">
        <v>0.05</v>
      </c>
      <c r="J34" s="70">
        <f t="shared" si="9"/>
        <v>20</v>
      </c>
      <c r="K34" s="83"/>
      <c r="L34" s="83">
        <f>'Capital Investment Schedule'!K35</f>
        <v>25600</v>
      </c>
      <c r="M34" s="83">
        <f>'Capital Investment Schedule'!L35</f>
        <v>76800</v>
      </c>
      <c r="N34" s="83">
        <f>'Capital Investment Schedule'!M35</f>
        <v>153600</v>
      </c>
      <c r="O34" s="83">
        <f>'Capital Investment Schedule'!N35</f>
        <v>204800</v>
      </c>
      <c r="P34" s="83">
        <f>'Capital Investment Schedule'!O35</f>
        <v>51200</v>
      </c>
      <c r="Q34" s="83">
        <f t="shared" si="10"/>
        <v>512000</v>
      </c>
      <c r="R34" s="83">
        <f t="shared" si="11"/>
        <v>10240000</v>
      </c>
      <c r="U34" s="65" t="s">
        <v>98</v>
      </c>
      <c r="V34" s="5" t="s">
        <v>137</v>
      </c>
      <c r="W34" s="15" t="s">
        <v>138</v>
      </c>
      <c r="X34" s="63">
        <f t="shared" si="4"/>
        <v>0.05</v>
      </c>
      <c r="Y34" s="70">
        <f t="shared" si="4"/>
        <v>20</v>
      </c>
      <c r="Z34" s="83">
        <f>'Capital Investment Schedule'!W35</f>
        <v>0</v>
      </c>
      <c r="AA34" s="83">
        <f>'Capital Investment Schedule'!X35</f>
        <v>14300</v>
      </c>
      <c r="AB34" s="83">
        <f>'Capital Investment Schedule'!Y35</f>
        <v>25025</v>
      </c>
      <c r="AC34" s="83">
        <f>'Capital Investment Schedule'!Z35</f>
        <v>17875</v>
      </c>
      <c r="AD34" s="83">
        <f>'Capital Investment Schedule'!AA35</f>
        <v>10725</v>
      </c>
      <c r="AE34" s="83">
        <f>'Capital Investment Schedule'!AB35</f>
        <v>3575</v>
      </c>
      <c r="AF34" s="134">
        <f t="shared" si="12"/>
        <v>71500</v>
      </c>
    </row>
    <row r="35" spans="6:32" x14ac:dyDescent="0.25">
      <c r="F35" s="65" t="s">
        <v>98</v>
      </c>
      <c r="G35" s="5" t="s">
        <v>139</v>
      </c>
      <c r="H35" s="15" t="s">
        <v>140</v>
      </c>
      <c r="I35" s="63">
        <v>0.05</v>
      </c>
      <c r="J35" s="70">
        <f t="shared" si="9"/>
        <v>20</v>
      </c>
      <c r="K35" s="83"/>
      <c r="L35" s="83">
        <f>'Capital Investment Schedule'!K36</f>
        <v>6500</v>
      </c>
      <c r="M35" s="83">
        <f>'Capital Investment Schedule'!L36</f>
        <v>19500</v>
      </c>
      <c r="N35" s="83">
        <f>'Capital Investment Schedule'!M36</f>
        <v>39000</v>
      </c>
      <c r="O35" s="83">
        <f>'Capital Investment Schedule'!N36</f>
        <v>52000</v>
      </c>
      <c r="P35" s="83">
        <f>'Capital Investment Schedule'!O36</f>
        <v>13000</v>
      </c>
      <c r="Q35" s="83">
        <f t="shared" si="10"/>
        <v>130000</v>
      </c>
      <c r="R35" s="83">
        <f t="shared" si="11"/>
        <v>2600000</v>
      </c>
      <c r="U35" s="65" t="s">
        <v>98</v>
      </c>
      <c r="V35" s="5" t="s">
        <v>139</v>
      </c>
      <c r="W35" s="15" t="s">
        <v>140</v>
      </c>
      <c r="X35" s="63">
        <f t="shared" si="4"/>
        <v>0.05</v>
      </c>
      <c r="Y35" s="70">
        <f t="shared" si="4"/>
        <v>20</v>
      </c>
      <c r="Z35" s="83">
        <f>'Capital Investment Schedule'!W36</f>
        <v>0</v>
      </c>
      <c r="AA35" s="83">
        <f>'Capital Investment Schedule'!X36</f>
        <v>7400</v>
      </c>
      <c r="AB35" s="83">
        <f>'Capital Investment Schedule'!Y36</f>
        <v>12950</v>
      </c>
      <c r="AC35" s="83">
        <f>'Capital Investment Schedule'!Z36</f>
        <v>9250</v>
      </c>
      <c r="AD35" s="83">
        <f>'Capital Investment Schedule'!AA36</f>
        <v>5550</v>
      </c>
      <c r="AE35" s="83">
        <f>'Capital Investment Schedule'!AB36</f>
        <v>1850</v>
      </c>
      <c r="AF35" s="134">
        <f t="shared" si="12"/>
        <v>37000</v>
      </c>
    </row>
    <row r="36" spans="6:32" x14ac:dyDescent="0.25">
      <c r="F36" s="65" t="s">
        <v>98</v>
      </c>
      <c r="G36" s="5" t="s">
        <v>141</v>
      </c>
      <c r="H36" s="15" t="s">
        <v>142</v>
      </c>
      <c r="I36" s="63"/>
      <c r="J36" s="70">
        <f t="shared" si="9"/>
        <v>0</v>
      </c>
      <c r="K36" s="83"/>
      <c r="L36" s="83">
        <f>'Capital Investment Schedule'!K37</f>
        <v>0</v>
      </c>
      <c r="M36" s="83">
        <f>'Capital Investment Schedule'!L37</f>
        <v>0</v>
      </c>
      <c r="N36" s="83">
        <f>'Capital Investment Schedule'!M37</f>
        <v>0</v>
      </c>
      <c r="O36" s="83">
        <f>'Capital Investment Schedule'!N37</f>
        <v>0</v>
      </c>
      <c r="P36" s="83">
        <f>'Capital Investment Schedule'!O37</f>
        <v>0</v>
      </c>
      <c r="Q36" s="83">
        <f t="shared" si="10"/>
        <v>0</v>
      </c>
      <c r="R36" s="83">
        <f t="shared" si="11"/>
        <v>0</v>
      </c>
      <c r="U36" s="65" t="s">
        <v>98</v>
      </c>
      <c r="V36" s="5" t="s">
        <v>141</v>
      </c>
      <c r="W36" s="15" t="s">
        <v>142</v>
      </c>
      <c r="X36" s="63">
        <f t="shared" si="4"/>
        <v>0</v>
      </c>
      <c r="Y36" s="70">
        <f t="shared" si="4"/>
        <v>0</v>
      </c>
      <c r="Z36" s="83">
        <f>'Capital Investment Schedule'!W37</f>
        <v>0</v>
      </c>
      <c r="AA36" s="83">
        <f>'Capital Investment Schedule'!X37</f>
        <v>0</v>
      </c>
      <c r="AB36" s="83">
        <f>'Capital Investment Schedule'!Y37</f>
        <v>0</v>
      </c>
      <c r="AC36" s="83">
        <f>'Capital Investment Schedule'!Z37</f>
        <v>0</v>
      </c>
      <c r="AD36" s="83">
        <f>'Capital Investment Schedule'!AA37</f>
        <v>0</v>
      </c>
      <c r="AE36" s="83">
        <f>'Capital Investment Schedule'!AB37</f>
        <v>0</v>
      </c>
      <c r="AF36" s="134">
        <f t="shared" si="12"/>
        <v>0</v>
      </c>
    </row>
    <row r="37" spans="6:32" x14ac:dyDescent="0.25">
      <c r="F37" s="65" t="s">
        <v>98</v>
      </c>
      <c r="G37" s="5" t="s">
        <v>143</v>
      </c>
      <c r="H37" s="15" t="s">
        <v>144</v>
      </c>
      <c r="I37" s="63"/>
      <c r="J37" s="70">
        <f t="shared" si="9"/>
        <v>0</v>
      </c>
      <c r="K37" s="83"/>
      <c r="L37" s="83">
        <f>'Capital Investment Schedule'!K38</f>
        <v>0</v>
      </c>
      <c r="M37" s="83">
        <f>'Capital Investment Schedule'!L38</f>
        <v>0</v>
      </c>
      <c r="N37" s="83">
        <f>'Capital Investment Schedule'!M38</f>
        <v>0</v>
      </c>
      <c r="O37" s="83">
        <f>'Capital Investment Schedule'!N38</f>
        <v>0</v>
      </c>
      <c r="P37" s="83">
        <f>'Capital Investment Schedule'!O38</f>
        <v>0</v>
      </c>
      <c r="Q37" s="83">
        <f t="shared" si="10"/>
        <v>0</v>
      </c>
      <c r="R37" s="83">
        <f t="shared" si="11"/>
        <v>0</v>
      </c>
      <c r="U37" s="65" t="s">
        <v>98</v>
      </c>
      <c r="V37" s="5" t="s">
        <v>143</v>
      </c>
      <c r="W37" s="15" t="s">
        <v>144</v>
      </c>
      <c r="X37" s="63">
        <f t="shared" si="4"/>
        <v>0</v>
      </c>
      <c r="Y37" s="70">
        <f t="shared" si="4"/>
        <v>0</v>
      </c>
      <c r="Z37" s="83">
        <f>'Capital Investment Schedule'!W38</f>
        <v>0</v>
      </c>
      <c r="AA37" s="83">
        <f>'Capital Investment Schedule'!X38</f>
        <v>0</v>
      </c>
      <c r="AB37" s="83">
        <f>'Capital Investment Schedule'!Y38</f>
        <v>0</v>
      </c>
      <c r="AC37" s="83">
        <f>'Capital Investment Schedule'!Z38</f>
        <v>0</v>
      </c>
      <c r="AD37" s="83">
        <f>'Capital Investment Schedule'!AA38</f>
        <v>0</v>
      </c>
      <c r="AE37" s="83">
        <f>'Capital Investment Schedule'!AB38</f>
        <v>0</v>
      </c>
      <c r="AF37" s="134">
        <f t="shared" si="12"/>
        <v>0</v>
      </c>
    </row>
    <row r="38" spans="6:32" x14ac:dyDescent="0.25">
      <c r="F38" s="65" t="s">
        <v>98</v>
      </c>
      <c r="G38" s="5" t="s">
        <v>145</v>
      </c>
      <c r="H38" s="15" t="s">
        <v>94</v>
      </c>
      <c r="I38" s="63">
        <v>0.05</v>
      </c>
      <c r="J38" s="70">
        <f t="shared" si="9"/>
        <v>20</v>
      </c>
      <c r="K38" s="84"/>
      <c r="L38" s="84">
        <f>'Capital Investment Schedule'!K39</f>
        <v>106051</v>
      </c>
      <c r="M38" s="84">
        <f>'Capital Investment Schedule'!L39</f>
        <v>318153</v>
      </c>
      <c r="N38" s="84">
        <f>'Capital Investment Schedule'!M39</f>
        <v>636307</v>
      </c>
      <c r="O38" s="84">
        <f>'Capital Investment Schedule'!N39</f>
        <v>848408</v>
      </c>
      <c r="P38" s="84">
        <f>'Capital Investment Schedule'!O39</f>
        <v>212103</v>
      </c>
      <c r="Q38" s="84">
        <f t="shared" si="10"/>
        <v>2121022</v>
      </c>
      <c r="R38" s="84">
        <f t="shared" si="11"/>
        <v>42420440</v>
      </c>
      <c r="U38" s="65" t="s">
        <v>98</v>
      </c>
      <c r="V38" s="5" t="s">
        <v>145</v>
      </c>
      <c r="W38" s="15" t="s">
        <v>94</v>
      </c>
      <c r="X38" s="63">
        <f t="shared" si="4"/>
        <v>0.05</v>
      </c>
      <c r="Y38" s="70">
        <f t="shared" si="4"/>
        <v>20</v>
      </c>
      <c r="Z38" s="84">
        <f>'Capital Investment Schedule'!W39</f>
        <v>0</v>
      </c>
      <c r="AA38" s="84">
        <f>'Capital Investment Schedule'!X39</f>
        <v>6000</v>
      </c>
      <c r="AB38" s="84">
        <f>'Capital Investment Schedule'!Y39</f>
        <v>10500</v>
      </c>
      <c r="AC38" s="84">
        <f>'Capital Investment Schedule'!Z39</f>
        <v>7500</v>
      </c>
      <c r="AD38" s="84">
        <f>'Capital Investment Schedule'!AA39</f>
        <v>4500</v>
      </c>
      <c r="AE38" s="84">
        <f>'Capital Investment Schedule'!AB39</f>
        <v>1500</v>
      </c>
      <c r="AF38" s="400">
        <f t="shared" si="12"/>
        <v>30000</v>
      </c>
    </row>
    <row r="39" spans="6:32" x14ac:dyDescent="0.25">
      <c r="F39" s="67"/>
      <c r="G39" s="68"/>
      <c r="H39" s="69"/>
      <c r="I39" s="70"/>
      <c r="J39" s="74"/>
      <c r="K39" s="86"/>
      <c r="L39" s="85">
        <f>SUM(L22:L38)</f>
        <v>521651</v>
      </c>
      <c r="M39" s="85">
        <f t="shared" ref="M39:R39" si="13">SUM(M22:M38)</f>
        <v>1564953</v>
      </c>
      <c r="N39" s="85">
        <f t="shared" si="13"/>
        <v>3129907</v>
      </c>
      <c r="O39" s="85">
        <f t="shared" si="13"/>
        <v>4173208</v>
      </c>
      <c r="P39" s="85">
        <f t="shared" si="13"/>
        <v>1043303</v>
      </c>
      <c r="Q39" s="85">
        <f t="shared" si="13"/>
        <v>10433022</v>
      </c>
      <c r="R39" s="85">
        <f t="shared" si="13"/>
        <v>208660440</v>
      </c>
      <c r="U39" s="67"/>
      <c r="V39" s="68"/>
      <c r="W39" s="69"/>
      <c r="X39" s="70"/>
      <c r="Y39" s="74"/>
      <c r="Z39" s="85">
        <f t="shared" ref="Z39:AF39" si="14">SUM(Z22:Z38)</f>
        <v>0</v>
      </c>
      <c r="AA39" s="85">
        <f t="shared" si="14"/>
        <v>227700</v>
      </c>
      <c r="AB39" s="85">
        <f t="shared" si="14"/>
        <v>398475</v>
      </c>
      <c r="AC39" s="85">
        <f t="shared" si="14"/>
        <v>284625</v>
      </c>
      <c r="AD39" s="85">
        <f t="shared" si="14"/>
        <v>170775</v>
      </c>
      <c r="AE39" s="85">
        <f t="shared" si="14"/>
        <v>56925</v>
      </c>
      <c r="AF39" s="85">
        <f t="shared" si="14"/>
        <v>1138500</v>
      </c>
    </row>
    <row r="40" spans="6:32" x14ac:dyDescent="0.25">
      <c r="F40" s="64" t="s">
        <v>146</v>
      </c>
      <c r="G40" s="64"/>
      <c r="H40" s="71"/>
      <c r="I40" s="64"/>
      <c r="J40" s="64"/>
      <c r="K40" s="87"/>
      <c r="L40" s="87"/>
      <c r="M40" s="87"/>
      <c r="N40" s="87"/>
      <c r="O40" s="87"/>
      <c r="P40" s="87"/>
      <c r="Q40" s="87"/>
      <c r="R40" s="87"/>
      <c r="U40" s="64" t="s">
        <v>146</v>
      </c>
      <c r="V40" s="64"/>
      <c r="W40" s="71"/>
      <c r="X40" s="64"/>
      <c r="Y40" s="64"/>
      <c r="Z40" s="87"/>
      <c r="AA40" s="87"/>
      <c r="AB40" s="87"/>
      <c r="AC40" s="87"/>
      <c r="AD40" s="87"/>
      <c r="AE40" s="87"/>
      <c r="AF40" s="87"/>
    </row>
    <row r="41" spans="6:32" x14ac:dyDescent="0.25">
      <c r="F41" s="65" t="s">
        <v>146</v>
      </c>
      <c r="G41" s="16" t="s">
        <v>43</v>
      </c>
      <c r="H41" s="17" t="s">
        <v>147</v>
      </c>
      <c r="I41" s="63"/>
      <c r="J41" s="70">
        <f>IF($I41="",0,1/I41)</f>
        <v>0</v>
      </c>
      <c r="K41" s="83"/>
      <c r="L41" s="83">
        <f>'Capital Investment Schedule'!K42</f>
        <v>0</v>
      </c>
      <c r="M41" s="83">
        <f>'Capital Investment Schedule'!L42</f>
        <v>0</v>
      </c>
      <c r="N41" s="83">
        <f>'Capital Investment Schedule'!M42</f>
        <v>0</v>
      </c>
      <c r="O41" s="83">
        <f>'Capital Investment Schedule'!N42</f>
        <v>0</v>
      </c>
      <c r="P41" s="83">
        <f>'Capital Investment Schedule'!O42</f>
        <v>0</v>
      </c>
      <c r="Q41" s="83">
        <f>SUM(L41:P41)</f>
        <v>0</v>
      </c>
      <c r="R41" s="83">
        <f>IF(J41="","",J41*Q41)</f>
        <v>0</v>
      </c>
      <c r="U41" s="65" t="s">
        <v>146</v>
      </c>
      <c r="V41" s="16" t="s">
        <v>43</v>
      </c>
      <c r="W41" s="17" t="s">
        <v>147</v>
      </c>
      <c r="X41" s="63">
        <f t="shared" si="4"/>
        <v>0</v>
      </c>
      <c r="Y41" s="70">
        <f t="shared" si="4"/>
        <v>0</v>
      </c>
      <c r="Z41" s="83">
        <f>'Capital Investment Schedule'!W42</f>
        <v>0</v>
      </c>
      <c r="AA41" s="83">
        <f>'Capital Investment Schedule'!X42</f>
        <v>0</v>
      </c>
      <c r="AB41" s="83">
        <f>'Capital Investment Schedule'!Y42</f>
        <v>0</v>
      </c>
      <c r="AC41" s="83">
        <f>'Capital Investment Schedule'!Z42</f>
        <v>0</v>
      </c>
      <c r="AD41" s="83">
        <f>'Capital Investment Schedule'!AA42</f>
        <v>0</v>
      </c>
      <c r="AE41" s="83">
        <f>'Capital Investment Schedule'!AB42</f>
        <v>0</v>
      </c>
      <c r="AF41" s="134">
        <f>SUM(Z41:AE41)</f>
        <v>0</v>
      </c>
    </row>
    <row r="42" spans="6:32" x14ac:dyDescent="0.25">
      <c r="F42" s="65" t="s">
        <v>146</v>
      </c>
      <c r="G42" s="16" t="s">
        <v>52</v>
      </c>
      <c r="H42" s="17" t="s">
        <v>148</v>
      </c>
      <c r="I42" s="63"/>
      <c r="J42" s="70">
        <f>IF($I42="",0,1/I42)</f>
        <v>0</v>
      </c>
      <c r="K42" s="83"/>
      <c r="L42" s="83">
        <f>'Capital Investment Schedule'!K43</f>
        <v>0</v>
      </c>
      <c r="M42" s="83">
        <f>'Capital Investment Schedule'!L43</f>
        <v>0</v>
      </c>
      <c r="N42" s="83">
        <f>'Capital Investment Schedule'!M43</f>
        <v>0</v>
      </c>
      <c r="O42" s="83">
        <f>'Capital Investment Schedule'!N43</f>
        <v>0</v>
      </c>
      <c r="P42" s="83">
        <f>'Capital Investment Schedule'!O43</f>
        <v>0</v>
      </c>
      <c r="Q42" s="83">
        <f>SUM(L42:P42)</f>
        <v>0</v>
      </c>
      <c r="R42" s="83">
        <f>IF(J42="","",J42*Q42)</f>
        <v>0</v>
      </c>
      <c r="U42" s="65" t="s">
        <v>146</v>
      </c>
      <c r="V42" s="16" t="s">
        <v>52</v>
      </c>
      <c r="W42" s="17" t="s">
        <v>148</v>
      </c>
      <c r="X42" s="63">
        <f t="shared" si="4"/>
        <v>0</v>
      </c>
      <c r="Y42" s="70">
        <f t="shared" si="4"/>
        <v>0</v>
      </c>
      <c r="Z42" s="83">
        <f>'Capital Investment Schedule'!W43</f>
        <v>0</v>
      </c>
      <c r="AA42" s="83">
        <f>'Capital Investment Schedule'!X43</f>
        <v>0</v>
      </c>
      <c r="AB42" s="83">
        <f>'Capital Investment Schedule'!Y43</f>
        <v>0</v>
      </c>
      <c r="AC42" s="83">
        <f>'Capital Investment Schedule'!Z43</f>
        <v>0</v>
      </c>
      <c r="AD42" s="83">
        <f>'Capital Investment Schedule'!AA43</f>
        <v>0</v>
      </c>
      <c r="AE42" s="83">
        <f>'Capital Investment Schedule'!AB43</f>
        <v>0</v>
      </c>
      <c r="AF42" s="134">
        <f>SUM(Z42:AE42)</f>
        <v>0</v>
      </c>
    </row>
    <row r="43" spans="6:32" x14ac:dyDescent="0.25">
      <c r="F43" s="65" t="s">
        <v>146</v>
      </c>
      <c r="G43" s="17" t="s">
        <v>60</v>
      </c>
      <c r="H43" s="17" t="s">
        <v>240</v>
      </c>
      <c r="I43" s="63"/>
      <c r="J43" s="70">
        <f>IF($I43="",0,1/I43)</f>
        <v>0</v>
      </c>
      <c r="K43" s="83"/>
      <c r="L43" s="83">
        <f>'Capital Investment Schedule'!K44</f>
        <v>0</v>
      </c>
      <c r="M43" s="83">
        <f>'Capital Investment Schedule'!L44</f>
        <v>0</v>
      </c>
      <c r="N43" s="83">
        <f>'Capital Investment Schedule'!M44</f>
        <v>0</v>
      </c>
      <c r="O43" s="83">
        <f>'Capital Investment Schedule'!N44</f>
        <v>0</v>
      </c>
      <c r="P43" s="83">
        <f>'Capital Investment Schedule'!O44</f>
        <v>0</v>
      </c>
      <c r="Q43" s="83">
        <f>SUM(L43:P43)</f>
        <v>0</v>
      </c>
      <c r="R43" s="83">
        <f>IF(J43="","",J43*Q43)</f>
        <v>0</v>
      </c>
      <c r="U43" s="65" t="s">
        <v>146</v>
      </c>
      <c r="V43" s="17" t="s">
        <v>60</v>
      </c>
      <c r="W43" s="17" t="s">
        <v>240</v>
      </c>
      <c r="X43" s="63">
        <f t="shared" si="4"/>
        <v>0</v>
      </c>
      <c r="Y43" s="70">
        <f t="shared" si="4"/>
        <v>0</v>
      </c>
      <c r="Z43" s="83">
        <f>'Capital Investment Schedule'!W44</f>
        <v>0</v>
      </c>
      <c r="AA43" s="83">
        <f>'Capital Investment Schedule'!X44</f>
        <v>0</v>
      </c>
      <c r="AB43" s="83">
        <f>'Capital Investment Schedule'!Y44</f>
        <v>0</v>
      </c>
      <c r="AC43" s="83">
        <f>'Capital Investment Schedule'!Z44</f>
        <v>0</v>
      </c>
      <c r="AD43" s="83">
        <f>'Capital Investment Schedule'!AA44</f>
        <v>0</v>
      </c>
      <c r="AE43" s="83">
        <f>'Capital Investment Schedule'!AB44</f>
        <v>0</v>
      </c>
      <c r="AF43" s="134">
        <f>SUM(Z43:AE43)</f>
        <v>0</v>
      </c>
    </row>
    <row r="44" spans="6:32" x14ac:dyDescent="0.25">
      <c r="F44" s="65" t="s">
        <v>146</v>
      </c>
      <c r="G44" s="16" t="s">
        <v>76</v>
      </c>
      <c r="H44" s="17" t="s">
        <v>94</v>
      </c>
      <c r="I44" s="63"/>
      <c r="J44" s="70">
        <f>IF($I44="",0,1/I44)</f>
        <v>0</v>
      </c>
      <c r="K44" s="84"/>
      <c r="L44" s="84">
        <f>'Capital Investment Schedule'!K45</f>
        <v>0</v>
      </c>
      <c r="M44" s="84">
        <f>'Capital Investment Schedule'!L45</f>
        <v>0</v>
      </c>
      <c r="N44" s="84">
        <f>'Capital Investment Schedule'!M45</f>
        <v>0</v>
      </c>
      <c r="O44" s="84">
        <f>'Capital Investment Schedule'!N45</f>
        <v>0</v>
      </c>
      <c r="P44" s="84">
        <f>'Capital Investment Schedule'!O45</f>
        <v>0</v>
      </c>
      <c r="Q44" s="84">
        <f>SUM(L44:P44)</f>
        <v>0</v>
      </c>
      <c r="R44" s="84">
        <f>IF(J44="","",J44*Q44)</f>
        <v>0</v>
      </c>
      <c r="U44" s="65" t="s">
        <v>146</v>
      </c>
      <c r="V44" s="16" t="s">
        <v>76</v>
      </c>
      <c r="W44" s="17" t="s">
        <v>94</v>
      </c>
      <c r="X44" s="63">
        <f t="shared" si="4"/>
        <v>0</v>
      </c>
      <c r="Y44" s="70">
        <f t="shared" si="4"/>
        <v>0</v>
      </c>
      <c r="Z44" s="84">
        <f>'Capital Investment Schedule'!W45</f>
        <v>0</v>
      </c>
      <c r="AA44" s="84">
        <f>'Capital Investment Schedule'!X45</f>
        <v>0</v>
      </c>
      <c r="AB44" s="84">
        <f>'Capital Investment Schedule'!Y45</f>
        <v>0</v>
      </c>
      <c r="AC44" s="84">
        <f>'Capital Investment Schedule'!Z45</f>
        <v>0</v>
      </c>
      <c r="AD44" s="84">
        <f>'Capital Investment Schedule'!AA45</f>
        <v>0</v>
      </c>
      <c r="AE44" s="84">
        <f>'Capital Investment Schedule'!AB45</f>
        <v>0</v>
      </c>
      <c r="AF44" s="400">
        <f>SUM(Z44:AE44)</f>
        <v>0</v>
      </c>
    </row>
    <row r="45" spans="6:32" x14ac:dyDescent="0.25">
      <c r="F45" s="67"/>
      <c r="G45" s="68"/>
      <c r="H45" s="69"/>
      <c r="I45" s="70"/>
      <c r="J45" s="74"/>
      <c r="K45" s="86"/>
      <c r="L45" s="85">
        <f t="shared" ref="L45:R45" si="15">SUM(L41:L44)</f>
        <v>0</v>
      </c>
      <c r="M45" s="85">
        <f t="shared" si="15"/>
        <v>0</v>
      </c>
      <c r="N45" s="85">
        <f t="shared" si="15"/>
        <v>0</v>
      </c>
      <c r="O45" s="85">
        <f t="shared" si="15"/>
        <v>0</v>
      </c>
      <c r="P45" s="85">
        <f t="shared" si="15"/>
        <v>0</v>
      </c>
      <c r="Q45" s="85">
        <f t="shared" si="15"/>
        <v>0</v>
      </c>
      <c r="R45" s="85">
        <f t="shared" si="15"/>
        <v>0</v>
      </c>
      <c r="U45" s="67"/>
      <c r="V45" s="68"/>
      <c r="W45" s="69"/>
      <c r="X45" s="70"/>
      <c r="Y45" s="74"/>
      <c r="Z45" s="85">
        <f t="shared" ref="Z45:AF45" si="16">SUM(Z41:Z44)</f>
        <v>0</v>
      </c>
      <c r="AA45" s="85">
        <f t="shared" si="16"/>
        <v>0</v>
      </c>
      <c r="AB45" s="85">
        <f t="shared" si="16"/>
        <v>0</v>
      </c>
      <c r="AC45" s="85">
        <f t="shared" si="16"/>
        <v>0</v>
      </c>
      <c r="AD45" s="85">
        <f t="shared" si="16"/>
        <v>0</v>
      </c>
      <c r="AE45" s="85">
        <f t="shared" si="16"/>
        <v>0</v>
      </c>
      <c r="AF45" s="85">
        <f t="shared" si="16"/>
        <v>0</v>
      </c>
    </row>
    <row r="46" spans="6:32" x14ac:dyDescent="0.25">
      <c r="F46" s="64" t="s">
        <v>149</v>
      </c>
      <c r="G46" s="64"/>
      <c r="H46" s="71"/>
      <c r="I46" s="64"/>
      <c r="J46" s="64"/>
      <c r="K46" s="87"/>
      <c r="L46" s="87"/>
      <c r="M46" s="87"/>
      <c r="N46" s="87"/>
      <c r="O46" s="87"/>
      <c r="P46" s="87"/>
      <c r="Q46" s="87"/>
      <c r="R46" s="87"/>
      <c r="U46" s="64" t="s">
        <v>149</v>
      </c>
      <c r="V46" s="64"/>
      <c r="W46" s="71"/>
      <c r="X46" s="64"/>
      <c r="Y46" s="64"/>
      <c r="Z46" s="87"/>
      <c r="AA46" s="87"/>
      <c r="AB46" s="87"/>
      <c r="AC46" s="87"/>
      <c r="AD46" s="87"/>
      <c r="AE46" s="87"/>
      <c r="AF46" s="87"/>
    </row>
    <row r="47" spans="6:32" x14ac:dyDescent="0.25">
      <c r="F47" s="65" t="s">
        <v>149</v>
      </c>
      <c r="G47" s="16" t="s">
        <v>43</v>
      </c>
      <c r="H47" s="66" t="s">
        <v>150</v>
      </c>
      <c r="I47" s="63"/>
      <c r="J47" s="70">
        <f t="shared" ref="J47:J52" si="17">IF($I47="",0,1/I47)</f>
        <v>0</v>
      </c>
      <c r="K47" s="83"/>
      <c r="L47" s="83">
        <f>'Capital Investment Schedule'!K48</f>
        <v>0</v>
      </c>
      <c r="M47" s="83">
        <f>'Capital Investment Schedule'!L48</f>
        <v>0</v>
      </c>
      <c r="N47" s="83">
        <f>'Capital Investment Schedule'!M48</f>
        <v>0</v>
      </c>
      <c r="O47" s="83">
        <f>'Capital Investment Schedule'!N48</f>
        <v>0</v>
      </c>
      <c r="P47" s="83">
        <f>'Capital Investment Schedule'!O48</f>
        <v>0</v>
      </c>
      <c r="Q47" s="83">
        <f t="shared" ref="Q47:Q60" si="18">SUM(L47:P47)</f>
        <v>0</v>
      </c>
      <c r="R47" s="83">
        <f t="shared" ref="R47:R60" si="19">IF(J47="","",J47*Q47)</f>
        <v>0</v>
      </c>
      <c r="U47" s="65" t="s">
        <v>149</v>
      </c>
      <c r="V47" s="16" t="s">
        <v>43</v>
      </c>
      <c r="W47" s="66" t="s">
        <v>150</v>
      </c>
      <c r="X47" s="63">
        <f t="shared" si="4"/>
        <v>0</v>
      </c>
      <c r="Y47" s="70">
        <f t="shared" si="4"/>
        <v>0</v>
      </c>
      <c r="Z47" s="83">
        <f>'Capital Investment Schedule'!W48</f>
        <v>0</v>
      </c>
      <c r="AA47" s="83">
        <f>'Capital Investment Schedule'!X48</f>
        <v>0</v>
      </c>
      <c r="AB47" s="83">
        <f>'Capital Investment Schedule'!Y48</f>
        <v>0</v>
      </c>
      <c r="AC47" s="83">
        <f>'Capital Investment Schedule'!Z48</f>
        <v>0</v>
      </c>
      <c r="AD47" s="83">
        <f>'Capital Investment Schedule'!AA48</f>
        <v>0</v>
      </c>
      <c r="AE47" s="83">
        <f>'Capital Investment Schedule'!AB48</f>
        <v>0</v>
      </c>
      <c r="AF47" s="134">
        <f t="shared" ref="AF47:AF52" si="20">SUM(Z47:AE47)</f>
        <v>0</v>
      </c>
    </row>
    <row r="48" spans="6:32" x14ac:dyDescent="0.25">
      <c r="F48" s="65" t="s">
        <v>149</v>
      </c>
      <c r="G48" s="16" t="s">
        <v>52</v>
      </c>
      <c r="H48" s="66" t="s">
        <v>151</v>
      </c>
      <c r="I48" s="63"/>
      <c r="J48" s="70">
        <f t="shared" si="17"/>
        <v>0</v>
      </c>
      <c r="K48" s="83"/>
      <c r="L48" s="83">
        <f>'Capital Investment Schedule'!K49</f>
        <v>0</v>
      </c>
      <c r="M48" s="83">
        <f>'Capital Investment Schedule'!L49</f>
        <v>0</v>
      </c>
      <c r="N48" s="83">
        <f>'Capital Investment Schedule'!M49</f>
        <v>0</v>
      </c>
      <c r="O48" s="83">
        <f>'Capital Investment Schedule'!N49</f>
        <v>0</v>
      </c>
      <c r="P48" s="83">
        <f>'Capital Investment Schedule'!O49</f>
        <v>0</v>
      </c>
      <c r="Q48" s="83">
        <f t="shared" si="18"/>
        <v>0</v>
      </c>
      <c r="R48" s="83">
        <f t="shared" si="19"/>
        <v>0</v>
      </c>
      <c r="U48" s="65" t="s">
        <v>149</v>
      </c>
      <c r="V48" s="16" t="s">
        <v>52</v>
      </c>
      <c r="W48" s="66" t="s">
        <v>151</v>
      </c>
      <c r="X48" s="63">
        <f t="shared" si="4"/>
        <v>0</v>
      </c>
      <c r="Y48" s="70">
        <f t="shared" si="4"/>
        <v>0</v>
      </c>
      <c r="Z48" s="83">
        <f>'Capital Investment Schedule'!W49</f>
        <v>0</v>
      </c>
      <c r="AA48" s="83">
        <f>'Capital Investment Schedule'!X49</f>
        <v>0</v>
      </c>
      <c r="AB48" s="83">
        <f>'Capital Investment Schedule'!Y49</f>
        <v>0</v>
      </c>
      <c r="AC48" s="83">
        <f>'Capital Investment Schedule'!Z49</f>
        <v>0</v>
      </c>
      <c r="AD48" s="83">
        <f>'Capital Investment Schedule'!AA49</f>
        <v>0</v>
      </c>
      <c r="AE48" s="83">
        <f>'Capital Investment Schedule'!AB49</f>
        <v>0</v>
      </c>
      <c r="AF48" s="134">
        <f t="shared" si="20"/>
        <v>0</v>
      </c>
    </row>
    <row r="49" spans="6:32" x14ac:dyDescent="0.25">
      <c r="F49" s="65" t="s">
        <v>149</v>
      </c>
      <c r="G49" s="16" t="s">
        <v>60</v>
      </c>
      <c r="H49" s="66" t="s">
        <v>152</v>
      </c>
      <c r="I49" s="63">
        <v>0.05</v>
      </c>
      <c r="J49" s="70">
        <f t="shared" si="17"/>
        <v>20</v>
      </c>
      <c r="K49" s="83"/>
      <c r="L49" s="83">
        <f>'Capital Investment Schedule'!K50</f>
        <v>0</v>
      </c>
      <c r="M49" s="83">
        <f>'Capital Investment Schedule'!L50</f>
        <v>0</v>
      </c>
      <c r="N49" s="83">
        <f>'Capital Investment Schedule'!M50</f>
        <v>0</v>
      </c>
      <c r="O49" s="83">
        <f>'Capital Investment Schedule'!N50</f>
        <v>0</v>
      </c>
      <c r="P49" s="83">
        <f>'Capital Investment Schedule'!O50</f>
        <v>0</v>
      </c>
      <c r="Q49" s="83">
        <f t="shared" si="18"/>
        <v>0</v>
      </c>
      <c r="R49" s="83">
        <f t="shared" si="19"/>
        <v>0</v>
      </c>
      <c r="U49" s="65" t="s">
        <v>149</v>
      </c>
      <c r="V49" s="16" t="s">
        <v>60</v>
      </c>
      <c r="W49" s="66" t="s">
        <v>152</v>
      </c>
      <c r="X49" s="63">
        <f>I49</f>
        <v>0.05</v>
      </c>
      <c r="Y49" s="70">
        <f t="shared" si="4"/>
        <v>20</v>
      </c>
      <c r="Z49" s="83">
        <f>'Capital Investment Schedule'!W50</f>
        <v>0</v>
      </c>
      <c r="AA49" s="83">
        <f>'Capital Investment Schedule'!X50</f>
        <v>7000</v>
      </c>
      <c r="AB49" s="83">
        <f>'Capital Investment Schedule'!Y50</f>
        <v>12250</v>
      </c>
      <c r="AC49" s="83">
        <f>'Capital Investment Schedule'!Z50</f>
        <v>8750</v>
      </c>
      <c r="AD49" s="83">
        <f>'Capital Investment Schedule'!AA50</f>
        <v>5250</v>
      </c>
      <c r="AE49" s="83">
        <f>'Capital Investment Schedule'!AB50</f>
        <v>1750</v>
      </c>
      <c r="AF49" s="134">
        <f t="shared" si="20"/>
        <v>35000</v>
      </c>
    </row>
    <row r="50" spans="6:32" x14ac:dyDescent="0.25">
      <c r="F50" s="65" t="s">
        <v>149</v>
      </c>
      <c r="G50" s="16" t="s">
        <v>67</v>
      </c>
      <c r="H50" s="66" t="s">
        <v>153</v>
      </c>
      <c r="I50" s="63"/>
      <c r="J50" s="70">
        <f t="shared" si="17"/>
        <v>0</v>
      </c>
      <c r="K50" s="83"/>
      <c r="L50" s="83">
        <f>'Capital Investment Schedule'!K51</f>
        <v>0</v>
      </c>
      <c r="M50" s="83">
        <f>'Capital Investment Schedule'!L51</f>
        <v>0</v>
      </c>
      <c r="N50" s="83">
        <f>'Capital Investment Schedule'!M51</f>
        <v>0</v>
      </c>
      <c r="O50" s="83">
        <f>'Capital Investment Schedule'!N51</f>
        <v>0</v>
      </c>
      <c r="P50" s="83">
        <f>'Capital Investment Schedule'!O51</f>
        <v>0</v>
      </c>
      <c r="Q50" s="83">
        <f t="shared" si="18"/>
        <v>0</v>
      </c>
      <c r="R50" s="83">
        <f t="shared" si="19"/>
        <v>0</v>
      </c>
      <c r="U50" s="65" t="s">
        <v>149</v>
      </c>
      <c r="V50" s="16" t="s">
        <v>67</v>
      </c>
      <c r="W50" s="66" t="s">
        <v>153</v>
      </c>
      <c r="X50" s="63">
        <f t="shared" si="4"/>
        <v>0</v>
      </c>
      <c r="Y50" s="70">
        <f t="shared" si="4"/>
        <v>0</v>
      </c>
      <c r="Z50" s="83">
        <f>'Capital Investment Schedule'!W51</f>
        <v>0</v>
      </c>
      <c r="AA50" s="83">
        <f>'Capital Investment Schedule'!X51</f>
        <v>0</v>
      </c>
      <c r="AB50" s="83">
        <f>'Capital Investment Schedule'!Y51</f>
        <v>0</v>
      </c>
      <c r="AC50" s="83">
        <f>'Capital Investment Schedule'!Z51</f>
        <v>0</v>
      </c>
      <c r="AD50" s="83">
        <f>'Capital Investment Schedule'!AA51</f>
        <v>0</v>
      </c>
      <c r="AE50" s="83">
        <f>'Capital Investment Schedule'!AB51</f>
        <v>0</v>
      </c>
      <c r="AF50" s="134">
        <f t="shared" si="20"/>
        <v>0</v>
      </c>
    </row>
    <row r="51" spans="6:32" x14ac:dyDescent="0.25">
      <c r="F51" s="65" t="s">
        <v>149</v>
      </c>
      <c r="G51" s="17" t="s">
        <v>76</v>
      </c>
      <c r="H51" s="41" t="s">
        <v>240</v>
      </c>
      <c r="I51" s="63"/>
      <c r="J51" s="70">
        <f t="shared" si="17"/>
        <v>0</v>
      </c>
      <c r="K51" s="83"/>
      <c r="L51" s="83">
        <f>'Capital Investment Schedule'!K52</f>
        <v>0</v>
      </c>
      <c r="M51" s="83">
        <f>'Capital Investment Schedule'!L52</f>
        <v>0</v>
      </c>
      <c r="N51" s="83">
        <f>'Capital Investment Schedule'!M52</f>
        <v>0</v>
      </c>
      <c r="O51" s="83">
        <f>'Capital Investment Schedule'!N52</f>
        <v>0</v>
      </c>
      <c r="P51" s="83">
        <f>'Capital Investment Schedule'!O52</f>
        <v>0</v>
      </c>
      <c r="Q51" s="83">
        <f t="shared" si="18"/>
        <v>0</v>
      </c>
      <c r="R51" s="83">
        <f t="shared" si="19"/>
        <v>0</v>
      </c>
      <c r="U51" s="65" t="s">
        <v>149</v>
      </c>
      <c r="V51" s="17" t="s">
        <v>76</v>
      </c>
      <c r="W51" s="41" t="s">
        <v>240</v>
      </c>
      <c r="X51" s="63">
        <f t="shared" si="4"/>
        <v>0</v>
      </c>
      <c r="Y51" s="70">
        <f t="shared" si="4"/>
        <v>0</v>
      </c>
      <c r="Z51" s="83">
        <f>'Capital Investment Schedule'!W52</f>
        <v>0</v>
      </c>
      <c r="AA51" s="83">
        <f>'Capital Investment Schedule'!X52</f>
        <v>0</v>
      </c>
      <c r="AB51" s="83">
        <f>'Capital Investment Schedule'!Y52</f>
        <v>0</v>
      </c>
      <c r="AC51" s="83">
        <f>'Capital Investment Schedule'!Z52</f>
        <v>0</v>
      </c>
      <c r="AD51" s="83">
        <f>'Capital Investment Schedule'!AA52</f>
        <v>0</v>
      </c>
      <c r="AE51" s="83">
        <f>'Capital Investment Schedule'!AB52</f>
        <v>0</v>
      </c>
      <c r="AF51" s="134">
        <f t="shared" si="20"/>
        <v>0</v>
      </c>
    </row>
    <row r="52" spans="6:32" x14ac:dyDescent="0.25">
      <c r="F52" s="65" t="s">
        <v>149</v>
      </c>
      <c r="G52" s="16" t="s">
        <v>81</v>
      </c>
      <c r="H52" s="66" t="s">
        <v>94</v>
      </c>
      <c r="I52" s="63"/>
      <c r="J52" s="70">
        <f t="shared" si="17"/>
        <v>0</v>
      </c>
      <c r="K52" s="84"/>
      <c r="L52" s="84">
        <f>'Capital Investment Schedule'!K53</f>
        <v>0</v>
      </c>
      <c r="M52" s="84">
        <f>'Capital Investment Schedule'!L53</f>
        <v>0</v>
      </c>
      <c r="N52" s="84">
        <f>'Capital Investment Schedule'!M53</f>
        <v>0</v>
      </c>
      <c r="O52" s="84">
        <f>'Capital Investment Schedule'!N53</f>
        <v>0</v>
      </c>
      <c r="P52" s="84">
        <f>'Capital Investment Schedule'!O53</f>
        <v>0</v>
      </c>
      <c r="Q52" s="84">
        <f t="shared" si="18"/>
        <v>0</v>
      </c>
      <c r="R52" s="84">
        <f t="shared" si="19"/>
        <v>0</v>
      </c>
      <c r="U52" s="65" t="s">
        <v>149</v>
      </c>
      <c r="V52" s="16" t="s">
        <v>81</v>
      </c>
      <c r="W52" s="66" t="s">
        <v>94</v>
      </c>
      <c r="X52" s="63">
        <f t="shared" si="4"/>
        <v>0</v>
      </c>
      <c r="Y52" s="70">
        <f t="shared" si="4"/>
        <v>0</v>
      </c>
      <c r="Z52" s="84">
        <f>'Capital Investment Schedule'!W53</f>
        <v>0</v>
      </c>
      <c r="AA52" s="84">
        <f>'Capital Investment Schedule'!X53</f>
        <v>0</v>
      </c>
      <c r="AB52" s="84">
        <f>'Capital Investment Schedule'!Y53</f>
        <v>0</v>
      </c>
      <c r="AC52" s="84">
        <f>'Capital Investment Schedule'!Z53</f>
        <v>0</v>
      </c>
      <c r="AD52" s="84">
        <f>'Capital Investment Schedule'!AA53</f>
        <v>0</v>
      </c>
      <c r="AE52" s="84">
        <f>'Capital Investment Schedule'!AB53</f>
        <v>0</v>
      </c>
      <c r="AF52" s="400">
        <f t="shared" si="20"/>
        <v>0</v>
      </c>
    </row>
    <row r="53" spans="6:32" x14ac:dyDescent="0.25">
      <c r="F53" s="69"/>
      <c r="G53" s="69"/>
      <c r="H53" s="69"/>
      <c r="I53" s="70"/>
      <c r="J53" s="74"/>
      <c r="K53" s="86"/>
      <c r="L53" s="85">
        <f t="shared" ref="L53:R53" si="21">SUM(L47:L52)</f>
        <v>0</v>
      </c>
      <c r="M53" s="85">
        <f t="shared" si="21"/>
        <v>0</v>
      </c>
      <c r="N53" s="85">
        <f t="shared" si="21"/>
        <v>0</v>
      </c>
      <c r="O53" s="85">
        <f t="shared" si="21"/>
        <v>0</v>
      </c>
      <c r="P53" s="85">
        <f t="shared" si="21"/>
        <v>0</v>
      </c>
      <c r="Q53" s="85">
        <f t="shared" si="21"/>
        <v>0</v>
      </c>
      <c r="R53" s="85">
        <f t="shared" si="21"/>
        <v>0</v>
      </c>
      <c r="U53" s="69"/>
      <c r="V53" s="69"/>
      <c r="W53" s="69"/>
      <c r="X53" s="70"/>
      <c r="Y53" s="74"/>
      <c r="Z53" s="85">
        <f t="shared" ref="Z53:AF53" si="22">SUM(Z47:Z52)</f>
        <v>0</v>
      </c>
      <c r="AA53" s="85">
        <f t="shared" si="22"/>
        <v>7000</v>
      </c>
      <c r="AB53" s="85">
        <f t="shared" si="22"/>
        <v>12250</v>
      </c>
      <c r="AC53" s="85">
        <f t="shared" si="22"/>
        <v>8750</v>
      </c>
      <c r="AD53" s="85">
        <f t="shared" si="22"/>
        <v>5250</v>
      </c>
      <c r="AE53" s="85">
        <f t="shared" si="22"/>
        <v>1750</v>
      </c>
      <c r="AF53" s="85">
        <f t="shared" si="22"/>
        <v>35000</v>
      </c>
    </row>
    <row r="54" spans="6:32" x14ac:dyDescent="0.25">
      <c r="F54" s="64" t="s">
        <v>154</v>
      </c>
      <c r="G54" s="64"/>
      <c r="H54" s="71"/>
      <c r="I54" s="64"/>
      <c r="J54" s="64"/>
      <c r="K54" s="87"/>
      <c r="L54" s="87"/>
      <c r="M54" s="87"/>
      <c r="N54" s="87"/>
      <c r="O54" s="87"/>
      <c r="P54" s="87"/>
      <c r="Q54" s="87"/>
      <c r="R54" s="87" t="str">
        <f t="shared" si="19"/>
        <v/>
      </c>
      <c r="U54" s="64" t="s">
        <v>154</v>
      </c>
      <c r="V54" s="64"/>
      <c r="W54" s="71"/>
      <c r="X54" s="64"/>
      <c r="Y54" s="64"/>
      <c r="Z54" s="87"/>
      <c r="AA54" s="87"/>
      <c r="AB54" s="87"/>
      <c r="AC54" s="87"/>
      <c r="AD54" s="87"/>
      <c r="AE54" s="87"/>
      <c r="AF54" s="87"/>
    </row>
    <row r="55" spans="6:32" x14ac:dyDescent="0.25">
      <c r="F55" s="65" t="s">
        <v>154</v>
      </c>
      <c r="G55" s="16" t="s">
        <v>43</v>
      </c>
      <c r="H55" s="66" t="s">
        <v>155</v>
      </c>
      <c r="I55" s="63"/>
      <c r="J55" s="70">
        <f t="shared" ref="J55:J60" si="23">IF($I55="",0,1/I55)</f>
        <v>0</v>
      </c>
      <c r="K55" s="83"/>
      <c r="L55" s="83">
        <f>'Capital Investment Schedule'!K56</f>
        <v>0</v>
      </c>
      <c r="M55" s="83">
        <f>'Capital Investment Schedule'!L56</f>
        <v>0</v>
      </c>
      <c r="N55" s="83">
        <f>'Capital Investment Schedule'!M56</f>
        <v>0</v>
      </c>
      <c r="O55" s="83">
        <f>'Capital Investment Schedule'!N56</f>
        <v>0</v>
      </c>
      <c r="P55" s="83">
        <f>'Capital Investment Schedule'!O56</f>
        <v>0</v>
      </c>
      <c r="Q55" s="83">
        <f t="shared" si="18"/>
        <v>0</v>
      </c>
      <c r="R55" s="83">
        <f t="shared" si="19"/>
        <v>0</v>
      </c>
      <c r="U55" s="65" t="s">
        <v>154</v>
      </c>
      <c r="V55" s="16" t="s">
        <v>43</v>
      </c>
      <c r="W55" s="66" t="s">
        <v>155</v>
      </c>
      <c r="X55" s="63">
        <f t="shared" si="4"/>
        <v>0</v>
      </c>
      <c r="Y55" s="70">
        <f t="shared" si="4"/>
        <v>0</v>
      </c>
      <c r="Z55" s="83">
        <f>'Capital Investment Schedule'!W56</f>
        <v>0</v>
      </c>
      <c r="AA55" s="83">
        <f>'Capital Investment Schedule'!X56</f>
        <v>0</v>
      </c>
      <c r="AB55" s="83">
        <f>'Capital Investment Schedule'!Y56</f>
        <v>0</v>
      </c>
      <c r="AC55" s="83">
        <f>'Capital Investment Schedule'!Z56</f>
        <v>0</v>
      </c>
      <c r="AD55" s="83">
        <f>'Capital Investment Schedule'!AA56</f>
        <v>0</v>
      </c>
      <c r="AE55" s="83">
        <f>'Capital Investment Schedule'!AB56</f>
        <v>0</v>
      </c>
      <c r="AF55" s="134">
        <f t="shared" ref="AF55:AF60" si="24">SUM(Z55:AE55)</f>
        <v>0</v>
      </c>
    </row>
    <row r="56" spans="6:32" x14ac:dyDescent="0.25">
      <c r="F56" s="65" t="s">
        <v>154</v>
      </c>
      <c r="G56" s="16" t="s">
        <v>52</v>
      </c>
      <c r="H56" s="66" t="s">
        <v>156</v>
      </c>
      <c r="I56" s="63">
        <v>0.1225</v>
      </c>
      <c r="J56" s="70">
        <f t="shared" si="23"/>
        <v>8.1632653061224492</v>
      </c>
      <c r="K56" s="83"/>
      <c r="L56" s="83">
        <f>'Capital Investment Schedule'!K57</f>
        <v>0</v>
      </c>
      <c r="M56" s="83">
        <f>'Capital Investment Schedule'!L57</f>
        <v>0</v>
      </c>
      <c r="N56" s="83">
        <f>'Capital Investment Schedule'!M57</f>
        <v>0</v>
      </c>
      <c r="O56" s="83">
        <f>'Capital Investment Schedule'!N57</f>
        <v>0</v>
      </c>
      <c r="P56" s="83">
        <f>'Capital Investment Schedule'!O57</f>
        <v>0</v>
      </c>
      <c r="Q56" s="83">
        <f t="shared" si="18"/>
        <v>0</v>
      </c>
      <c r="R56" s="83">
        <f t="shared" si="19"/>
        <v>0</v>
      </c>
      <c r="U56" s="65" t="s">
        <v>154</v>
      </c>
      <c r="V56" s="16" t="s">
        <v>52</v>
      </c>
      <c r="W56" s="66" t="s">
        <v>156</v>
      </c>
      <c r="X56" s="63">
        <f t="shared" si="4"/>
        <v>0.1225</v>
      </c>
      <c r="Y56" s="70">
        <f t="shared" si="4"/>
        <v>8.1632653061224492</v>
      </c>
      <c r="Z56" s="83">
        <f>'Capital Investment Schedule'!W57</f>
        <v>0</v>
      </c>
      <c r="AA56" s="83">
        <f>'Capital Investment Schedule'!X57</f>
        <v>842871</v>
      </c>
      <c r="AB56" s="83">
        <f>'Capital Investment Schedule'!Y57</f>
        <v>1475023</v>
      </c>
      <c r="AC56" s="83">
        <f>'Capital Investment Schedule'!Z57</f>
        <v>1053588</v>
      </c>
      <c r="AD56" s="83">
        <f>'Capital Investment Schedule'!AA57</f>
        <v>632151</v>
      </c>
      <c r="AE56" s="83">
        <f>'Capital Investment Schedule'!AB57</f>
        <v>210717</v>
      </c>
      <c r="AF56" s="134">
        <f t="shared" si="24"/>
        <v>4214350</v>
      </c>
    </row>
    <row r="57" spans="6:32" x14ac:dyDescent="0.25">
      <c r="F57" s="65" t="s">
        <v>154</v>
      </c>
      <c r="G57" s="16" t="s">
        <v>60</v>
      </c>
      <c r="H57" s="66" t="s">
        <v>157</v>
      </c>
      <c r="I57" s="63">
        <v>0.05</v>
      </c>
      <c r="J57" s="70">
        <f t="shared" si="23"/>
        <v>20</v>
      </c>
      <c r="K57" s="83"/>
      <c r="L57" s="83">
        <f>'Capital Investment Schedule'!K58</f>
        <v>12800</v>
      </c>
      <c r="M57" s="83">
        <f>'Capital Investment Schedule'!L58</f>
        <v>38400</v>
      </c>
      <c r="N57" s="83">
        <f>'Capital Investment Schedule'!M58</f>
        <v>76800</v>
      </c>
      <c r="O57" s="83">
        <f>'Capital Investment Schedule'!N58</f>
        <v>102400</v>
      </c>
      <c r="P57" s="83">
        <f>'Capital Investment Schedule'!O58</f>
        <v>25600</v>
      </c>
      <c r="Q57" s="83">
        <f t="shared" si="18"/>
        <v>256000</v>
      </c>
      <c r="R57" s="83">
        <f t="shared" si="19"/>
        <v>5120000</v>
      </c>
      <c r="U57" s="65" t="s">
        <v>154</v>
      </c>
      <c r="V57" s="16" t="s">
        <v>60</v>
      </c>
      <c r="W57" s="66" t="s">
        <v>157</v>
      </c>
      <c r="X57" s="63">
        <f t="shared" si="4"/>
        <v>0.05</v>
      </c>
      <c r="Y57" s="70">
        <f t="shared" si="4"/>
        <v>20</v>
      </c>
      <c r="Z57" s="83">
        <f>'Capital Investment Schedule'!W58</f>
        <v>0</v>
      </c>
      <c r="AA57" s="83">
        <f>'Capital Investment Schedule'!X58</f>
        <v>127560</v>
      </c>
      <c r="AB57" s="83">
        <f>'Capital Investment Schedule'!Y58</f>
        <v>223230</v>
      </c>
      <c r="AC57" s="83">
        <f>'Capital Investment Schedule'!Z58</f>
        <v>159450</v>
      </c>
      <c r="AD57" s="83">
        <f>'Capital Investment Schedule'!AA58</f>
        <v>95670</v>
      </c>
      <c r="AE57" s="83">
        <f>'Capital Investment Schedule'!AB58</f>
        <v>31890</v>
      </c>
      <c r="AF57" s="134">
        <f t="shared" si="24"/>
        <v>637800</v>
      </c>
    </row>
    <row r="58" spans="6:32" x14ac:dyDescent="0.25">
      <c r="F58" s="65" t="s">
        <v>154</v>
      </c>
      <c r="G58" s="16" t="s">
        <v>67</v>
      </c>
      <c r="H58" s="66" t="s">
        <v>158</v>
      </c>
      <c r="I58" s="63"/>
      <c r="J58" s="70">
        <f t="shared" si="23"/>
        <v>0</v>
      </c>
      <c r="K58" s="83"/>
      <c r="L58" s="83">
        <f>'Capital Investment Schedule'!K59</f>
        <v>0</v>
      </c>
      <c r="M58" s="83">
        <f>'Capital Investment Schedule'!L59</f>
        <v>0</v>
      </c>
      <c r="N58" s="83">
        <f>'Capital Investment Schedule'!M59</f>
        <v>0</v>
      </c>
      <c r="O58" s="83">
        <f>'Capital Investment Schedule'!N59</f>
        <v>0</v>
      </c>
      <c r="P58" s="83">
        <f>'Capital Investment Schedule'!O59</f>
        <v>0</v>
      </c>
      <c r="Q58" s="83">
        <f t="shared" si="18"/>
        <v>0</v>
      </c>
      <c r="R58" s="83">
        <f t="shared" si="19"/>
        <v>0</v>
      </c>
      <c r="U58" s="65" t="s">
        <v>154</v>
      </c>
      <c r="V58" s="16" t="s">
        <v>67</v>
      </c>
      <c r="W58" s="66" t="s">
        <v>158</v>
      </c>
      <c r="X58" s="63">
        <f t="shared" si="4"/>
        <v>0</v>
      </c>
      <c r="Y58" s="70">
        <f t="shared" si="4"/>
        <v>0</v>
      </c>
      <c r="Z58" s="83">
        <f>'Capital Investment Schedule'!W59</f>
        <v>0</v>
      </c>
      <c r="AA58" s="83">
        <f>'Capital Investment Schedule'!X59</f>
        <v>0</v>
      </c>
      <c r="AB58" s="83">
        <f>'Capital Investment Schedule'!Y59</f>
        <v>0</v>
      </c>
      <c r="AC58" s="83">
        <f>'Capital Investment Schedule'!Z59</f>
        <v>0</v>
      </c>
      <c r="AD58" s="83">
        <f>'Capital Investment Schedule'!AA59</f>
        <v>0</v>
      </c>
      <c r="AE58" s="83">
        <f>'Capital Investment Schedule'!AB59</f>
        <v>0</v>
      </c>
      <c r="AF58" s="134">
        <f t="shared" si="24"/>
        <v>0</v>
      </c>
    </row>
    <row r="59" spans="6:32" x14ac:dyDescent="0.25">
      <c r="F59" s="65" t="s">
        <v>154</v>
      </c>
      <c r="G59" s="16" t="s">
        <v>76</v>
      </c>
      <c r="H59" s="16" t="s">
        <v>159</v>
      </c>
      <c r="I59" s="63"/>
      <c r="J59" s="70">
        <f t="shared" si="23"/>
        <v>0</v>
      </c>
      <c r="K59" s="83"/>
      <c r="L59" s="83">
        <f>'Capital Investment Schedule'!K60</f>
        <v>0</v>
      </c>
      <c r="M59" s="83">
        <f>'Capital Investment Schedule'!L60</f>
        <v>0</v>
      </c>
      <c r="N59" s="83">
        <f>'Capital Investment Schedule'!M60</f>
        <v>0</v>
      </c>
      <c r="O59" s="83">
        <f>'Capital Investment Schedule'!N60</f>
        <v>0</v>
      </c>
      <c r="P59" s="83">
        <f>'Capital Investment Schedule'!O60</f>
        <v>0</v>
      </c>
      <c r="Q59" s="83">
        <f t="shared" si="18"/>
        <v>0</v>
      </c>
      <c r="R59" s="83">
        <f t="shared" si="19"/>
        <v>0</v>
      </c>
      <c r="U59" s="65" t="s">
        <v>154</v>
      </c>
      <c r="V59" s="16" t="s">
        <v>76</v>
      </c>
      <c r="W59" s="16" t="s">
        <v>159</v>
      </c>
      <c r="X59" s="63">
        <f t="shared" si="4"/>
        <v>0</v>
      </c>
      <c r="Y59" s="70">
        <f t="shared" si="4"/>
        <v>0</v>
      </c>
      <c r="Z59" s="83">
        <f>'Capital Investment Schedule'!W60</f>
        <v>0</v>
      </c>
      <c r="AA59" s="83">
        <f>'Capital Investment Schedule'!X60</f>
        <v>0</v>
      </c>
      <c r="AB59" s="83">
        <f>'Capital Investment Schedule'!Y60</f>
        <v>0</v>
      </c>
      <c r="AC59" s="83">
        <f>'Capital Investment Schedule'!Z60</f>
        <v>0</v>
      </c>
      <c r="AD59" s="83">
        <f>'Capital Investment Schedule'!AA60</f>
        <v>0</v>
      </c>
      <c r="AE59" s="83">
        <f>'Capital Investment Schedule'!AB60</f>
        <v>0</v>
      </c>
      <c r="AF59" s="134">
        <f t="shared" si="24"/>
        <v>0</v>
      </c>
    </row>
    <row r="60" spans="6:32" x14ac:dyDescent="0.25">
      <c r="F60" s="65" t="s">
        <v>154</v>
      </c>
      <c r="G60" s="16" t="s">
        <v>81</v>
      </c>
      <c r="H60" s="66" t="s">
        <v>160</v>
      </c>
      <c r="I60" s="63"/>
      <c r="J60" s="70">
        <f t="shared" si="23"/>
        <v>0</v>
      </c>
      <c r="K60" s="84"/>
      <c r="L60" s="84">
        <f>'Capital Investment Schedule'!K61</f>
        <v>0</v>
      </c>
      <c r="M60" s="84">
        <f>'Capital Investment Schedule'!L61</f>
        <v>0</v>
      </c>
      <c r="N60" s="84">
        <f>'Capital Investment Schedule'!M61</f>
        <v>0</v>
      </c>
      <c r="O60" s="84">
        <f>'Capital Investment Schedule'!N61</f>
        <v>0</v>
      </c>
      <c r="P60" s="84">
        <f>'Capital Investment Schedule'!O61</f>
        <v>0</v>
      </c>
      <c r="Q60" s="84">
        <f t="shared" si="18"/>
        <v>0</v>
      </c>
      <c r="R60" s="84">
        <f t="shared" si="19"/>
        <v>0</v>
      </c>
      <c r="U60" s="65" t="s">
        <v>154</v>
      </c>
      <c r="V60" s="16" t="s">
        <v>81</v>
      </c>
      <c r="W60" s="66" t="s">
        <v>160</v>
      </c>
      <c r="X60" s="63">
        <f t="shared" si="4"/>
        <v>0</v>
      </c>
      <c r="Y60" s="70">
        <f t="shared" si="4"/>
        <v>0</v>
      </c>
      <c r="Z60" s="84">
        <f>'Capital Investment Schedule'!W61</f>
        <v>0</v>
      </c>
      <c r="AA60" s="84">
        <f>'Capital Investment Schedule'!X61</f>
        <v>0</v>
      </c>
      <c r="AB60" s="84">
        <f>'Capital Investment Schedule'!Y61</f>
        <v>0</v>
      </c>
      <c r="AC60" s="84">
        <f>'Capital Investment Schedule'!Z61</f>
        <v>0</v>
      </c>
      <c r="AD60" s="84">
        <f>'Capital Investment Schedule'!AA61</f>
        <v>0</v>
      </c>
      <c r="AE60" s="84">
        <f>'Capital Investment Schedule'!AB61</f>
        <v>0</v>
      </c>
      <c r="AF60" s="400">
        <f t="shared" si="24"/>
        <v>0</v>
      </c>
    </row>
    <row r="61" spans="6:32" x14ac:dyDescent="0.25">
      <c r="F61" s="67"/>
      <c r="G61" s="68"/>
      <c r="H61" s="69"/>
      <c r="I61" s="70"/>
      <c r="J61" s="74"/>
      <c r="K61" s="86"/>
      <c r="L61" s="85">
        <f>SUM(L55:L60)</f>
        <v>12800</v>
      </c>
      <c r="M61" s="85">
        <f t="shared" ref="M61:R61" si="25">SUM(M55:M60)</f>
        <v>38400</v>
      </c>
      <c r="N61" s="85">
        <f t="shared" si="25"/>
        <v>76800</v>
      </c>
      <c r="O61" s="85">
        <f t="shared" si="25"/>
        <v>102400</v>
      </c>
      <c r="P61" s="85">
        <f t="shared" si="25"/>
        <v>25600</v>
      </c>
      <c r="Q61" s="85">
        <f t="shared" si="25"/>
        <v>256000</v>
      </c>
      <c r="R61" s="85">
        <f t="shared" si="25"/>
        <v>5120000</v>
      </c>
      <c r="U61" s="67"/>
      <c r="V61" s="68"/>
      <c r="W61" s="69"/>
      <c r="X61" s="70"/>
      <c r="Y61" s="74"/>
      <c r="Z61" s="85">
        <f t="shared" ref="Z61:AF61" si="26">SUM(Z55:Z60)</f>
        <v>0</v>
      </c>
      <c r="AA61" s="85">
        <f t="shared" si="26"/>
        <v>970431</v>
      </c>
      <c r="AB61" s="85">
        <f t="shared" si="26"/>
        <v>1698253</v>
      </c>
      <c r="AC61" s="85">
        <f t="shared" si="26"/>
        <v>1213038</v>
      </c>
      <c r="AD61" s="85">
        <f t="shared" si="26"/>
        <v>727821</v>
      </c>
      <c r="AE61" s="85">
        <f t="shared" si="26"/>
        <v>242607</v>
      </c>
      <c r="AF61" s="85">
        <f t="shared" si="26"/>
        <v>4852150</v>
      </c>
    </row>
    <row r="62" spans="6:32" x14ac:dyDescent="0.25">
      <c r="F62" s="64" t="s">
        <v>46</v>
      </c>
      <c r="G62" s="64"/>
      <c r="H62" s="71"/>
      <c r="I62" s="64"/>
      <c r="J62" s="64"/>
      <c r="K62" s="87"/>
      <c r="L62" s="87"/>
      <c r="M62" s="87"/>
      <c r="N62" s="87"/>
      <c r="O62" s="87"/>
      <c r="P62" s="87"/>
      <c r="Q62" s="87"/>
      <c r="R62" s="87"/>
      <c r="U62" s="64" t="s">
        <v>46</v>
      </c>
      <c r="V62" s="64"/>
      <c r="W62" s="71"/>
      <c r="X62" s="64"/>
      <c r="Y62" s="64"/>
      <c r="Z62" s="87"/>
      <c r="AA62" s="87"/>
      <c r="AB62" s="87"/>
      <c r="AC62" s="87"/>
      <c r="AD62" s="87"/>
      <c r="AE62" s="87"/>
      <c r="AF62" s="87"/>
    </row>
    <row r="63" spans="6:32" x14ac:dyDescent="0.25">
      <c r="F63" s="65" t="s">
        <v>46</v>
      </c>
      <c r="G63" s="16" t="s">
        <v>43</v>
      </c>
      <c r="H63" s="17" t="s">
        <v>47</v>
      </c>
      <c r="I63" s="63"/>
      <c r="J63" s="70">
        <f>IF($I63="",0,1/I63)</f>
        <v>0</v>
      </c>
      <c r="K63" s="83"/>
      <c r="L63" s="83">
        <f>'Capital Investment Schedule'!K69</f>
        <v>0</v>
      </c>
      <c r="M63" s="83">
        <f>'Capital Investment Schedule'!L69</f>
        <v>0</v>
      </c>
      <c r="N63" s="83">
        <f>'Capital Investment Schedule'!M69</f>
        <v>0</v>
      </c>
      <c r="O63" s="83">
        <f>'Capital Investment Schedule'!N69</f>
        <v>0</v>
      </c>
      <c r="P63" s="83">
        <f>'Capital Investment Schedule'!O69</f>
        <v>0</v>
      </c>
      <c r="Q63" s="83">
        <f t="shared" ref="Q63:Q72" si="27">SUM(L63:P63)</f>
        <v>0</v>
      </c>
      <c r="R63" s="83">
        <f t="shared" ref="R63:R79" si="28">IF(J63="","",J63*Q63)</f>
        <v>0</v>
      </c>
      <c r="U63" s="65" t="s">
        <v>46</v>
      </c>
      <c r="V63" s="16" t="s">
        <v>43</v>
      </c>
      <c r="W63" s="17" t="s">
        <v>47</v>
      </c>
      <c r="X63" s="63">
        <f t="shared" si="4"/>
        <v>0</v>
      </c>
      <c r="Y63" s="70">
        <f t="shared" si="4"/>
        <v>0</v>
      </c>
      <c r="Z63" s="83">
        <f>'Capital Investment Schedule'!W69</f>
        <v>0</v>
      </c>
      <c r="AA63" s="83">
        <f>'Capital Investment Schedule'!X69</f>
        <v>0</v>
      </c>
      <c r="AB63" s="83">
        <f>'Capital Investment Schedule'!Y69</f>
        <v>0</v>
      </c>
      <c r="AC63" s="83">
        <f>'Capital Investment Schedule'!Z69</f>
        <v>0</v>
      </c>
      <c r="AD63" s="83">
        <f>'Capital Investment Schedule'!AA69</f>
        <v>0</v>
      </c>
      <c r="AE63" s="83">
        <f>'Capital Investment Schedule'!AB69</f>
        <v>0</v>
      </c>
      <c r="AF63" s="134">
        <f t="shared" ref="AF63:AF72" si="29">SUM(Z63:AE63)</f>
        <v>0</v>
      </c>
    </row>
    <row r="64" spans="6:32" x14ac:dyDescent="0.25">
      <c r="F64" s="65" t="s">
        <v>46</v>
      </c>
      <c r="G64" s="16" t="s">
        <v>52</v>
      </c>
      <c r="H64" s="17" t="s">
        <v>55</v>
      </c>
      <c r="I64" s="63"/>
      <c r="J64" s="70">
        <f t="shared" ref="J64:J80" si="30">IF($I64="",0,1/I64)</f>
        <v>0</v>
      </c>
      <c r="K64" s="83"/>
      <c r="L64" s="83">
        <f>'Capital Investment Schedule'!K70</f>
        <v>0</v>
      </c>
      <c r="M64" s="83">
        <f>'Capital Investment Schedule'!L70</f>
        <v>0</v>
      </c>
      <c r="N64" s="83">
        <f>'Capital Investment Schedule'!M70</f>
        <v>0</v>
      </c>
      <c r="O64" s="83">
        <f>'Capital Investment Schedule'!N70</f>
        <v>0</v>
      </c>
      <c r="P64" s="83">
        <f>'Capital Investment Schedule'!O70</f>
        <v>0</v>
      </c>
      <c r="Q64" s="83">
        <f t="shared" si="27"/>
        <v>0</v>
      </c>
      <c r="R64" s="83">
        <f t="shared" si="28"/>
        <v>0</v>
      </c>
      <c r="U64" s="65" t="s">
        <v>46</v>
      </c>
      <c r="V64" s="16" t="s">
        <v>52</v>
      </c>
      <c r="W64" s="17" t="s">
        <v>55</v>
      </c>
      <c r="X64" s="63">
        <f t="shared" si="4"/>
        <v>0</v>
      </c>
      <c r="Y64" s="70">
        <f t="shared" si="4"/>
        <v>0</v>
      </c>
      <c r="Z64" s="83">
        <f>'Capital Investment Schedule'!W70</f>
        <v>0</v>
      </c>
      <c r="AA64" s="83">
        <f>'Capital Investment Schedule'!X70</f>
        <v>0</v>
      </c>
      <c r="AB64" s="83">
        <f>'Capital Investment Schedule'!Y70</f>
        <v>0</v>
      </c>
      <c r="AC64" s="83">
        <f>'Capital Investment Schedule'!Z70</f>
        <v>0</v>
      </c>
      <c r="AD64" s="83">
        <f>'Capital Investment Schedule'!AA70</f>
        <v>0</v>
      </c>
      <c r="AE64" s="83">
        <f>'Capital Investment Schedule'!AB70</f>
        <v>0</v>
      </c>
      <c r="AF64" s="134">
        <f t="shared" si="29"/>
        <v>0</v>
      </c>
    </row>
    <row r="65" spans="6:32" x14ac:dyDescent="0.25">
      <c r="F65" s="65" t="s">
        <v>46</v>
      </c>
      <c r="G65" s="16" t="s">
        <v>60</v>
      </c>
      <c r="H65" s="17" t="s">
        <v>63</v>
      </c>
      <c r="I65" s="63"/>
      <c r="J65" s="70">
        <f t="shared" si="30"/>
        <v>0</v>
      </c>
      <c r="K65" s="83"/>
      <c r="L65" s="83">
        <f>'Capital Investment Schedule'!K71</f>
        <v>0</v>
      </c>
      <c r="M65" s="83">
        <f>'Capital Investment Schedule'!L71</f>
        <v>0</v>
      </c>
      <c r="N65" s="83">
        <f>'Capital Investment Schedule'!M71</f>
        <v>0</v>
      </c>
      <c r="O65" s="83">
        <f>'Capital Investment Schedule'!N71</f>
        <v>0</v>
      </c>
      <c r="P65" s="83">
        <f>'Capital Investment Schedule'!O71</f>
        <v>0</v>
      </c>
      <c r="Q65" s="83">
        <f t="shared" si="27"/>
        <v>0</v>
      </c>
      <c r="R65" s="83">
        <f t="shared" si="28"/>
        <v>0</v>
      </c>
      <c r="U65" s="65" t="s">
        <v>46</v>
      </c>
      <c r="V65" s="16" t="s">
        <v>60</v>
      </c>
      <c r="W65" s="17" t="s">
        <v>63</v>
      </c>
      <c r="X65" s="63">
        <f t="shared" si="4"/>
        <v>0</v>
      </c>
      <c r="Y65" s="70">
        <f t="shared" si="4"/>
        <v>0</v>
      </c>
      <c r="Z65" s="83">
        <f>'Capital Investment Schedule'!W71</f>
        <v>0</v>
      </c>
      <c r="AA65" s="83">
        <f>'Capital Investment Schedule'!X71</f>
        <v>0</v>
      </c>
      <c r="AB65" s="83">
        <f>'Capital Investment Schedule'!Y71</f>
        <v>0</v>
      </c>
      <c r="AC65" s="83">
        <f>'Capital Investment Schedule'!Z71</f>
        <v>0</v>
      </c>
      <c r="AD65" s="83">
        <f>'Capital Investment Schedule'!AA71</f>
        <v>0</v>
      </c>
      <c r="AE65" s="83">
        <f>'Capital Investment Schedule'!AB71</f>
        <v>0</v>
      </c>
      <c r="AF65" s="134">
        <f t="shared" si="29"/>
        <v>0</v>
      </c>
    </row>
    <row r="66" spans="6:32" x14ac:dyDescent="0.25">
      <c r="F66" s="65" t="s">
        <v>46</v>
      </c>
      <c r="G66" s="16" t="s">
        <v>67</v>
      </c>
      <c r="H66" s="17" t="s">
        <v>69</v>
      </c>
      <c r="I66" s="63"/>
      <c r="J66" s="70">
        <f t="shared" si="30"/>
        <v>0</v>
      </c>
      <c r="K66" s="83"/>
      <c r="L66" s="83">
        <f>'Capital Investment Schedule'!K72</f>
        <v>0</v>
      </c>
      <c r="M66" s="83">
        <f>'Capital Investment Schedule'!L72</f>
        <v>0</v>
      </c>
      <c r="N66" s="83">
        <f>'Capital Investment Schedule'!M72</f>
        <v>0</v>
      </c>
      <c r="O66" s="83">
        <f>'Capital Investment Schedule'!N72</f>
        <v>0</v>
      </c>
      <c r="P66" s="83">
        <f>'Capital Investment Schedule'!O72</f>
        <v>0</v>
      </c>
      <c r="Q66" s="83">
        <f t="shared" si="27"/>
        <v>0</v>
      </c>
      <c r="R66" s="83">
        <f t="shared" si="28"/>
        <v>0</v>
      </c>
      <c r="U66" s="65" t="s">
        <v>46</v>
      </c>
      <c r="V66" s="16" t="s">
        <v>67</v>
      </c>
      <c r="W66" s="17" t="s">
        <v>69</v>
      </c>
      <c r="X66" s="63">
        <f t="shared" si="4"/>
        <v>0</v>
      </c>
      <c r="Y66" s="70">
        <f t="shared" si="4"/>
        <v>0</v>
      </c>
      <c r="Z66" s="83">
        <f>'Capital Investment Schedule'!W72</f>
        <v>0</v>
      </c>
      <c r="AA66" s="83">
        <f>'Capital Investment Schedule'!X72</f>
        <v>0</v>
      </c>
      <c r="AB66" s="83">
        <f>'Capital Investment Schedule'!Y72</f>
        <v>0</v>
      </c>
      <c r="AC66" s="83">
        <f>'Capital Investment Schedule'!Z72</f>
        <v>0</v>
      </c>
      <c r="AD66" s="83">
        <f>'Capital Investment Schedule'!AA72</f>
        <v>0</v>
      </c>
      <c r="AE66" s="83">
        <f>'Capital Investment Schedule'!AB72</f>
        <v>0</v>
      </c>
      <c r="AF66" s="134">
        <f t="shared" si="29"/>
        <v>0</v>
      </c>
    </row>
    <row r="67" spans="6:32" x14ac:dyDescent="0.25">
      <c r="F67" s="65" t="s">
        <v>46</v>
      </c>
      <c r="G67" s="16" t="s">
        <v>76</v>
      </c>
      <c r="H67" s="17" t="s">
        <v>77</v>
      </c>
      <c r="I67" s="63"/>
      <c r="J67" s="70">
        <f t="shared" si="30"/>
        <v>0</v>
      </c>
      <c r="K67" s="83"/>
      <c r="L67" s="83">
        <f>'Capital Investment Schedule'!K73</f>
        <v>0</v>
      </c>
      <c r="M67" s="83">
        <f>'Capital Investment Schedule'!L73</f>
        <v>0</v>
      </c>
      <c r="N67" s="83">
        <f>'Capital Investment Schedule'!M73</f>
        <v>0</v>
      </c>
      <c r="O67" s="83">
        <f>'Capital Investment Schedule'!N73</f>
        <v>0</v>
      </c>
      <c r="P67" s="83">
        <f>'Capital Investment Schedule'!O73</f>
        <v>0</v>
      </c>
      <c r="Q67" s="83">
        <f>SUM(L67:P67)</f>
        <v>0</v>
      </c>
      <c r="R67" s="83">
        <f t="shared" si="28"/>
        <v>0</v>
      </c>
      <c r="U67" s="65" t="s">
        <v>46</v>
      </c>
      <c r="V67" s="16" t="s">
        <v>76</v>
      </c>
      <c r="W67" s="17" t="s">
        <v>77</v>
      </c>
      <c r="X67" s="63">
        <f t="shared" si="4"/>
        <v>0</v>
      </c>
      <c r="Y67" s="70">
        <f t="shared" si="4"/>
        <v>0</v>
      </c>
      <c r="Z67" s="83">
        <f>'Capital Investment Schedule'!W73</f>
        <v>0</v>
      </c>
      <c r="AA67" s="83">
        <f>'Capital Investment Schedule'!X73</f>
        <v>0</v>
      </c>
      <c r="AB67" s="83">
        <f>'Capital Investment Schedule'!Y73</f>
        <v>0</v>
      </c>
      <c r="AC67" s="83">
        <f>'Capital Investment Schedule'!Z73</f>
        <v>0</v>
      </c>
      <c r="AD67" s="83">
        <f>'Capital Investment Schedule'!AA73</f>
        <v>0</v>
      </c>
      <c r="AE67" s="83">
        <f>'Capital Investment Schedule'!AB73</f>
        <v>0</v>
      </c>
      <c r="AF67" s="134">
        <f t="shared" si="29"/>
        <v>0</v>
      </c>
    </row>
    <row r="68" spans="6:32" x14ac:dyDescent="0.25">
      <c r="F68" s="65" t="s">
        <v>46</v>
      </c>
      <c r="G68" s="16" t="s">
        <v>81</v>
      </c>
      <c r="H68" s="17" t="s">
        <v>83</v>
      </c>
      <c r="I68" s="63"/>
      <c r="J68" s="70">
        <f t="shared" si="30"/>
        <v>0</v>
      </c>
      <c r="K68" s="83"/>
      <c r="L68" s="83">
        <f>'Capital Investment Schedule'!K74</f>
        <v>0</v>
      </c>
      <c r="M68" s="83">
        <f>'Capital Investment Schedule'!L74</f>
        <v>0</v>
      </c>
      <c r="N68" s="83">
        <f>'Capital Investment Schedule'!M74</f>
        <v>0</v>
      </c>
      <c r="O68" s="83">
        <f>'Capital Investment Schedule'!N74</f>
        <v>0</v>
      </c>
      <c r="P68" s="83">
        <f>'Capital Investment Schedule'!O74</f>
        <v>0</v>
      </c>
      <c r="Q68" s="83">
        <f t="shared" si="27"/>
        <v>0</v>
      </c>
      <c r="R68" s="83">
        <f>IF(J68="","",J68*Q68)</f>
        <v>0</v>
      </c>
      <c r="U68" s="65" t="s">
        <v>46</v>
      </c>
      <c r="V68" s="16" t="s">
        <v>81</v>
      </c>
      <c r="W68" s="17" t="s">
        <v>83</v>
      </c>
      <c r="X68" s="63">
        <f t="shared" si="4"/>
        <v>0</v>
      </c>
      <c r="Y68" s="70">
        <f t="shared" si="4"/>
        <v>0</v>
      </c>
      <c r="Z68" s="83">
        <f>'Capital Investment Schedule'!W74</f>
        <v>0</v>
      </c>
      <c r="AA68" s="83">
        <f>'Capital Investment Schedule'!X74</f>
        <v>0</v>
      </c>
      <c r="AB68" s="83">
        <f>'Capital Investment Schedule'!Y74</f>
        <v>0</v>
      </c>
      <c r="AC68" s="83">
        <f>'Capital Investment Schedule'!Z74</f>
        <v>0</v>
      </c>
      <c r="AD68" s="83">
        <f>'Capital Investment Schedule'!AA74</f>
        <v>0</v>
      </c>
      <c r="AE68" s="83">
        <f>'Capital Investment Schedule'!AB74</f>
        <v>0</v>
      </c>
      <c r="AF68" s="134">
        <f t="shared" si="29"/>
        <v>0</v>
      </c>
    </row>
    <row r="69" spans="6:32" x14ac:dyDescent="0.25">
      <c r="F69" s="65" t="s">
        <v>46</v>
      </c>
      <c r="G69" s="16" t="s">
        <v>87</v>
      </c>
      <c r="H69" s="17" t="s">
        <v>89</v>
      </c>
      <c r="I69" s="63"/>
      <c r="J69" s="70">
        <f t="shared" si="30"/>
        <v>0</v>
      </c>
      <c r="K69" s="83"/>
      <c r="L69" s="83">
        <f>'Capital Investment Schedule'!K75</f>
        <v>0</v>
      </c>
      <c r="M69" s="83">
        <f>'Capital Investment Schedule'!L75</f>
        <v>0</v>
      </c>
      <c r="N69" s="83">
        <f>'Capital Investment Schedule'!M75</f>
        <v>0</v>
      </c>
      <c r="O69" s="83">
        <f>'Capital Investment Schedule'!N75</f>
        <v>0</v>
      </c>
      <c r="P69" s="83">
        <f>'Capital Investment Schedule'!O75</f>
        <v>0</v>
      </c>
      <c r="Q69" s="83">
        <f t="shared" si="27"/>
        <v>0</v>
      </c>
      <c r="R69" s="83">
        <f t="shared" si="28"/>
        <v>0</v>
      </c>
      <c r="U69" s="65" t="s">
        <v>46</v>
      </c>
      <c r="V69" s="16" t="s">
        <v>87</v>
      </c>
      <c r="W69" s="17" t="s">
        <v>89</v>
      </c>
      <c r="X69" s="63">
        <f t="shared" si="4"/>
        <v>0</v>
      </c>
      <c r="Y69" s="70">
        <f t="shared" si="4"/>
        <v>0</v>
      </c>
      <c r="Z69" s="83">
        <f>'Capital Investment Schedule'!W75</f>
        <v>0</v>
      </c>
      <c r="AA69" s="83">
        <f>'Capital Investment Schedule'!X75</f>
        <v>0</v>
      </c>
      <c r="AB69" s="83">
        <f>'Capital Investment Schedule'!Y75</f>
        <v>0</v>
      </c>
      <c r="AC69" s="83">
        <f>'Capital Investment Schedule'!Z75</f>
        <v>0</v>
      </c>
      <c r="AD69" s="83">
        <f>'Capital Investment Schedule'!AA75</f>
        <v>0</v>
      </c>
      <c r="AE69" s="83">
        <f>'Capital Investment Schedule'!AB75</f>
        <v>0</v>
      </c>
      <c r="AF69" s="134">
        <f t="shared" si="29"/>
        <v>0</v>
      </c>
    </row>
    <row r="70" spans="6:32" x14ac:dyDescent="0.25">
      <c r="F70" s="65" t="s">
        <v>46</v>
      </c>
      <c r="G70" s="16" t="s">
        <v>93</v>
      </c>
      <c r="H70" s="17" t="s">
        <v>95</v>
      </c>
      <c r="I70" s="63"/>
      <c r="J70" s="70">
        <f>IF($I70="",0,1/I70)</f>
        <v>0</v>
      </c>
      <c r="K70" s="83"/>
      <c r="L70" s="83">
        <f>'Capital Investment Schedule'!K76</f>
        <v>0</v>
      </c>
      <c r="M70" s="83">
        <f>'Capital Investment Schedule'!L76</f>
        <v>0</v>
      </c>
      <c r="N70" s="83">
        <f>'Capital Investment Schedule'!M76</f>
        <v>0</v>
      </c>
      <c r="O70" s="83">
        <f>'Capital Investment Schedule'!N76</f>
        <v>0</v>
      </c>
      <c r="P70" s="83">
        <f>'Capital Investment Schedule'!O76</f>
        <v>0</v>
      </c>
      <c r="Q70" s="83">
        <f t="shared" si="27"/>
        <v>0</v>
      </c>
      <c r="R70" s="83">
        <f t="shared" si="28"/>
        <v>0</v>
      </c>
      <c r="U70" s="65" t="s">
        <v>46</v>
      </c>
      <c r="V70" s="16" t="s">
        <v>93</v>
      </c>
      <c r="W70" s="17" t="s">
        <v>95</v>
      </c>
      <c r="X70" s="63">
        <f t="shared" si="4"/>
        <v>0</v>
      </c>
      <c r="Y70" s="70">
        <f t="shared" si="4"/>
        <v>0</v>
      </c>
      <c r="Z70" s="83">
        <f>'Capital Investment Schedule'!W76</f>
        <v>0</v>
      </c>
      <c r="AA70" s="83">
        <f>'Capital Investment Schedule'!X76</f>
        <v>0</v>
      </c>
      <c r="AB70" s="83">
        <f>'Capital Investment Schedule'!Y76</f>
        <v>0</v>
      </c>
      <c r="AC70" s="83">
        <f>'Capital Investment Schedule'!Z76</f>
        <v>0</v>
      </c>
      <c r="AD70" s="83">
        <f>'Capital Investment Schedule'!AA76</f>
        <v>0</v>
      </c>
      <c r="AE70" s="83">
        <f>'Capital Investment Schedule'!AB76</f>
        <v>0</v>
      </c>
      <c r="AF70" s="134">
        <f t="shared" si="29"/>
        <v>0</v>
      </c>
    </row>
    <row r="71" spans="6:32" x14ac:dyDescent="0.25">
      <c r="F71" s="65" t="s">
        <v>46</v>
      </c>
      <c r="G71" s="16" t="s">
        <v>100</v>
      </c>
      <c r="H71" s="17" t="s">
        <v>101</v>
      </c>
      <c r="I71" s="63"/>
      <c r="J71" s="70">
        <f t="shared" si="30"/>
        <v>0</v>
      </c>
      <c r="K71" s="83"/>
      <c r="L71" s="83">
        <f>'Capital Investment Schedule'!K77</f>
        <v>0</v>
      </c>
      <c r="M71" s="83">
        <f>'Capital Investment Schedule'!L77</f>
        <v>0</v>
      </c>
      <c r="N71" s="83">
        <f>'Capital Investment Schedule'!M77</f>
        <v>0</v>
      </c>
      <c r="O71" s="83">
        <f>'Capital Investment Schedule'!N77</f>
        <v>0</v>
      </c>
      <c r="P71" s="83">
        <f>'Capital Investment Schedule'!O77</f>
        <v>0</v>
      </c>
      <c r="Q71" s="83">
        <f t="shared" si="27"/>
        <v>0</v>
      </c>
      <c r="R71" s="83">
        <f>IF(J71="","",J71*Q71)</f>
        <v>0</v>
      </c>
      <c r="U71" s="65" t="s">
        <v>46</v>
      </c>
      <c r="V71" s="16" t="s">
        <v>100</v>
      </c>
      <c r="W71" s="17" t="s">
        <v>101</v>
      </c>
      <c r="X71" s="63">
        <f t="shared" si="4"/>
        <v>0</v>
      </c>
      <c r="Y71" s="70">
        <f t="shared" si="4"/>
        <v>0</v>
      </c>
      <c r="Z71" s="83">
        <f>'Capital Investment Schedule'!W77</f>
        <v>0</v>
      </c>
      <c r="AA71" s="83">
        <f>'Capital Investment Schedule'!X77</f>
        <v>0</v>
      </c>
      <c r="AB71" s="83">
        <f>'Capital Investment Schedule'!Y77</f>
        <v>0</v>
      </c>
      <c r="AC71" s="83">
        <f>'Capital Investment Schedule'!Z77</f>
        <v>0</v>
      </c>
      <c r="AD71" s="83">
        <f>'Capital Investment Schedule'!AA77</f>
        <v>0</v>
      </c>
      <c r="AE71" s="83">
        <f>'Capital Investment Schedule'!AB77</f>
        <v>0</v>
      </c>
      <c r="AF71" s="134">
        <f t="shared" si="29"/>
        <v>0</v>
      </c>
    </row>
    <row r="72" spans="6:32" x14ac:dyDescent="0.25">
      <c r="F72" s="65" t="s">
        <v>46</v>
      </c>
      <c r="G72" s="16" t="s">
        <v>105</v>
      </c>
      <c r="H72" s="17" t="s">
        <v>94</v>
      </c>
      <c r="I72" s="63"/>
      <c r="J72" s="70">
        <f t="shared" si="30"/>
        <v>0</v>
      </c>
      <c r="K72" s="84"/>
      <c r="L72" s="84">
        <f>'Capital Investment Schedule'!K78</f>
        <v>0</v>
      </c>
      <c r="M72" s="84">
        <f>'Capital Investment Schedule'!L78</f>
        <v>0</v>
      </c>
      <c r="N72" s="84">
        <f>'Capital Investment Schedule'!M78</f>
        <v>0</v>
      </c>
      <c r="O72" s="84">
        <f>'Capital Investment Schedule'!N78</f>
        <v>0</v>
      </c>
      <c r="P72" s="84">
        <f>'Capital Investment Schedule'!O78</f>
        <v>0</v>
      </c>
      <c r="Q72" s="84">
        <f t="shared" si="27"/>
        <v>0</v>
      </c>
      <c r="R72" s="84">
        <f t="shared" si="28"/>
        <v>0</v>
      </c>
      <c r="U72" s="65" t="s">
        <v>46</v>
      </c>
      <c r="V72" s="16" t="s">
        <v>105</v>
      </c>
      <c r="W72" s="17" t="s">
        <v>94</v>
      </c>
      <c r="X72" s="63">
        <f t="shared" si="4"/>
        <v>0</v>
      </c>
      <c r="Y72" s="70">
        <f t="shared" si="4"/>
        <v>0</v>
      </c>
      <c r="Z72" s="84">
        <f>'Capital Investment Schedule'!W78</f>
        <v>0</v>
      </c>
      <c r="AA72" s="84">
        <f>'Capital Investment Schedule'!X78</f>
        <v>0</v>
      </c>
      <c r="AB72" s="84">
        <f>'Capital Investment Schedule'!Y78</f>
        <v>0</v>
      </c>
      <c r="AC72" s="84">
        <f>'Capital Investment Schedule'!Z78</f>
        <v>0</v>
      </c>
      <c r="AD72" s="84">
        <f>'Capital Investment Schedule'!AA78</f>
        <v>0</v>
      </c>
      <c r="AE72" s="84">
        <f>'Capital Investment Schedule'!AB78</f>
        <v>0</v>
      </c>
      <c r="AF72" s="400">
        <f t="shared" si="29"/>
        <v>0</v>
      </c>
    </row>
    <row r="73" spans="6:32" x14ac:dyDescent="0.25">
      <c r="F73" s="72"/>
      <c r="G73" s="72"/>
      <c r="H73" s="69"/>
      <c r="I73" s="70"/>
      <c r="J73" s="74">
        <f t="shared" ref="J73:J79" si="31">IF($I73="",0,1/I73)</f>
        <v>0</v>
      </c>
      <c r="K73" s="86"/>
      <c r="L73" s="85">
        <f t="shared" ref="L73:R73" si="32">SUM(L63:L72)</f>
        <v>0</v>
      </c>
      <c r="M73" s="85">
        <f t="shared" si="32"/>
        <v>0</v>
      </c>
      <c r="N73" s="85">
        <f t="shared" si="32"/>
        <v>0</v>
      </c>
      <c r="O73" s="85">
        <f t="shared" si="32"/>
        <v>0</v>
      </c>
      <c r="P73" s="85">
        <f t="shared" si="32"/>
        <v>0</v>
      </c>
      <c r="Q73" s="85">
        <f t="shared" si="32"/>
        <v>0</v>
      </c>
      <c r="R73" s="85">
        <f t="shared" si="32"/>
        <v>0</v>
      </c>
      <c r="U73" s="67"/>
      <c r="V73" s="67"/>
      <c r="W73" s="69"/>
      <c r="X73" s="395"/>
      <c r="Y73" s="382"/>
      <c r="Z73" s="85">
        <f>SUM(Z56:Z65)</f>
        <v>0</v>
      </c>
      <c r="AA73" s="85">
        <f t="shared" ref="AA73:AF73" si="33">SUM(AA63:AA72)</f>
        <v>0</v>
      </c>
      <c r="AB73" s="85">
        <f t="shared" si="33"/>
        <v>0</v>
      </c>
      <c r="AC73" s="85">
        <f t="shared" si="33"/>
        <v>0</v>
      </c>
      <c r="AD73" s="85">
        <f t="shared" si="33"/>
        <v>0</v>
      </c>
      <c r="AE73" s="85">
        <f t="shared" si="33"/>
        <v>0</v>
      </c>
      <c r="AF73" s="85">
        <f t="shared" si="33"/>
        <v>0</v>
      </c>
    </row>
    <row r="74" spans="6:32" x14ac:dyDescent="0.25">
      <c r="F74" s="33" t="s">
        <v>109</v>
      </c>
      <c r="G74" s="34"/>
      <c r="H74" s="35"/>
      <c r="I74" s="36"/>
      <c r="J74" s="36"/>
      <c r="K74" s="36"/>
      <c r="L74" s="36"/>
      <c r="M74" s="36"/>
      <c r="N74" s="36"/>
      <c r="O74" s="36"/>
      <c r="P74" s="36"/>
      <c r="Q74" s="36"/>
      <c r="R74" s="36"/>
      <c r="U74" s="33" t="s">
        <v>109</v>
      </c>
      <c r="V74" s="34"/>
      <c r="W74" s="35"/>
      <c r="X74" s="36"/>
      <c r="Y74" s="36"/>
      <c r="Z74" s="36"/>
      <c r="AA74" s="36"/>
      <c r="AB74" s="36"/>
      <c r="AC74" s="36"/>
      <c r="AD74" s="36"/>
      <c r="AE74" s="36"/>
      <c r="AF74" s="36"/>
    </row>
    <row r="75" spans="6:32" x14ac:dyDescent="0.25">
      <c r="F75" s="48" t="s">
        <v>109</v>
      </c>
      <c r="G75" s="16" t="s">
        <v>110</v>
      </c>
      <c r="H75" s="37" t="s">
        <v>111</v>
      </c>
      <c r="I75" s="63">
        <v>0.05</v>
      </c>
      <c r="J75" s="74">
        <f>IF($I75="",0,1/I75)</f>
        <v>20</v>
      </c>
      <c r="K75" s="381"/>
      <c r="L75" s="83">
        <f>'Capital Investment Schedule'!K81</f>
        <v>5000</v>
      </c>
      <c r="M75" s="83">
        <f>'Capital Investment Schedule'!L81</f>
        <v>10000</v>
      </c>
      <c r="N75" s="83">
        <f>'Capital Investment Schedule'!M81</f>
        <v>10000</v>
      </c>
      <c r="O75" s="83">
        <f>'Capital Investment Schedule'!N81</f>
        <v>10000</v>
      </c>
      <c r="P75" s="83">
        <f>'Capital Investment Schedule'!O81</f>
        <v>50000</v>
      </c>
      <c r="Q75" s="83">
        <f>'Capital Investment Schedule'!P81</f>
        <v>85000</v>
      </c>
      <c r="R75" s="83">
        <f>IF(J75="","",J75*Q75)</f>
        <v>1700000</v>
      </c>
      <c r="U75" s="48" t="s">
        <v>109</v>
      </c>
      <c r="V75" s="16" t="s">
        <v>110</v>
      </c>
      <c r="W75" s="37" t="s">
        <v>111</v>
      </c>
      <c r="X75" s="63">
        <f t="shared" ref="X75:Y79" si="34">I75</f>
        <v>0.05</v>
      </c>
      <c r="Y75" s="70">
        <f t="shared" si="34"/>
        <v>20</v>
      </c>
      <c r="Z75" s="381">
        <f>'Capital Investment Schedule'!W81</f>
        <v>25000</v>
      </c>
      <c r="AA75" s="381">
        <f>'Capital Investment Schedule'!X81</f>
        <v>5000</v>
      </c>
      <c r="AB75" s="381">
        <f>'Capital Investment Schedule'!Y81</f>
        <v>10000</v>
      </c>
      <c r="AC75" s="381">
        <f>'Capital Investment Schedule'!Z81</f>
        <v>10000</v>
      </c>
      <c r="AD75" s="381">
        <f>'Capital Investment Schedule'!AA81</f>
        <v>10000</v>
      </c>
      <c r="AE75" s="381">
        <f>'Capital Investment Schedule'!AB81</f>
        <v>25000</v>
      </c>
      <c r="AF75" s="400">
        <f>SUM(Z75:AE75)</f>
        <v>85000</v>
      </c>
    </row>
    <row r="76" spans="6:32" x14ac:dyDescent="0.25">
      <c r="F76" s="48" t="s">
        <v>109</v>
      </c>
      <c r="G76" s="16" t="s">
        <v>52</v>
      </c>
      <c r="H76" s="37" t="s">
        <v>115</v>
      </c>
      <c r="I76" s="63">
        <v>0.05</v>
      </c>
      <c r="J76" s="74">
        <f>IF($I76="",0,1/I76)</f>
        <v>20</v>
      </c>
      <c r="K76" s="381"/>
      <c r="L76" s="83">
        <f>'Capital Investment Schedule'!K82</f>
        <v>5000</v>
      </c>
      <c r="M76" s="83">
        <f>'Capital Investment Schedule'!L82</f>
        <v>10000</v>
      </c>
      <c r="N76" s="83">
        <f>'Capital Investment Schedule'!M82</f>
        <v>10000</v>
      </c>
      <c r="O76" s="83">
        <f>'Capital Investment Schedule'!N82</f>
        <v>10000</v>
      </c>
      <c r="P76" s="83">
        <f>'Capital Investment Schedule'!O82</f>
        <v>40000</v>
      </c>
      <c r="Q76" s="83">
        <f>'Capital Investment Schedule'!P82</f>
        <v>75000</v>
      </c>
      <c r="R76" s="83">
        <f t="shared" si="28"/>
        <v>1500000</v>
      </c>
      <c r="U76" s="48" t="s">
        <v>109</v>
      </c>
      <c r="V76" s="16" t="s">
        <v>52</v>
      </c>
      <c r="W76" s="37" t="s">
        <v>115</v>
      </c>
      <c r="X76" s="63">
        <f t="shared" si="34"/>
        <v>0.05</v>
      </c>
      <c r="Y76" s="70">
        <f t="shared" si="34"/>
        <v>20</v>
      </c>
      <c r="Z76" s="381">
        <f>'Capital Investment Schedule'!W82</f>
        <v>0</v>
      </c>
      <c r="AA76" s="381">
        <f>'Capital Investment Schedule'!X82</f>
        <v>5000</v>
      </c>
      <c r="AB76" s="381">
        <f>'Capital Investment Schedule'!Y82</f>
        <v>10000</v>
      </c>
      <c r="AC76" s="381">
        <f>'Capital Investment Schedule'!Z82</f>
        <v>10000</v>
      </c>
      <c r="AD76" s="381">
        <f>'Capital Investment Schedule'!AA82</f>
        <v>10000</v>
      </c>
      <c r="AE76" s="381">
        <f>'Capital Investment Schedule'!AB82</f>
        <v>50000</v>
      </c>
      <c r="AF76" s="400">
        <f>SUM(Z76:AE76)</f>
        <v>85000</v>
      </c>
    </row>
    <row r="77" spans="6:32" x14ac:dyDescent="0.25">
      <c r="F77" s="48" t="s">
        <v>109</v>
      </c>
      <c r="G77" s="16" t="s">
        <v>60</v>
      </c>
      <c r="H77" s="37" t="s">
        <v>119</v>
      </c>
      <c r="I77" s="63">
        <v>0.05</v>
      </c>
      <c r="J77" s="74">
        <f t="shared" si="31"/>
        <v>20</v>
      </c>
      <c r="K77" s="381"/>
      <c r="L77" s="83">
        <f>'Capital Investment Schedule'!K83</f>
        <v>5000</v>
      </c>
      <c r="M77" s="83">
        <f>'Capital Investment Schedule'!L83</f>
        <v>10000</v>
      </c>
      <c r="N77" s="83">
        <f>'Capital Investment Schedule'!M83</f>
        <v>10000</v>
      </c>
      <c r="O77" s="83">
        <f>'Capital Investment Schedule'!N83</f>
        <v>10000</v>
      </c>
      <c r="P77" s="83">
        <f>'Capital Investment Schedule'!O83</f>
        <v>20000</v>
      </c>
      <c r="Q77" s="83">
        <f>'Capital Investment Schedule'!P83</f>
        <v>55000</v>
      </c>
      <c r="R77" s="83">
        <f t="shared" si="28"/>
        <v>1100000</v>
      </c>
      <c r="U77" s="48" t="s">
        <v>109</v>
      </c>
      <c r="V77" s="16" t="s">
        <v>60</v>
      </c>
      <c r="W77" s="37" t="s">
        <v>119</v>
      </c>
      <c r="X77" s="63">
        <f t="shared" si="34"/>
        <v>0.05</v>
      </c>
      <c r="Y77" s="70">
        <f t="shared" si="34"/>
        <v>20</v>
      </c>
      <c r="Z77" s="381">
        <f>'Capital Investment Schedule'!W83</f>
        <v>0</v>
      </c>
      <c r="AA77" s="381">
        <f>'Capital Investment Schedule'!X83</f>
        <v>5000</v>
      </c>
      <c r="AB77" s="381">
        <f>'Capital Investment Schedule'!Y83</f>
        <v>10000</v>
      </c>
      <c r="AC77" s="381">
        <f>'Capital Investment Schedule'!Z83</f>
        <v>10000</v>
      </c>
      <c r="AD77" s="381">
        <f>'Capital Investment Schedule'!AA83</f>
        <v>10000</v>
      </c>
      <c r="AE77" s="381">
        <f>'Capital Investment Schedule'!AB83</f>
        <v>40000</v>
      </c>
      <c r="AF77" s="400">
        <f>SUM(Z77:AE77)</f>
        <v>75000</v>
      </c>
    </row>
    <row r="78" spans="6:32" x14ac:dyDescent="0.25">
      <c r="F78" s="48" t="s">
        <v>109</v>
      </c>
      <c r="G78" s="16" t="s">
        <v>67</v>
      </c>
      <c r="H78" s="37" t="s">
        <v>123</v>
      </c>
      <c r="I78" s="63">
        <v>0.05</v>
      </c>
      <c r="J78" s="74">
        <f t="shared" si="31"/>
        <v>20</v>
      </c>
      <c r="K78" s="381"/>
      <c r="L78" s="83">
        <f>'Capital Investment Schedule'!K84</f>
        <v>5000</v>
      </c>
      <c r="M78" s="83">
        <f>'Capital Investment Schedule'!L84</f>
        <v>10000</v>
      </c>
      <c r="N78" s="83">
        <f>'Capital Investment Schedule'!M84</f>
        <v>10000</v>
      </c>
      <c r="O78" s="83">
        <f>'Capital Investment Schedule'!N84</f>
        <v>10000</v>
      </c>
      <c r="P78" s="83">
        <f>'Capital Investment Schedule'!O84</f>
        <v>10000</v>
      </c>
      <c r="Q78" s="83">
        <f>'Capital Investment Schedule'!P84</f>
        <v>45000</v>
      </c>
      <c r="R78" s="83">
        <f t="shared" si="28"/>
        <v>900000</v>
      </c>
      <c r="U78" s="48" t="s">
        <v>109</v>
      </c>
      <c r="V78" s="16" t="s">
        <v>67</v>
      </c>
      <c r="W78" s="37" t="s">
        <v>123</v>
      </c>
      <c r="X78" s="63">
        <f t="shared" si="34"/>
        <v>0.05</v>
      </c>
      <c r="Y78" s="70">
        <f t="shared" si="34"/>
        <v>20</v>
      </c>
      <c r="Z78" s="381">
        <f>'Capital Investment Schedule'!W84</f>
        <v>0</v>
      </c>
      <c r="AA78" s="381">
        <f>'Capital Investment Schedule'!X84</f>
        <v>5000</v>
      </c>
      <c r="AB78" s="381">
        <f>'Capital Investment Schedule'!Y84</f>
        <v>10000</v>
      </c>
      <c r="AC78" s="381">
        <f>'Capital Investment Schedule'!Z84</f>
        <v>10000</v>
      </c>
      <c r="AD78" s="381">
        <f>'Capital Investment Schedule'!AA84</f>
        <v>10000</v>
      </c>
      <c r="AE78" s="381">
        <f>'Capital Investment Schedule'!AB84</f>
        <v>20000</v>
      </c>
      <c r="AF78" s="400">
        <f>SUM(Z78:AE78)</f>
        <v>55000</v>
      </c>
    </row>
    <row r="79" spans="6:32" x14ac:dyDescent="0.25">
      <c r="F79" s="48" t="s">
        <v>109</v>
      </c>
      <c r="G79" s="16" t="s">
        <v>76</v>
      </c>
      <c r="H79" s="37" t="s">
        <v>126</v>
      </c>
      <c r="I79" s="63"/>
      <c r="J79" s="74">
        <f t="shared" si="31"/>
        <v>0</v>
      </c>
      <c r="K79" s="381"/>
      <c r="L79" s="83">
        <f>'Capital Investment Schedule'!K85</f>
        <v>0</v>
      </c>
      <c r="M79" s="83">
        <f>'Capital Investment Schedule'!L85</f>
        <v>0</v>
      </c>
      <c r="N79" s="83">
        <f>'Capital Investment Schedule'!M85</f>
        <v>0</v>
      </c>
      <c r="O79" s="83">
        <f>'Capital Investment Schedule'!N85</f>
        <v>0</v>
      </c>
      <c r="P79" s="83">
        <f>'Capital Investment Schedule'!O85</f>
        <v>0</v>
      </c>
      <c r="Q79" s="83">
        <f>'Capital Investment Schedule'!P85</f>
        <v>0</v>
      </c>
      <c r="R79" s="83">
        <f t="shared" si="28"/>
        <v>0</v>
      </c>
      <c r="U79" s="48" t="s">
        <v>109</v>
      </c>
      <c r="V79" s="16" t="s">
        <v>76</v>
      </c>
      <c r="W79" s="37" t="s">
        <v>126</v>
      </c>
      <c r="X79" s="63">
        <f t="shared" si="34"/>
        <v>0</v>
      </c>
      <c r="Y79" s="70">
        <f t="shared" si="34"/>
        <v>0</v>
      </c>
      <c r="Z79" s="381">
        <f>'Capital Investment Schedule'!W85</f>
        <v>0</v>
      </c>
      <c r="AA79" s="381">
        <f>'Capital Investment Schedule'!X85</f>
        <v>5000</v>
      </c>
      <c r="AB79" s="381">
        <f>'Capital Investment Schedule'!Y85</f>
        <v>10000</v>
      </c>
      <c r="AC79" s="381">
        <f>'Capital Investment Schedule'!Z85</f>
        <v>10000</v>
      </c>
      <c r="AD79" s="381">
        <f>'Capital Investment Schedule'!AA85</f>
        <v>10000</v>
      </c>
      <c r="AE79" s="381">
        <f>'Capital Investment Schedule'!AB85</f>
        <v>10000</v>
      </c>
      <c r="AF79" s="400">
        <f>SUM(Z79:AE79)</f>
        <v>45000</v>
      </c>
    </row>
    <row r="80" spans="6:32" x14ac:dyDescent="0.25">
      <c r="F80" s="72"/>
      <c r="G80" s="72"/>
      <c r="H80" s="69"/>
      <c r="I80" s="70"/>
      <c r="J80" s="74">
        <f t="shared" si="30"/>
        <v>0</v>
      </c>
      <c r="K80" s="86"/>
      <c r="L80" s="85">
        <f t="shared" ref="L80:R80" si="35">SUM(L75:L79)</f>
        <v>20000</v>
      </c>
      <c r="M80" s="85">
        <f t="shared" si="35"/>
        <v>40000</v>
      </c>
      <c r="N80" s="85">
        <f t="shared" si="35"/>
        <v>40000</v>
      </c>
      <c r="O80" s="85">
        <f t="shared" si="35"/>
        <v>40000</v>
      </c>
      <c r="P80" s="85">
        <f t="shared" si="35"/>
        <v>120000</v>
      </c>
      <c r="Q80" s="85">
        <f t="shared" si="35"/>
        <v>260000</v>
      </c>
      <c r="R80" s="85">
        <f t="shared" si="35"/>
        <v>5200000</v>
      </c>
      <c r="U80" s="72"/>
      <c r="V80" s="72"/>
      <c r="W80" s="69"/>
      <c r="X80" s="70"/>
      <c r="Y80" s="70"/>
      <c r="Z80" s="85">
        <f t="shared" ref="Z80:AE80" si="36">SUM(Z75:Z79)</f>
        <v>25000</v>
      </c>
      <c r="AA80" s="85">
        <f t="shared" si="36"/>
        <v>25000</v>
      </c>
      <c r="AB80" s="85">
        <f t="shared" si="36"/>
        <v>50000</v>
      </c>
      <c r="AC80" s="85">
        <f t="shared" si="36"/>
        <v>50000</v>
      </c>
      <c r="AD80" s="85">
        <f t="shared" si="36"/>
        <v>50000</v>
      </c>
      <c r="AE80" s="85">
        <f t="shared" si="36"/>
        <v>145000</v>
      </c>
      <c r="AF80" s="85">
        <f>SUM(AF75:AF79)</f>
        <v>345000</v>
      </c>
    </row>
    <row r="81" spans="10:18" ht="15.75" thickBot="1" x14ac:dyDescent="0.3">
      <c r="J81" s="2" t="s">
        <v>315</v>
      </c>
      <c r="K81" s="81"/>
      <c r="L81" s="102">
        <f t="shared" ref="L81:R81" si="37">SUM(L20,L39,L45,L53,L61,L80)</f>
        <v>585217</v>
      </c>
      <c r="M81" s="102">
        <f t="shared" si="37"/>
        <v>1735650</v>
      </c>
      <c r="N81" s="102">
        <f t="shared" si="37"/>
        <v>3431301</v>
      </c>
      <c r="O81" s="102">
        <f t="shared" si="37"/>
        <v>4561734</v>
      </c>
      <c r="P81" s="102">
        <f t="shared" si="37"/>
        <v>1250434</v>
      </c>
      <c r="Q81" s="102">
        <f t="shared" si="37"/>
        <v>11564336</v>
      </c>
      <c r="R81" s="102">
        <f t="shared" si="37"/>
        <v>225133580</v>
      </c>
    </row>
    <row r="82" spans="10:18" ht="16.5" thickTop="1" thickBot="1" x14ac:dyDescent="0.3">
      <c r="J82" s="2" t="s">
        <v>316</v>
      </c>
      <c r="R82" s="103">
        <f>IFERROR(ROUND((R81/Q81),0),0)</f>
        <v>19</v>
      </c>
    </row>
    <row r="85" spans="10:18" x14ac:dyDescent="0.25">
      <c r="R85" s="1"/>
    </row>
  </sheetData>
  <pageMargins left="0.7" right="0.7" top="0.75" bottom="0.75" header="0.3" footer="0.3"/>
  <pageSetup orientation="portrait" r:id="rId1"/>
  <ignoredErrors>
    <ignoredError sqref="L20:P20" formulaRange="1"/>
    <ignoredError sqref="R53" formula="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851D4-F43D-4738-8D75-1FA9BFA195FF}">
  <sheetPr codeName="Sheet17">
    <tabColor theme="5" tint="0.79998168889431442"/>
  </sheetPr>
  <dimension ref="F7:AE82"/>
  <sheetViews>
    <sheetView showGridLines="0" topLeftCell="J1" zoomScale="85" zoomScaleNormal="85" workbookViewId="0"/>
  </sheetViews>
  <sheetFormatPr defaultRowHeight="15" x14ac:dyDescent="0.25"/>
  <cols>
    <col min="6" max="6" width="36.5703125" bestFit="1" customWidth="1"/>
    <col min="7" max="7" width="2.42578125" bestFit="1" customWidth="1"/>
    <col min="8" max="8" width="36.5703125" customWidth="1"/>
    <col min="9" max="9" width="19.7109375" bestFit="1" customWidth="1"/>
    <col min="10" max="10" width="32.7109375" bestFit="1" customWidth="1"/>
    <col min="11" max="11" width="19.7109375" customWidth="1"/>
    <col min="12" max="16" width="17.42578125" bestFit="1" customWidth="1"/>
    <col min="21" max="21" width="31.28515625" bestFit="1" customWidth="1"/>
    <col min="22" max="22" width="2.42578125" bestFit="1" customWidth="1"/>
    <col min="23" max="23" width="36.5703125" customWidth="1"/>
    <col min="24" max="25" width="19.7109375" bestFit="1" customWidth="1"/>
    <col min="26" max="26" width="19.7109375" customWidth="1"/>
    <col min="27" max="31" width="17.42578125" bestFit="1" customWidth="1"/>
    <col min="36" max="36" width="31.28515625" bestFit="1" customWidth="1"/>
    <col min="37" max="37" width="2.42578125" bestFit="1" customWidth="1"/>
    <col min="38" max="38" width="36.5703125" customWidth="1"/>
    <col min="39" max="40" width="19.7109375" bestFit="1" customWidth="1"/>
    <col min="41" max="45" width="17.42578125" bestFit="1" customWidth="1"/>
    <col min="46" max="46" width="19.7109375" bestFit="1" customWidth="1"/>
  </cols>
  <sheetData>
    <row r="7" spans="6:31" ht="15.75" thickBot="1" x14ac:dyDescent="0.3"/>
    <row r="8" spans="6:31" ht="21" thickBot="1" x14ac:dyDescent="0.35">
      <c r="F8" s="145" t="s">
        <v>317</v>
      </c>
      <c r="G8" s="145"/>
      <c r="H8" s="145"/>
      <c r="I8" s="145"/>
      <c r="J8" s="145"/>
      <c r="K8" s="145"/>
      <c r="L8" s="145"/>
      <c r="M8" s="145"/>
      <c r="N8" s="145"/>
      <c r="O8" s="145"/>
      <c r="P8" s="145"/>
      <c r="Q8" s="145"/>
      <c r="R8" s="145"/>
      <c r="S8" s="145"/>
      <c r="T8" s="145"/>
      <c r="U8" s="145"/>
      <c r="V8" s="145"/>
      <c r="W8" s="145"/>
      <c r="X8" s="145"/>
      <c r="Y8" s="145"/>
      <c r="Z8" s="145"/>
      <c r="AA8" s="145"/>
      <c r="AB8" s="145"/>
      <c r="AC8" s="145"/>
      <c r="AD8" s="145"/>
      <c r="AE8" s="145"/>
    </row>
    <row r="9" spans="6:31" ht="21" thickBot="1" x14ac:dyDescent="0.35">
      <c r="F9" s="160"/>
      <c r="G9" s="160"/>
      <c r="H9" s="160"/>
      <c r="I9" s="160"/>
      <c r="J9" s="160"/>
      <c r="K9" s="160"/>
      <c r="L9" s="160"/>
      <c r="M9" s="160"/>
      <c r="N9" s="160"/>
      <c r="O9" s="160"/>
      <c r="P9" s="160"/>
      <c r="Q9" s="160"/>
      <c r="R9" s="160"/>
      <c r="S9" s="160"/>
      <c r="T9" s="160"/>
      <c r="U9" s="160"/>
      <c r="V9" s="160"/>
      <c r="W9" s="160"/>
      <c r="X9" s="160"/>
      <c r="Y9" s="160"/>
      <c r="Z9" s="160"/>
      <c r="AA9" s="160"/>
      <c r="AB9" s="160"/>
      <c r="AC9" s="160"/>
      <c r="AD9" s="160"/>
      <c r="AE9" s="160"/>
    </row>
    <row r="10" spans="6:31" ht="21" thickBot="1" x14ac:dyDescent="0.35">
      <c r="F10" s="145" t="s">
        <v>308</v>
      </c>
      <c r="G10" s="145"/>
      <c r="H10" s="145"/>
      <c r="I10" s="145"/>
      <c r="J10" s="145"/>
      <c r="K10" s="145"/>
      <c r="L10" s="145"/>
      <c r="M10" s="145"/>
      <c r="N10" s="145"/>
      <c r="O10" s="145"/>
      <c r="P10" s="145"/>
      <c r="U10" s="145" t="s">
        <v>309</v>
      </c>
      <c r="V10" s="145"/>
      <c r="W10" s="145"/>
      <c r="X10" s="145"/>
      <c r="Y10" s="145"/>
      <c r="Z10" s="145"/>
      <c r="AA10" s="145"/>
      <c r="AB10" s="145"/>
      <c r="AC10" s="145"/>
      <c r="AD10" s="145"/>
      <c r="AE10" s="145"/>
    </row>
    <row r="11" spans="6:31" x14ac:dyDescent="0.25">
      <c r="F11" s="64" t="s">
        <v>42</v>
      </c>
      <c r="G11" s="64"/>
      <c r="H11" s="64" t="s">
        <v>310</v>
      </c>
      <c r="I11" s="64" t="s">
        <v>311</v>
      </c>
      <c r="J11" s="62" t="s">
        <v>312</v>
      </c>
      <c r="K11" s="62">
        <f>Start!G10</f>
        <v>2023</v>
      </c>
      <c r="L11" s="62">
        <f>K11+1</f>
        <v>2024</v>
      </c>
      <c r="M11" s="62">
        <f>L11+1</f>
        <v>2025</v>
      </c>
      <c r="N11" s="62">
        <f>M11+1</f>
        <v>2026</v>
      </c>
      <c r="O11" s="62">
        <f>N11+1</f>
        <v>2027</v>
      </c>
      <c r="P11" s="62">
        <f>O11+1</f>
        <v>2028</v>
      </c>
      <c r="U11" s="64" t="s">
        <v>42</v>
      </c>
      <c r="V11" s="64"/>
      <c r="W11" s="64" t="s">
        <v>310</v>
      </c>
      <c r="X11" s="64" t="s">
        <v>311</v>
      </c>
      <c r="Y11" s="62" t="s">
        <v>312</v>
      </c>
      <c r="Z11" s="62">
        <f>Start!G10</f>
        <v>2023</v>
      </c>
      <c r="AA11" s="62">
        <f>Z11+1</f>
        <v>2024</v>
      </c>
      <c r="AB11" s="62">
        <f>AA11+1</f>
        <v>2025</v>
      </c>
      <c r="AC11" s="62">
        <f>AB11+1</f>
        <v>2026</v>
      </c>
      <c r="AD11" s="62">
        <f>AC11+1</f>
        <v>2027</v>
      </c>
      <c r="AE11" s="62">
        <f>AD11+1</f>
        <v>2028</v>
      </c>
    </row>
    <row r="12" spans="6:31" x14ac:dyDescent="0.25">
      <c r="F12" s="65" t="s">
        <v>42</v>
      </c>
      <c r="G12" s="5" t="s">
        <v>43</v>
      </c>
      <c r="H12" s="66" t="s">
        <v>44</v>
      </c>
      <c r="I12" s="63">
        <f>'Depreciation Schedule'!I12</f>
        <v>0.1</v>
      </c>
      <c r="J12" s="70">
        <f>'Depreciation Schedule'!J12</f>
        <v>10</v>
      </c>
      <c r="K12" s="83"/>
      <c r="L12" s="82">
        <f>I12*'Depreciation Schedule'!L12</f>
        <v>0</v>
      </c>
      <c r="M12" s="82">
        <f>IFERROR(IF(COUNTIF($L12:L12,"&lt;&gt;0")&lt;INT(J12),I12*'Depreciation Schedule'!L12,IF(COUNTIF('Annual Depreciation Expense'!$L12:L12,"&lt;&gt;0")=INT('Annual Depreciation Expense'!J12),(('Annual Depreciation Expense'!J12)-INT('Annual Depreciation Expense'!J12))*'Depreciation Schedule'!L12*'Annual Depreciation Expense'!I12,0))+('Annual Depreciation Expense'!I12*'Depreciation Schedule'!M12),0)</f>
        <v>0</v>
      </c>
      <c r="N12" s="82">
        <f>IFERROR(IF(COUNTIF($L12:M12,"&lt;&gt;0")&lt;INT($J12),$I12*'Depreciation Schedule'!L12,IF(COUNTIF('Annual Depreciation Expense'!$L12:M12,"&lt;&gt;0")=INT('Annual Depreciation Expense'!$J12),(('Annual Depreciation Expense'!$J12)-INT('Annual Depreciation Expense'!$J12))*'Depreciation Schedule'!M12*'Annual Depreciation Expense'!$I12,0))+IF(COUNTIF('Annual Depreciation Expense'!$M12:M12,"&lt;&gt;0")&lt;INT('Annual Depreciation Expense'!$J12),'Annual Depreciation Expense'!$I12*'Depreciation Schedule'!M12,IF(COUNTIF('Annual Depreciation Expense'!$M12:M12,"&lt;&gt;0")=INT('Annual Depreciation Expense'!$J12),(('Annual Depreciation Expense'!$J12)-INT('Annual Depreciation Expense'!$J12))*'Depreciation Schedule'!N12*'Annual Depreciation Expense'!$I12,0))+('Annual Depreciation Expense'!$I12*'Depreciation Schedule'!N12),0)</f>
        <v>0</v>
      </c>
      <c r="O12" s="82">
        <f>IFERROR(IF(COUNTIF($L12:N12,"&lt;&gt;0")&lt;INT($J12),$I12*'Depreciation Schedule'!L12,IF(COUNTIF('Annual Depreciation Expense'!$L12:N12,"&lt;&gt;0")=INT('Annual Depreciation Expense'!$J12),(('Annual Depreciation Expense'!$J12)-INT('Annual Depreciation Expense'!$J12))*'Depreciation Schedule'!L12*'Annual Depreciation Expense'!$I12,0))
+IF(COUNTIF('Annual Depreciation Expense'!$M12:N12,"&lt;&gt;0")&lt;INT('Annual Depreciation Expense'!$J12),'Annual Depreciation Expense'!$I12*'Depreciation Schedule'!M12,IF(COUNTIF('Annual Depreciation Expense'!$M12:N12,"&lt;&gt;0")=INT('Annual Depreciation Expense'!$J12),(('Annual Depreciation Expense'!$J12)-INT('Annual Depreciation Expense'!$J12))*'Depreciation Schedule'!M12*'Annual Depreciation Expense'!$I12,0))
+IF(COUNTIF($N12:N12,"&lt;&gt;0")&lt;INT($J12),$I12*'Depreciation Schedule'!N12,IF(COUNTIF('Annual Depreciation Expense'!$N12:N12,"&lt;&gt;0")=INT('Annual Depreciation Expense'!$J12),(('Annual Depreciation Expense'!$J12)-INT('Annual Depreciation Expense'!$J12))*'Depreciation Schedule'!O12*'Annual Depreciation Expense'!$I12,0))+('Annual Depreciation Expense'!$I12*'Depreciation Schedule'!O12),0)</f>
        <v>0</v>
      </c>
      <c r="P12" s="82">
        <f>IFERROR(IF(COUNTIF($L12:O12,"&lt;&gt;0")&lt;INT($J12),$I12*'Depreciation Schedule'!L12,IF(COUNTIF('Annual Depreciation Expense'!$L12:O12,"&lt;&gt;0")=INT('Annual Depreciation Expense'!$J12),(('Annual Depreciation Expense'!$J12)-INT('Annual Depreciation Expense'!$J12))*'Depreciation Schedule'!L12*'Annual Depreciation Expense'!$I12,0))
+IF(COUNTIF('Annual Depreciation Expense'!$M12:O12,"&lt;&gt;0")&lt;INT('Annual Depreciation Expense'!$J12),'Annual Depreciation Expense'!$I12*'Depreciation Schedule'!M12,IF(COUNTIF('Annual Depreciation Expense'!$M12:O12,"&lt;&gt;0")=INT('Annual Depreciation Expense'!$J12),(('Annual Depreciation Expense'!$J12)-INT('Annual Depreciation Expense'!$J12))*'Depreciation Schedule'!M12*'Annual Depreciation Expense'!$I12,0))
+IF(COUNTIF($N12:O12,"&lt;&gt;0")&lt;INT($J12),$I12*'Depreciation Schedule'!N12,IF(COUNTIF('Annual Depreciation Expense'!$N12:O12,"&lt;&gt;0")=INT('Annual Depreciation Expense'!$J12),(('Annual Depreciation Expense'!$J12)-INT('Annual Depreciation Expense'!$J12))*'Depreciation Schedule'!N12*'Annual Depreciation Expense'!$I12,0))
+IF(COUNTIF($O12:O12,"&lt;&gt;0")&lt;INT($J12),$I12*'Depreciation Schedule'!O12,IF(COUNTIF('Annual Depreciation Expense'!$O12:O12,"&lt;&gt;0")=INT('Annual Depreciation Expense'!$J12),(('Annual Depreciation Expense'!$J12)-INT('Annual Depreciation Expense'!$J12))*'Depreciation Schedule'!O12*'Annual Depreciation Expense'!$I12,0))+('Annual Depreciation Expense'!$I12*'Depreciation Schedule'!P12),0)</f>
        <v>0</v>
      </c>
      <c r="U12" s="65" t="s">
        <v>42</v>
      </c>
      <c r="V12" s="5" t="s">
        <v>43</v>
      </c>
      <c r="W12" s="66" t="s">
        <v>44</v>
      </c>
      <c r="X12" s="63">
        <f>I12</f>
        <v>0.1</v>
      </c>
      <c r="Y12" s="70">
        <f>J12</f>
        <v>10</v>
      </c>
      <c r="Z12" s="83">
        <f>X12*'Depreciation Schedule'!Z12</f>
        <v>0</v>
      </c>
      <c r="AA12" s="83">
        <f>IF(COUNTIF($Z12:Z12,"&lt;&gt;0")&lt;INT(Y12),X12*'Depreciation Schedule'!Z12,IF(COUNTIF('Annual Depreciation Expense'!$Z12:Z12,"&lt;&gt;0")=INT('Annual Depreciation Expense'!Y12),(('Annual Depreciation Expense'!Y12)-INT('Annual Depreciation Expense'!Y12))*'Depreciation Schedule'!Z12*'Annual Depreciation Expense'!X12,0))+('Annual Depreciation Expense'!X12*'Depreciation Schedule'!AA12)</f>
        <v>0</v>
      </c>
      <c r="AB12" s="83">
        <f>IF(COUNTIF($Z12:AA12,"&lt;&gt;0")&lt;INT($J12),$I12*'Depreciation Schedule'!Z12,IF(COUNTIF('Annual Depreciation Expense'!$Z12:AA12,"&lt;&gt;0")=INT('Annual Depreciation Expense'!$J12),(('Annual Depreciation Expense'!$J12)-INT('Annual Depreciation Expense'!$J12))*'Depreciation Schedule'!AA12*'Annual Depreciation Expense'!$I12,0))
+IF(COUNTIF('Annual Depreciation Expense'!$AA12:AA12,"&lt;&gt;0")&lt;INT('Annual Depreciation Expense'!$J12),'Annual Depreciation Expense'!$I12*'Depreciation Schedule'!AA12,IF(COUNTIF('Annual Depreciation Expense'!$AA12:AA12,"&lt;&gt;0")=INT('Annual Depreciation Expense'!$J12),(('Annual Depreciation Expense'!$J12)-INT('Annual Depreciation Expense'!$J12))*'Depreciation Schedule'!AA12*'Annual Depreciation Expense'!$I12,0))
+('Annual Depreciation Expense'!$I12*'Depreciation Schedule'!AB12)</f>
        <v>0</v>
      </c>
      <c r="AC12" s="83">
        <f>IF(COUNTIF($Z12:AB12,"&lt;&gt;0")&lt;INT($J12),$I12*'Depreciation Schedule'!Z12,IF(COUNTIF('Annual Depreciation Expense'!$Z12:AB12,"&lt;&gt;0")=INT('Annual Depreciation Expense'!$J12),(('Annual Depreciation Expense'!$J12)-INT('Annual Depreciation Expense'!$J12))*'Depreciation Schedule'!AA12*'Annual Depreciation Expense'!$I12,0))
+IF(COUNTIF('Annual Depreciation Expense'!$AA12:AB12,"&lt;&gt;0")&lt;INT('Annual Depreciation Expense'!$J12),'Annual Depreciation Expense'!$I12*'Depreciation Schedule'!AA12,IF(COUNTIF('Annual Depreciation Expense'!$AA12:AB12,"&lt;&gt;0")=INT('Annual Depreciation Expense'!$J12),(('Annual Depreciation Expense'!$J12)-INT('Annual Depreciation Expense'!$J12))*'Depreciation Schedule'!AA12*'Annual Depreciation Expense'!$I12,0))
+IF(COUNTIF($AB12:AB12,"&lt;&gt;0")&lt;INT($J12),$I12*'Depreciation Schedule'!AB12,IF(COUNTIF('Annual Depreciation Expense'!$AB12:AB12,"&lt;&gt;0")=INT('Annual Depreciation Expense'!$J12),(('Annual Depreciation Expense'!$J12)-INT('Annual Depreciation Expense'!$J12))*'Depreciation Schedule'!AB12*'Annual Depreciation Expense'!$I12,0))
+('Annual Depreciation Expense'!$I12*'Depreciation Schedule'!AC12)</f>
        <v>0</v>
      </c>
      <c r="AD12" s="83">
        <f>IF(COUNTIF($Z12:AC12,"&lt;&gt;0")&lt;INT($J12),$I12*'Depreciation Schedule'!Z12,IF(COUNTIF('Annual Depreciation Expense'!$Z12:AC12,"&lt;&gt;0")=INT('Annual Depreciation Expense'!$J12),(('Annual Depreciation Expense'!$J12)-INT('Annual Depreciation Expense'!$J12))*'Depreciation Schedule'!AA12*'Annual Depreciation Expense'!$I12,0))
+IF(COUNTIF('Annual Depreciation Expense'!$AA12:AC12,"&lt;&gt;0")&lt;INT('Annual Depreciation Expense'!$J12),'Annual Depreciation Expense'!$I12*'Depreciation Schedule'!AB12,IF(COUNTIF('Annual Depreciation Expense'!$AA12:AC12,"&lt;&gt;0")=INT('Annual Depreciation Expense'!$J12),(('Annual Depreciation Expense'!$J12)-INT('Annual Depreciation Expense'!$J12))*'Depreciation Schedule'!AB12*'Annual Depreciation Expense'!$I12,0))
+IF(COUNTIF($AB12:AC12,"&lt;&gt;0")&lt;INT($J12),$I12*'Depreciation Schedule'!AC12,IF(COUNTIF('Annual Depreciation Expense'!$AB12:AC12,"&lt;&gt;0")=INT('Annual Depreciation Expense'!$J12),(('Annual Depreciation Expense'!$J12)-INT('Annual Depreciation Expense'!$J12))*'Depreciation Schedule'!AC12*'Annual Depreciation Expense'!$I12,0))
+IF(COUNTIF($AC12:AC12,"&lt;&gt;0")&lt;INT($J12),$I12*'Depreciation Schedule'!AA12,IF(COUNTIF('Annual Depreciation Expense'!$AC12:AC12,"&lt;&gt;0")=INT('Annual Depreciation Expense'!$J12),(('Annual Depreciation Expense'!$J12)-INT('Annual Depreciation Expense'!$J12))*'Depreciation Schedule'!AA12*'Annual Depreciation Expense'!$I12,0))
+('Annual Depreciation Expense'!$I12*'Depreciation Schedule'!AD12)</f>
        <v>0</v>
      </c>
      <c r="AE12" s="83">
        <f>IF(COUNTIF($Z12:AD12,"&lt;&gt;0")&lt;INT($J12),$I12*'Depreciation Schedule'!Z12,IF(COUNTIF('Annual Depreciation Expense'!$Z12:AD12,"&lt;&gt;0")=INT('Annual Depreciation Expense'!$J12),(('Annual Depreciation Expense'!$J12)-INT('Annual Depreciation Expense'!$J12))*'Depreciation Schedule'!Z12*'Annual Depreciation Expense'!$I12,0))
+IF(COUNTIF('Annual Depreciation Expense'!$AA12:AD12,"&lt;&gt;0")&lt;INT('Annual Depreciation Expense'!$J12),'Annual Depreciation Expense'!$I12*'Depreciation Schedule'!AA12,IF(COUNTIF('Annual Depreciation Expense'!$AA12:AD12,"&lt;&gt;0")=INT('Annual Depreciation Expense'!$J12),(('Annual Depreciation Expense'!$J12)-INT('Annual Depreciation Expense'!$J12))*'Depreciation Schedule'!AA12*'Annual Depreciation Expense'!$I12,0))
+IF(COUNTIF($AB12:AD12,"&lt;&gt;0")&lt;INT($J12),$I12*'Depreciation Schedule'!AB12,IF(COUNTIF('Annual Depreciation Expense'!$AB12:AD12,"&lt;&gt;0")=INT('Annual Depreciation Expense'!$J12),(('Annual Depreciation Expense'!$J12)-INT('Annual Depreciation Expense'!$J12))*'Depreciation Schedule'!AB12*'Annual Depreciation Expense'!$I12,0))
+IF(COUNTIF($AC12:AD12,"&lt;&gt;0")&lt;INT($J12),$I12*'Depreciation Schedule'!AC12,IF(COUNTIF('Annual Depreciation Expense'!$AC12:AD12,"&lt;&gt;0")=INT('Annual Depreciation Expense'!$J12),(('Annual Depreciation Expense'!$J12)-INT('Annual Depreciation Expense'!$J12))*'Depreciation Schedule'!AC12*'Annual Depreciation Expense'!$I12,0))
+IF(COUNTIF($AD12:AD12,"&lt;&gt;0")&lt;INT($J12),$I12*'Depreciation Schedule'!AD12,IF(COUNTIF('Annual Depreciation Expense'!$AD12:AD12,"&lt;&gt;0")=INT($J12),(($J12)-INT($J12))*'Depreciation Schedule'!AD12*$I12,0))
+('Annual Depreciation Expense'!$I12*'Depreciation Schedule'!AE12)</f>
        <v>0</v>
      </c>
    </row>
    <row r="13" spans="6:31" x14ac:dyDescent="0.25">
      <c r="F13" s="65" t="s">
        <v>42</v>
      </c>
      <c r="G13" s="5" t="s">
        <v>52</v>
      </c>
      <c r="H13" s="66" t="s">
        <v>53</v>
      </c>
      <c r="I13" s="63">
        <f>'Depreciation Schedule'!I13</f>
        <v>0.1</v>
      </c>
      <c r="J13" s="70">
        <f>'Depreciation Schedule'!J13</f>
        <v>10</v>
      </c>
      <c r="K13" s="83"/>
      <c r="L13" s="83">
        <f>I13*'Depreciation Schedule'!L13</f>
        <v>0</v>
      </c>
      <c r="M13" s="83">
        <f>IFERROR(IF(COUNTIF($L13:L13,"&lt;&gt;0")&lt;INT(J13),I13*'Depreciation Schedule'!L13,IF(COUNTIF('Annual Depreciation Expense'!$L13:L13,"&lt;&gt;0")=INT('Annual Depreciation Expense'!J13),(('Annual Depreciation Expense'!J13)-INT('Annual Depreciation Expense'!J13))*'Depreciation Schedule'!L13*'Annual Depreciation Expense'!I13,0))+('Annual Depreciation Expense'!I13*'Depreciation Schedule'!M13),0)</f>
        <v>0</v>
      </c>
      <c r="N13" s="83">
        <f>IFERROR(IF(COUNTIF($L13:M13,"&lt;&gt;0")&lt;INT($J13),$I13*'Depreciation Schedule'!L13,IF(COUNTIF('Annual Depreciation Expense'!$L13:M13,"&lt;&gt;0")=INT('Annual Depreciation Expense'!$J13),(('Annual Depreciation Expense'!$J13)-INT('Annual Depreciation Expense'!$J13))*'Depreciation Schedule'!M13*'Annual Depreciation Expense'!$I13,0))+IF(COUNTIF('Annual Depreciation Expense'!$M13:M13,"&lt;&gt;0")&lt;INT('Annual Depreciation Expense'!$J13),'Annual Depreciation Expense'!$I13*'Depreciation Schedule'!M13,IF(COUNTIF('Annual Depreciation Expense'!$M13:M13,"&lt;&gt;0")=INT('Annual Depreciation Expense'!$J13),(('Annual Depreciation Expense'!$J13)-INT('Annual Depreciation Expense'!$J13))*'Depreciation Schedule'!N13*'Annual Depreciation Expense'!$I13,0))+('Annual Depreciation Expense'!$I13*'Depreciation Schedule'!N13),0)</f>
        <v>0</v>
      </c>
      <c r="O13" s="83">
        <f>IFERROR(IF(COUNTIF($L13:N13,"&lt;&gt;0")&lt;INT($J13),$I13*'Depreciation Schedule'!L13,IF(COUNTIF('Annual Depreciation Expense'!$L13:N13,"&lt;&gt;0")=INT('Annual Depreciation Expense'!$J13),(('Annual Depreciation Expense'!$J13)-INT('Annual Depreciation Expense'!$J13))*'Depreciation Schedule'!L13*'Annual Depreciation Expense'!$I13,0))
+IF(COUNTIF('Annual Depreciation Expense'!$M13:N13,"&lt;&gt;0")&lt;INT('Annual Depreciation Expense'!$J13),'Annual Depreciation Expense'!$I13*'Depreciation Schedule'!M13,IF(COUNTIF('Annual Depreciation Expense'!$M13:N13,"&lt;&gt;0")=INT('Annual Depreciation Expense'!$J13),(('Annual Depreciation Expense'!$J13)-INT('Annual Depreciation Expense'!$J13))*'Depreciation Schedule'!M13*'Annual Depreciation Expense'!$I13,0))
+IF(COUNTIF($N13:N13,"&lt;&gt;0")&lt;INT($J13),$I13*'Depreciation Schedule'!N13,IF(COUNTIF('Annual Depreciation Expense'!$N13:N13,"&lt;&gt;0")=INT('Annual Depreciation Expense'!$J13),(('Annual Depreciation Expense'!$J13)-INT('Annual Depreciation Expense'!$J13))*'Depreciation Schedule'!O13*'Annual Depreciation Expense'!$I13,0))+('Annual Depreciation Expense'!$I13*'Depreciation Schedule'!O13),0)</f>
        <v>0</v>
      </c>
      <c r="P13" s="83">
        <f>IFERROR(IF(COUNTIF($L13:O13,"&lt;&gt;0")&lt;INT($J13),$I13*'Depreciation Schedule'!L13,IF(COUNTIF('Annual Depreciation Expense'!$L13:O13,"&lt;&gt;0")=INT('Annual Depreciation Expense'!$J13),(('Annual Depreciation Expense'!$J13)-INT('Annual Depreciation Expense'!$J13))*'Depreciation Schedule'!L13*'Annual Depreciation Expense'!$I13,0))
+IF(COUNTIF('Annual Depreciation Expense'!$M13:O13,"&lt;&gt;0")&lt;INT('Annual Depreciation Expense'!$J13),'Annual Depreciation Expense'!$I13*'Depreciation Schedule'!M13,IF(COUNTIF('Annual Depreciation Expense'!$M13:O13,"&lt;&gt;0")=INT('Annual Depreciation Expense'!$J13),(('Annual Depreciation Expense'!$J13)-INT('Annual Depreciation Expense'!$J13))*'Depreciation Schedule'!M13*'Annual Depreciation Expense'!$I13,0))
+IF(COUNTIF($N13:O13,"&lt;&gt;0")&lt;INT($J13),$I13*'Depreciation Schedule'!N13,IF(COUNTIF('Annual Depreciation Expense'!$N13:O13,"&lt;&gt;0")=INT('Annual Depreciation Expense'!$J13),(('Annual Depreciation Expense'!$J13)-INT('Annual Depreciation Expense'!$J13))*'Depreciation Schedule'!N13*'Annual Depreciation Expense'!$I13,0))
+IF(COUNTIF($O13:O13,"&lt;&gt;0")&lt;INT($J13),$I13*'Depreciation Schedule'!O13,IF(COUNTIF('Annual Depreciation Expense'!$O13:O13,"&lt;&gt;0")=INT('Annual Depreciation Expense'!$J13),(('Annual Depreciation Expense'!$J13)-INT('Annual Depreciation Expense'!$J13))*'Depreciation Schedule'!O13*'Annual Depreciation Expense'!$I13,0))+('Annual Depreciation Expense'!$I13*'Depreciation Schedule'!P13),0)</f>
        <v>0</v>
      </c>
      <c r="U13" s="65" t="s">
        <v>42</v>
      </c>
      <c r="V13" s="5" t="s">
        <v>52</v>
      </c>
      <c r="W13" s="66" t="s">
        <v>53</v>
      </c>
      <c r="X13" s="63">
        <f t="shared" ref="X13:X19" si="0">I13</f>
        <v>0.1</v>
      </c>
      <c r="Y13" s="70">
        <f t="shared" ref="Y13:Y19" si="1">J13</f>
        <v>10</v>
      </c>
      <c r="Z13" s="83">
        <f>X13*'Depreciation Schedule'!Z13</f>
        <v>0</v>
      </c>
      <c r="AA13" s="83">
        <f>IF(COUNTIF($Z13:Z13,"&lt;&gt;0")&lt;INT(Y13),X13*'Depreciation Schedule'!Z13,IF(COUNTIF('Annual Depreciation Expense'!$Z13:Z13,"&lt;&gt;0")=INT('Annual Depreciation Expense'!Y13),(('Annual Depreciation Expense'!Y13)-INT('Annual Depreciation Expense'!Y13))*'Depreciation Schedule'!Z13*'Annual Depreciation Expense'!X13,0))+('Annual Depreciation Expense'!X13*'Depreciation Schedule'!AA13)</f>
        <v>560</v>
      </c>
      <c r="AB13" s="83">
        <f>IF(COUNTIF($Z13:AA13,"&lt;&gt;0")&lt;INT($J13),$I13*'Depreciation Schedule'!Z13,IF(COUNTIF('Annual Depreciation Expense'!$Z13:AA13,"&lt;&gt;0")=INT('Annual Depreciation Expense'!$J13),(('Annual Depreciation Expense'!$J13)-INT('Annual Depreciation Expense'!$J13))*'Depreciation Schedule'!AA13*'Annual Depreciation Expense'!$I13,0))
+IF(COUNTIF('Annual Depreciation Expense'!$AA13:AA13,"&lt;&gt;0")&lt;INT('Annual Depreciation Expense'!$J13),'Annual Depreciation Expense'!$I13*'Depreciation Schedule'!AA13,IF(COUNTIF('Annual Depreciation Expense'!$AA13:AA13,"&lt;&gt;0")=INT('Annual Depreciation Expense'!$J13),(('Annual Depreciation Expense'!$J13)-INT('Annual Depreciation Expense'!$J13))*'Depreciation Schedule'!AA13*'Annual Depreciation Expense'!$I13,0))
+('Annual Depreciation Expense'!$I13*'Depreciation Schedule'!AB13)</f>
        <v>1540</v>
      </c>
      <c r="AC13" s="83">
        <f>IF(COUNTIF($Z13:AB13,"&lt;&gt;0")&lt;INT($J13),$I13*'Depreciation Schedule'!Z13,IF(COUNTIF('Annual Depreciation Expense'!$Z13:AB13,"&lt;&gt;0")=INT('Annual Depreciation Expense'!$J13),(('Annual Depreciation Expense'!$J13)-INT('Annual Depreciation Expense'!$J13))*'Depreciation Schedule'!AA13*'Annual Depreciation Expense'!$I13,0))
+IF(COUNTIF('Annual Depreciation Expense'!$AA13:AB13,"&lt;&gt;0")&lt;INT('Annual Depreciation Expense'!$J13),'Annual Depreciation Expense'!$I13*'Depreciation Schedule'!AA13,IF(COUNTIF('Annual Depreciation Expense'!$AA13:AB13,"&lt;&gt;0")=INT('Annual Depreciation Expense'!$J13),(('Annual Depreciation Expense'!$J13)-INT('Annual Depreciation Expense'!$J13))*'Depreciation Schedule'!AA13*'Annual Depreciation Expense'!$I13,0))
+IF(COUNTIF($AB13:AB13,"&lt;&gt;0")&lt;INT($J13),$I13*'Depreciation Schedule'!AB13,IF(COUNTIF('Annual Depreciation Expense'!$AB13:AB13,"&lt;&gt;0")=INT('Annual Depreciation Expense'!$J13),(('Annual Depreciation Expense'!$J13)-INT('Annual Depreciation Expense'!$J13))*'Depreciation Schedule'!AB13*'Annual Depreciation Expense'!$I13,0))
+('Annual Depreciation Expense'!$I13*'Depreciation Schedule'!AC13)</f>
        <v>2240</v>
      </c>
      <c r="AD13" s="83">
        <f>IF(COUNTIF($Z13:AC13,"&lt;&gt;0")&lt;INT($J13),$I13*'Depreciation Schedule'!Z13,IF(COUNTIF('Annual Depreciation Expense'!$Z13:AC13,"&lt;&gt;0")=INT('Annual Depreciation Expense'!$J13),(('Annual Depreciation Expense'!$J13)-INT('Annual Depreciation Expense'!$J13))*'Depreciation Schedule'!AA13*'Annual Depreciation Expense'!$I13,0))
+IF(COUNTIF('Annual Depreciation Expense'!$AA13:AC13,"&lt;&gt;0")&lt;INT('Annual Depreciation Expense'!$J13),'Annual Depreciation Expense'!$I13*'Depreciation Schedule'!AB13,IF(COUNTIF('Annual Depreciation Expense'!$AA13:AC13,"&lt;&gt;0")=INT('Annual Depreciation Expense'!$J13),(('Annual Depreciation Expense'!$J13)-INT('Annual Depreciation Expense'!$J13))*'Depreciation Schedule'!AB13*'Annual Depreciation Expense'!$I13,0))
+IF(COUNTIF($AB13:AC13,"&lt;&gt;0")&lt;INT($J13),$I13*'Depreciation Schedule'!AC13,IF(COUNTIF('Annual Depreciation Expense'!$AB13:AC13,"&lt;&gt;0")=INT('Annual Depreciation Expense'!$J13),(('Annual Depreciation Expense'!$J13)-INT('Annual Depreciation Expense'!$J13))*'Depreciation Schedule'!AC13*'Annual Depreciation Expense'!$I13,0))
+IF(COUNTIF($AC13:AC13,"&lt;&gt;0")&lt;INT($J13),$I13*'Depreciation Schedule'!AA13,IF(COUNTIF('Annual Depreciation Expense'!$AC13:AC13,"&lt;&gt;0")=INT('Annual Depreciation Expense'!$J13),(('Annual Depreciation Expense'!$J13)-INT('Annual Depreciation Expense'!$J13))*'Depreciation Schedule'!AA13*'Annual Depreciation Expense'!$I13,0))
+('Annual Depreciation Expense'!$I13*'Depreciation Schedule'!AD13)</f>
        <v>2660</v>
      </c>
      <c r="AE13" s="83">
        <f>IF(COUNTIF($Z13:AD13,"&lt;&gt;0")&lt;INT($J13),$I13*'Depreciation Schedule'!Z13,IF(COUNTIF('Annual Depreciation Expense'!$Z13:AD13,"&lt;&gt;0")=INT('Annual Depreciation Expense'!$J13),(('Annual Depreciation Expense'!$J13)-INT('Annual Depreciation Expense'!$J13))*'Depreciation Schedule'!Z13*'Annual Depreciation Expense'!$I13,0))
+IF(COUNTIF('Annual Depreciation Expense'!$AA13:AD13,"&lt;&gt;0")&lt;INT('Annual Depreciation Expense'!$J13),'Annual Depreciation Expense'!$I13*'Depreciation Schedule'!AA13,IF(COUNTIF('Annual Depreciation Expense'!$AA13:AD13,"&lt;&gt;0")=INT('Annual Depreciation Expense'!$J13),(('Annual Depreciation Expense'!$J13)-INT('Annual Depreciation Expense'!$J13))*'Depreciation Schedule'!AA13*'Annual Depreciation Expense'!$I13,0))
+IF(COUNTIF($AB13:AD13,"&lt;&gt;0")&lt;INT($J13),$I13*'Depreciation Schedule'!AB13,IF(COUNTIF('Annual Depreciation Expense'!$AB13:AD13,"&lt;&gt;0")=INT('Annual Depreciation Expense'!$J13),(('Annual Depreciation Expense'!$J13)-INT('Annual Depreciation Expense'!$J13))*'Depreciation Schedule'!AB13*'Annual Depreciation Expense'!$I13,0))
+IF(COUNTIF($AC13:AD13,"&lt;&gt;0")&lt;INT($J13),$I13*'Depreciation Schedule'!AC13,IF(COUNTIF('Annual Depreciation Expense'!$AC13:AD13,"&lt;&gt;0")=INT('Annual Depreciation Expense'!$J13),(('Annual Depreciation Expense'!$J13)-INT('Annual Depreciation Expense'!$J13))*'Depreciation Schedule'!AC13*'Annual Depreciation Expense'!$I13,0))
+IF(COUNTIF($AD13:AD13,"&lt;&gt;0")&lt;INT($J13),$I13*'Depreciation Schedule'!AD13,IF(COUNTIF('Annual Depreciation Expense'!$AD13:AD13,"&lt;&gt;0")=INT($J13),(($J13)-INT($J13))*'Depreciation Schedule'!AD13*$I13,0))
+('Annual Depreciation Expense'!$I13*'Depreciation Schedule'!AE13)</f>
        <v>2800</v>
      </c>
    </row>
    <row r="14" spans="6:31" x14ac:dyDescent="0.25">
      <c r="F14" s="65" t="s">
        <v>42</v>
      </c>
      <c r="G14" s="5" t="s">
        <v>60</v>
      </c>
      <c r="H14" s="17" t="s">
        <v>61</v>
      </c>
      <c r="I14" s="63">
        <f>'Depreciation Schedule'!I14</f>
        <v>0.1</v>
      </c>
      <c r="J14" s="70">
        <f>'Depreciation Schedule'!J14</f>
        <v>10</v>
      </c>
      <c r="K14" s="83"/>
      <c r="L14" s="83">
        <f>I14*'Depreciation Schedule'!L14</f>
        <v>0</v>
      </c>
      <c r="M14" s="83">
        <f>IFERROR(IF(COUNTIF($L14:L14,"&lt;&gt;0")&lt;INT(J14),I14*'Depreciation Schedule'!L14,IF(COUNTIF('Annual Depreciation Expense'!$L14:L14,"&lt;&gt;0")=INT('Annual Depreciation Expense'!J14),(('Annual Depreciation Expense'!J14)-INT('Annual Depreciation Expense'!J14))*'Depreciation Schedule'!L14*'Annual Depreciation Expense'!I14,0))+('Annual Depreciation Expense'!I14*'Depreciation Schedule'!M14),0)</f>
        <v>0</v>
      </c>
      <c r="N14" s="83">
        <f>IFERROR(IF(COUNTIF($L14:M14,"&lt;&gt;0")&lt;INT($J14),$I14*'Depreciation Schedule'!L14,IF(COUNTIF('Annual Depreciation Expense'!$L14:M14,"&lt;&gt;0")=INT('Annual Depreciation Expense'!$J14),(('Annual Depreciation Expense'!$J14)-INT('Annual Depreciation Expense'!$J14))*'Depreciation Schedule'!M14*'Annual Depreciation Expense'!$I14,0))+IF(COUNTIF('Annual Depreciation Expense'!$M14:M14,"&lt;&gt;0")&lt;INT('Annual Depreciation Expense'!$J14),'Annual Depreciation Expense'!$I14*'Depreciation Schedule'!M14,IF(COUNTIF('Annual Depreciation Expense'!$M14:M14,"&lt;&gt;0")=INT('Annual Depreciation Expense'!$J14),(('Annual Depreciation Expense'!$J14)-INT('Annual Depreciation Expense'!$J14))*'Depreciation Schedule'!N14*'Annual Depreciation Expense'!$I14,0))+('Annual Depreciation Expense'!$I14*'Depreciation Schedule'!N14),0)</f>
        <v>0</v>
      </c>
      <c r="O14" s="83">
        <f>IFERROR(IF(COUNTIF($L14:N14,"&lt;&gt;0")&lt;INT($J14),$I14*'Depreciation Schedule'!L14,IF(COUNTIF('Annual Depreciation Expense'!$L14:N14,"&lt;&gt;0")=INT('Annual Depreciation Expense'!$J14),(('Annual Depreciation Expense'!$J14)-INT('Annual Depreciation Expense'!$J14))*'Depreciation Schedule'!L14*'Annual Depreciation Expense'!$I14,0))
+IF(COUNTIF('Annual Depreciation Expense'!$M14:N14,"&lt;&gt;0")&lt;INT('Annual Depreciation Expense'!$J14),'Annual Depreciation Expense'!$I14*'Depreciation Schedule'!M14,IF(COUNTIF('Annual Depreciation Expense'!$M14:N14,"&lt;&gt;0")=INT('Annual Depreciation Expense'!$J14),(('Annual Depreciation Expense'!$J14)-INT('Annual Depreciation Expense'!$J14))*'Depreciation Schedule'!M14*'Annual Depreciation Expense'!$I14,0))
+IF(COUNTIF($N14:N14,"&lt;&gt;0")&lt;INT($J14),$I14*'Depreciation Schedule'!N14,IF(COUNTIF('Annual Depreciation Expense'!$N14:N14,"&lt;&gt;0")=INT('Annual Depreciation Expense'!$J14),(('Annual Depreciation Expense'!$J14)-INT('Annual Depreciation Expense'!$J14))*'Depreciation Schedule'!O14*'Annual Depreciation Expense'!$I14,0))+('Annual Depreciation Expense'!$I14*'Depreciation Schedule'!O14),0)</f>
        <v>0</v>
      </c>
      <c r="P14" s="83">
        <f>IFERROR(IF(COUNTIF($L14:O14,"&lt;&gt;0")&lt;INT($J14),$I14*'Depreciation Schedule'!L14,IF(COUNTIF('Annual Depreciation Expense'!$L14:O14,"&lt;&gt;0")=INT('Annual Depreciation Expense'!$J14),(('Annual Depreciation Expense'!$J14)-INT('Annual Depreciation Expense'!$J14))*'Depreciation Schedule'!L14*'Annual Depreciation Expense'!$I14,0))
+IF(COUNTIF('Annual Depreciation Expense'!$M14:O14,"&lt;&gt;0")&lt;INT('Annual Depreciation Expense'!$J14),'Annual Depreciation Expense'!$I14*'Depreciation Schedule'!M14,IF(COUNTIF('Annual Depreciation Expense'!$M14:O14,"&lt;&gt;0")=INT('Annual Depreciation Expense'!$J14),(('Annual Depreciation Expense'!$J14)-INT('Annual Depreciation Expense'!$J14))*'Depreciation Schedule'!M14*'Annual Depreciation Expense'!$I14,0))
+IF(COUNTIF($N14:O14,"&lt;&gt;0")&lt;INT($J14),$I14*'Depreciation Schedule'!N14,IF(COUNTIF('Annual Depreciation Expense'!$N14:O14,"&lt;&gt;0")=INT('Annual Depreciation Expense'!$J14),(('Annual Depreciation Expense'!$J14)-INT('Annual Depreciation Expense'!$J14))*'Depreciation Schedule'!N14*'Annual Depreciation Expense'!$I14,0))
+IF(COUNTIF($O14:O14,"&lt;&gt;0")&lt;INT($J14),$I14*'Depreciation Schedule'!O14,IF(COUNTIF('Annual Depreciation Expense'!$O14:O14,"&lt;&gt;0")=INT('Annual Depreciation Expense'!$J14),(('Annual Depreciation Expense'!$J14)-INT('Annual Depreciation Expense'!$J14))*'Depreciation Schedule'!O14*'Annual Depreciation Expense'!$I14,0))+('Annual Depreciation Expense'!$I14*'Depreciation Schedule'!P14),0)</f>
        <v>0</v>
      </c>
      <c r="U14" s="65" t="s">
        <v>42</v>
      </c>
      <c r="V14" s="5" t="s">
        <v>60</v>
      </c>
      <c r="W14" s="17" t="s">
        <v>61</v>
      </c>
      <c r="X14" s="63">
        <f t="shared" si="0"/>
        <v>0.1</v>
      </c>
      <c r="Y14" s="70">
        <f t="shared" si="1"/>
        <v>10</v>
      </c>
      <c r="Z14" s="83">
        <f>X14*'Depreciation Schedule'!Z14</f>
        <v>0</v>
      </c>
      <c r="AA14" s="83">
        <f>IF(COUNTIF($Z14:Z14,"&lt;&gt;0")&lt;INT(Y14),X14*'Depreciation Schedule'!Z14,IF(COUNTIF('Annual Depreciation Expense'!$Z14:Z14,"&lt;&gt;0")=INT('Annual Depreciation Expense'!Y14),(('Annual Depreciation Expense'!Y14)-INT('Annual Depreciation Expense'!Y14))*'Depreciation Schedule'!Z14*'Annual Depreciation Expense'!X14,0))+('Annual Depreciation Expense'!X14*'Depreciation Schedule'!AA14)</f>
        <v>840</v>
      </c>
      <c r="AB14" s="83">
        <f>IF(COUNTIF($Z14:AA14,"&lt;&gt;0")&lt;INT($J14),$I14*'Depreciation Schedule'!Z14,IF(COUNTIF('Annual Depreciation Expense'!$Z14:AA14,"&lt;&gt;0")=INT('Annual Depreciation Expense'!$J14),(('Annual Depreciation Expense'!$J14)-INT('Annual Depreciation Expense'!$J14))*'Depreciation Schedule'!AA14*'Annual Depreciation Expense'!$I14,0))
+IF(COUNTIF('Annual Depreciation Expense'!$AA14:AA14,"&lt;&gt;0")&lt;INT('Annual Depreciation Expense'!$J14),'Annual Depreciation Expense'!$I14*'Depreciation Schedule'!AA14,IF(COUNTIF('Annual Depreciation Expense'!$AA14:AA14,"&lt;&gt;0")=INT('Annual Depreciation Expense'!$J14),(('Annual Depreciation Expense'!$J14)-INT('Annual Depreciation Expense'!$J14))*'Depreciation Schedule'!AA14*'Annual Depreciation Expense'!$I14,0))
+('Annual Depreciation Expense'!$I14*'Depreciation Schedule'!AB14)</f>
        <v>2310</v>
      </c>
      <c r="AC14" s="83">
        <f>IF(COUNTIF($Z14:AB14,"&lt;&gt;0")&lt;INT($J14),$I14*'Depreciation Schedule'!Z14,IF(COUNTIF('Annual Depreciation Expense'!$Z14:AB14,"&lt;&gt;0")=INT('Annual Depreciation Expense'!$J14),(('Annual Depreciation Expense'!$J14)-INT('Annual Depreciation Expense'!$J14))*'Depreciation Schedule'!AA14*'Annual Depreciation Expense'!$I14,0))
+IF(COUNTIF('Annual Depreciation Expense'!$AA14:AB14,"&lt;&gt;0")&lt;INT('Annual Depreciation Expense'!$J14),'Annual Depreciation Expense'!$I14*'Depreciation Schedule'!AA14,IF(COUNTIF('Annual Depreciation Expense'!$AA14:AB14,"&lt;&gt;0")=INT('Annual Depreciation Expense'!$J14),(('Annual Depreciation Expense'!$J14)-INT('Annual Depreciation Expense'!$J14))*'Depreciation Schedule'!AA14*'Annual Depreciation Expense'!$I14,0))
+IF(COUNTIF($AB14:AB14,"&lt;&gt;0")&lt;INT($J14),$I14*'Depreciation Schedule'!AB14,IF(COUNTIF('Annual Depreciation Expense'!$AB14:AB14,"&lt;&gt;0")=INT('Annual Depreciation Expense'!$J14),(('Annual Depreciation Expense'!$J14)-INT('Annual Depreciation Expense'!$J14))*'Depreciation Schedule'!AB14*'Annual Depreciation Expense'!$I14,0))
+('Annual Depreciation Expense'!$I14*'Depreciation Schedule'!AC14)</f>
        <v>3360</v>
      </c>
      <c r="AD14" s="83">
        <f>IF(COUNTIF($Z14:AC14,"&lt;&gt;0")&lt;INT($J14),$I14*'Depreciation Schedule'!Z14,IF(COUNTIF('Annual Depreciation Expense'!$Z14:AC14,"&lt;&gt;0")=INT('Annual Depreciation Expense'!$J14),(('Annual Depreciation Expense'!$J14)-INT('Annual Depreciation Expense'!$J14))*'Depreciation Schedule'!AA14*'Annual Depreciation Expense'!$I14,0))
+IF(COUNTIF('Annual Depreciation Expense'!$AA14:AC14,"&lt;&gt;0")&lt;INT('Annual Depreciation Expense'!$J14),'Annual Depreciation Expense'!$I14*'Depreciation Schedule'!AB14,IF(COUNTIF('Annual Depreciation Expense'!$AA14:AC14,"&lt;&gt;0")=INT('Annual Depreciation Expense'!$J14),(('Annual Depreciation Expense'!$J14)-INT('Annual Depreciation Expense'!$J14))*'Depreciation Schedule'!AB14*'Annual Depreciation Expense'!$I14,0))
+IF(COUNTIF($AB14:AC14,"&lt;&gt;0")&lt;INT($J14),$I14*'Depreciation Schedule'!AC14,IF(COUNTIF('Annual Depreciation Expense'!$AB14:AC14,"&lt;&gt;0")=INT('Annual Depreciation Expense'!$J14),(('Annual Depreciation Expense'!$J14)-INT('Annual Depreciation Expense'!$J14))*'Depreciation Schedule'!AC14*'Annual Depreciation Expense'!$I14,0))
+IF(COUNTIF($AC14:AC14,"&lt;&gt;0")&lt;INT($J14),$I14*'Depreciation Schedule'!AA14,IF(COUNTIF('Annual Depreciation Expense'!$AC14:AC14,"&lt;&gt;0")=INT('Annual Depreciation Expense'!$J14),(('Annual Depreciation Expense'!$J14)-INT('Annual Depreciation Expense'!$J14))*'Depreciation Schedule'!AA14*'Annual Depreciation Expense'!$I14,0))
+('Annual Depreciation Expense'!$I14*'Depreciation Schedule'!AD14)</f>
        <v>3990</v>
      </c>
      <c r="AE14" s="83">
        <f>IF(COUNTIF($Z14:AD14,"&lt;&gt;0")&lt;INT($J14),$I14*'Depreciation Schedule'!Z14,IF(COUNTIF('Annual Depreciation Expense'!$Z14:AD14,"&lt;&gt;0")=INT('Annual Depreciation Expense'!$J14),(('Annual Depreciation Expense'!$J14)-INT('Annual Depreciation Expense'!$J14))*'Depreciation Schedule'!Z14*'Annual Depreciation Expense'!$I14,0))
+IF(COUNTIF('Annual Depreciation Expense'!$AA14:AD14,"&lt;&gt;0")&lt;INT('Annual Depreciation Expense'!$J14),'Annual Depreciation Expense'!$I14*'Depreciation Schedule'!AA14,IF(COUNTIF('Annual Depreciation Expense'!$AA14:AD14,"&lt;&gt;0")=INT('Annual Depreciation Expense'!$J14),(('Annual Depreciation Expense'!$J14)-INT('Annual Depreciation Expense'!$J14))*'Depreciation Schedule'!AA14*'Annual Depreciation Expense'!$I14,0))
+IF(COUNTIF($AB14:AD14,"&lt;&gt;0")&lt;INT($J14),$I14*'Depreciation Schedule'!AB14,IF(COUNTIF('Annual Depreciation Expense'!$AB14:AD14,"&lt;&gt;0")=INT('Annual Depreciation Expense'!$J14),(('Annual Depreciation Expense'!$J14)-INT('Annual Depreciation Expense'!$J14))*'Depreciation Schedule'!AB14*'Annual Depreciation Expense'!$I14,0))
+IF(COUNTIF($AC14:AD14,"&lt;&gt;0")&lt;INT($J14),$I14*'Depreciation Schedule'!AC14,IF(COUNTIF('Annual Depreciation Expense'!$AC14:AD14,"&lt;&gt;0")=INT('Annual Depreciation Expense'!$J14),(('Annual Depreciation Expense'!$J14)-INT('Annual Depreciation Expense'!$J14))*'Depreciation Schedule'!AC14*'Annual Depreciation Expense'!$I14,0))
+IF(COUNTIF($AD14:AD14,"&lt;&gt;0")&lt;INT($J14),$I14*'Depreciation Schedule'!AD14,IF(COUNTIF('Annual Depreciation Expense'!$AD14:AD14,"&lt;&gt;0")=INT($J14),(($J14)-INT($J14))*'Depreciation Schedule'!AD14*$I14,0))
+('Annual Depreciation Expense'!$I14*'Depreciation Schedule'!AE14)</f>
        <v>4200</v>
      </c>
    </row>
    <row r="15" spans="6:31" x14ac:dyDescent="0.25">
      <c r="F15" s="65" t="s">
        <v>42</v>
      </c>
      <c r="G15" s="5" t="s">
        <v>67</v>
      </c>
      <c r="H15" s="17" t="s">
        <v>238</v>
      </c>
      <c r="I15" s="63">
        <f>'Depreciation Schedule'!I15</f>
        <v>0.1</v>
      </c>
      <c r="J15" s="70">
        <f>'Depreciation Schedule'!J15</f>
        <v>10</v>
      </c>
      <c r="K15" s="83"/>
      <c r="L15" s="83">
        <f>I15*'Depreciation Schedule'!L15</f>
        <v>2092</v>
      </c>
      <c r="M15" s="83">
        <f>IFERROR(IF(COUNTIF($L15:L15,"&lt;&gt;0")&lt;INT(J15),I15*'Depreciation Schedule'!L15,IF(COUNTIF('Annual Depreciation Expense'!$L15:L15,"&lt;&gt;0")=INT('Annual Depreciation Expense'!J15),(('Annual Depreciation Expense'!J15)-INT('Annual Depreciation Expense'!J15))*'Depreciation Schedule'!L15*'Annual Depreciation Expense'!I15,0))+('Annual Depreciation Expense'!I15*'Depreciation Schedule'!M15),0)</f>
        <v>8368</v>
      </c>
      <c r="N15" s="83">
        <f>IFERROR(IF(COUNTIF($L15:M15,"&lt;&gt;0")&lt;INT($J15),$I15*'Depreciation Schedule'!L15,IF(COUNTIF('Annual Depreciation Expense'!$L15:M15,"&lt;&gt;0")=INT('Annual Depreciation Expense'!$J15),(('Annual Depreciation Expense'!$J15)-INT('Annual Depreciation Expense'!$J15))*'Depreciation Schedule'!M15*'Annual Depreciation Expense'!$I15,0))+IF(COUNTIF('Annual Depreciation Expense'!$M15:M15,"&lt;&gt;0")&lt;INT('Annual Depreciation Expense'!$J15),'Annual Depreciation Expense'!$I15*'Depreciation Schedule'!M15,IF(COUNTIF('Annual Depreciation Expense'!$M15:M15,"&lt;&gt;0")=INT('Annual Depreciation Expense'!$J15),(('Annual Depreciation Expense'!$J15)-INT('Annual Depreciation Expense'!$J15))*'Depreciation Schedule'!N15*'Annual Depreciation Expense'!$I15,0))+('Annual Depreciation Expense'!$I15*'Depreciation Schedule'!N15),0)</f>
        <v>20920</v>
      </c>
      <c r="O15" s="83">
        <f>IFERROR(IF(COUNTIF($L15:N15,"&lt;&gt;0")&lt;INT($J15),$I15*'Depreciation Schedule'!L15,IF(COUNTIF('Annual Depreciation Expense'!$L15:N15,"&lt;&gt;0")=INT('Annual Depreciation Expense'!$J15),(('Annual Depreciation Expense'!$J15)-INT('Annual Depreciation Expense'!$J15))*'Depreciation Schedule'!L15*'Annual Depreciation Expense'!$I15,0))
+IF(COUNTIF('Annual Depreciation Expense'!$M15:N15,"&lt;&gt;0")&lt;INT('Annual Depreciation Expense'!$J15),'Annual Depreciation Expense'!$I15*'Depreciation Schedule'!M15,IF(COUNTIF('Annual Depreciation Expense'!$M15:N15,"&lt;&gt;0")=INT('Annual Depreciation Expense'!$J15),(('Annual Depreciation Expense'!$J15)-INT('Annual Depreciation Expense'!$J15))*'Depreciation Schedule'!M15*'Annual Depreciation Expense'!$I15,0))
+IF(COUNTIF($N15:N15,"&lt;&gt;0")&lt;INT($J15),$I15*'Depreciation Schedule'!N15,IF(COUNTIF('Annual Depreciation Expense'!$N15:N15,"&lt;&gt;0")=INT('Annual Depreciation Expense'!$J15),(('Annual Depreciation Expense'!$J15)-INT('Annual Depreciation Expense'!$J15))*'Depreciation Schedule'!O15*'Annual Depreciation Expense'!$I15,0))+('Annual Depreciation Expense'!$I15*'Depreciation Schedule'!O15),0)</f>
        <v>37656</v>
      </c>
      <c r="P15" s="83">
        <f>IFERROR(IF(COUNTIF($L15:O15,"&lt;&gt;0")&lt;INT($J15),$I15*'Depreciation Schedule'!L15,IF(COUNTIF('Annual Depreciation Expense'!$L15:O15,"&lt;&gt;0")=INT('Annual Depreciation Expense'!$J15),(('Annual Depreciation Expense'!$J15)-INT('Annual Depreciation Expense'!$J15))*'Depreciation Schedule'!L15*'Annual Depreciation Expense'!$I15,0))
+IF(COUNTIF('Annual Depreciation Expense'!$M15:O15,"&lt;&gt;0")&lt;INT('Annual Depreciation Expense'!$J15),'Annual Depreciation Expense'!$I15*'Depreciation Schedule'!M15,IF(COUNTIF('Annual Depreciation Expense'!$M15:O15,"&lt;&gt;0")=INT('Annual Depreciation Expense'!$J15),(('Annual Depreciation Expense'!$J15)-INT('Annual Depreciation Expense'!$J15))*'Depreciation Schedule'!M15*'Annual Depreciation Expense'!$I15,0))
+IF(COUNTIF($N15:O15,"&lt;&gt;0")&lt;INT($J15),$I15*'Depreciation Schedule'!N15,IF(COUNTIF('Annual Depreciation Expense'!$N15:O15,"&lt;&gt;0")=INT('Annual Depreciation Expense'!$J15),(('Annual Depreciation Expense'!$J15)-INT('Annual Depreciation Expense'!$J15))*'Depreciation Schedule'!N15*'Annual Depreciation Expense'!$I15,0))
+IF(COUNTIF($O15:O15,"&lt;&gt;0")&lt;INT($J15),$I15*'Depreciation Schedule'!O15,IF(COUNTIF('Annual Depreciation Expense'!$O15:O15,"&lt;&gt;0")=INT('Annual Depreciation Expense'!$J15),(('Annual Depreciation Expense'!$J15)-INT('Annual Depreciation Expense'!$J15))*'Depreciation Schedule'!O15*'Annual Depreciation Expense'!$I15,0))+('Annual Depreciation Expense'!$I15*'Depreciation Schedule'!P15),0)</f>
        <v>41840</v>
      </c>
      <c r="U15" s="65" t="s">
        <v>42</v>
      </c>
      <c r="V15" s="5" t="s">
        <v>67</v>
      </c>
      <c r="W15" s="17" t="s">
        <v>238</v>
      </c>
      <c r="X15" s="63">
        <f t="shared" si="0"/>
        <v>0.1</v>
      </c>
      <c r="Y15" s="70">
        <f t="shared" si="1"/>
        <v>10</v>
      </c>
      <c r="Z15" s="83">
        <f>X15*'Depreciation Schedule'!Z15</f>
        <v>0</v>
      </c>
      <c r="AA15" s="83">
        <f>IF(COUNTIF($Z15:Z15,"&lt;&gt;0")&lt;INT(Y15),X15*'Depreciation Schedule'!Z15,IF(COUNTIF('Annual Depreciation Expense'!$Z15:Z15,"&lt;&gt;0")=INT('Annual Depreciation Expense'!Y15),(('Annual Depreciation Expense'!Y15)-INT('Annual Depreciation Expense'!Y15))*'Depreciation Schedule'!Z15*'Annual Depreciation Expense'!X15,0))+('Annual Depreciation Expense'!X15*'Depreciation Schedule'!AA15)</f>
        <v>5709</v>
      </c>
      <c r="AB15" s="83">
        <f>IF(COUNTIF($Z15:AA15,"&lt;&gt;0")&lt;INT($J15),$I15*'Depreciation Schedule'!Z15,IF(COUNTIF('Annual Depreciation Expense'!$Z15:AA15,"&lt;&gt;0")=INT('Annual Depreciation Expense'!$J15),(('Annual Depreciation Expense'!$J15)-INT('Annual Depreciation Expense'!$J15))*'Depreciation Schedule'!AA15*'Annual Depreciation Expense'!$I15,0))
+IF(COUNTIF('Annual Depreciation Expense'!$AA15:AA15,"&lt;&gt;0")&lt;INT('Annual Depreciation Expense'!$J15),'Annual Depreciation Expense'!$I15*'Depreciation Schedule'!AA15,IF(COUNTIF('Annual Depreciation Expense'!$AA15:AA15,"&lt;&gt;0")=INT('Annual Depreciation Expense'!$J15),(('Annual Depreciation Expense'!$J15)-INT('Annual Depreciation Expense'!$J15))*'Depreciation Schedule'!AA15*'Annual Depreciation Expense'!$I15,0))
+('Annual Depreciation Expense'!$I15*'Depreciation Schedule'!AB15)</f>
        <v>15699.800000000001</v>
      </c>
      <c r="AC15" s="83">
        <f>IF(COUNTIF($Z15:AB15,"&lt;&gt;0")&lt;INT($J15),$I15*'Depreciation Schedule'!Z15,IF(COUNTIF('Annual Depreciation Expense'!$Z15:AB15,"&lt;&gt;0")=INT('Annual Depreciation Expense'!$J15),(('Annual Depreciation Expense'!$J15)-INT('Annual Depreciation Expense'!$J15))*'Depreciation Schedule'!AA15*'Annual Depreciation Expense'!$I15,0))
+IF(COUNTIF('Annual Depreciation Expense'!$AA15:AB15,"&lt;&gt;0")&lt;INT('Annual Depreciation Expense'!$J15),'Annual Depreciation Expense'!$I15*'Depreciation Schedule'!AA15,IF(COUNTIF('Annual Depreciation Expense'!$AA15:AB15,"&lt;&gt;0")=INT('Annual Depreciation Expense'!$J15),(('Annual Depreciation Expense'!$J15)-INT('Annual Depreciation Expense'!$J15))*'Depreciation Schedule'!AA15*'Annual Depreciation Expense'!$I15,0))
+IF(COUNTIF($AB15:AB15,"&lt;&gt;0")&lt;INT($J15),$I15*'Depreciation Schedule'!AB15,IF(COUNTIF('Annual Depreciation Expense'!$AB15:AB15,"&lt;&gt;0")=INT('Annual Depreciation Expense'!$J15),(('Annual Depreciation Expense'!$J15)-INT('Annual Depreciation Expense'!$J15))*'Depreciation Schedule'!AB15*'Annual Depreciation Expense'!$I15,0))
+('Annual Depreciation Expense'!$I15*'Depreciation Schedule'!AC15)</f>
        <v>22836</v>
      </c>
      <c r="AD15" s="83">
        <f>IF(COUNTIF($Z15:AC15,"&lt;&gt;0")&lt;INT($J15),$I15*'Depreciation Schedule'!Z15,IF(COUNTIF('Annual Depreciation Expense'!$Z15:AC15,"&lt;&gt;0")=INT('Annual Depreciation Expense'!$J15),(('Annual Depreciation Expense'!$J15)-INT('Annual Depreciation Expense'!$J15))*'Depreciation Schedule'!AA15*'Annual Depreciation Expense'!$I15,0))
+IF(COUNTIF('Annual Depreciation Expense'!$AA15:AC15,"&lt;&gt;0")&lt;INT('Annual Depreciation Expense'!$J15),'Annual Depreciation Expense'!$I15*'Depreciation Schedule'!AB15,IF(COUNTIF('Annual Depreciation Expense'!$AA15:AC15,"&lt;&gt;0")=INT('Annual Depreciation Expense'!$J15),(('Annual Depreciation Expense'!$J15)-INT('Annual Depreciation Expense'!$J15))*'Depreciation Schedule'!AB15*'Annual Depreciation Expense'!$I15,0))
+IF(COUNTIF($AB15:AC15,"&lt;&gt;0")&lt;INT($J15),$I15*'Depreciation Schedule'!AC15,IF(COUNTIF('Annual Depreciation Expense'!$AB15:AC15,"&lt;&gt;0")=INT('Annual Depreciation Expense'!$J15),(('Annual Depreciation Expense'!$J15)-INT('Annual Depreciation Expense'!$J15))*'Depreciation Schedule'!AC15*'Annual Depreciation Expense'!$I15,0))
+IF(COUNTIF($AC15:AC15,"&lt;&gt;0")&lt;INT($J15),$I15*'Depreciation Schedule'!AA15,IF(COUNTIF('Annual Depreciation Expense'!$AC15:AC15,"&lt;&gt;0")=INT('Annual Depreciation Expense'!$J15),(('Annual Depreciation Expense'!$J15)-INT('Annual Depreciation Expense'!$J15))*'Depreciation Schedule'!AA15*'Annual Depreciation Expense'!$I15,0))
+('Annual Depreciation Expense'!$I15*'Depreciation Schedule'!AD15)</f>
        <v>27117.8</v>
      </c>
      <c r="AE15" s="83">
        <f>IF(COUNTIF($Z15:AD15,"&lt;&gt;0")&lt;INT($J15),$I15*'Depreciation Schedule'!Z15,IF(COUNTIF('Annual Depreciation Expense'!$Z15:AD15,"&lt;&gt;0")=INT('Annual Depreciation Expense'!$J15),(('Annual Depreciation Expense'!$J15)-INT('Annual Depreciation Expense'!$J15))*'Depreciation Schedule'!Z15*'Annual Depreciation Expense'!$I15,0))
+IF(COUNTIF('Annual Depreciation Expense'!$AA15:AD15,"&lt;&gt;0")&lt;INT('Annual Depreciation Expense'!$J15),'Annual Depreciation Expense'!$I15*'Depreciation Schedule'!AA15,IF(COUNTIF('Annual Depreciation Expense'!$AA15:AD15,"&lt;&gt;0")=INT('Annual Depreciation Expense'!$J15),(('Annual Depreciation Expense'!$J15)-INT('Annual Depreciation Expense'!$J15))*'Depreciation Schedule'!AA15*'Annual Depreciation Expense'!$I15,0))
+IF(COUNTIF($AB15:AD15,"&lt;&gt;0")&lt;INT($J15),$I15*'Depreciation Schedule'!AB15,IF(COUNTIF('Annual Depreciation Expense'!$AB15:AD15,"&lt;&gt;0")=INT('Annual Depreciation Expense'!$J15),(('Annual Depreciation Expense'!$J15)-INT('Annual Depreciation Expense'!$J15))*'Depreciation Schedule'!AB15*'Annual Depreciation Expense'!$I15,0))
+IF(COUNTIF($AC15:AD15,"&lt;&gt;0")&lt;INT($J15),$I15*'Depreciation Schedule'!AC15,IF(COUNTIF('Annual Depreciation Expense'!$AC15:AD15,"&lt;&gt;0")=INT('Annual Depreciation Expense'!$J15),(('Annual Depreciation Expense'!$J15)-INT('Annual Depreciation Expense'!$J15))*'Depreciation Schedule'!AC15*'Annual Depreciation Expense'!$I15,0))
+IF(COUNTIF($AD15:AD15,"&lt;&gt;0")&lt;INT($J15),$I15*'Depreciation Schedule'!AD15,IF(COUNTIF('Annual Depreciation Expense'!$AD15:AD15,"&lt;&gt;0")=INT($J15),(($J15)-INT($J15))*'Depreciation Schedule'!AD15*$I15,0))
+('Annual Depreciation Expense'!$I15*'Depreciation Schedule'!AE15)</f>
        <v>28545</v>
      </c>
    </row>
    <row r="16" spans="6:31" x14ac:dyDescent="0.25">
      <c r="F16" s="65" t="s">
        <v>42</v>
      </c>
      <c r="G16" s="5" t="s">
        <v>73</v>
      </c>
      <c r="H16" s="17" t="s">
        <v>74</v>
      </c>
      <c r="I16" s="63">
        <f>'Depreciation Schedule'!I16</f>
        <v>0.1</v>
      </c>
      <c r="J16" s="70">
        <f>'Depreciation Schedule'!J16</f>
        <v>10</v>
      </c>
      <c r="K16" s="83"/>
      <c r="L16" s="83">
        <f>I16*'Depreciation Schedule'!L16</f>
        <v>0</v>
      </c>
      <c r="M16" s="83">
        <f>IFERROR(IF(COUNTIF($L16:L16,"&lt;&gt;0")&lt;INT(J16),I16*'Depreciation Schedule'!L16,IF(COUNTIF('Annual Depreciation Expense'!$L16:L16,"&lt;&gt;0")=INT('Annual Depreciation Expense'!J16),(('Annual Depreciation Expense'!J16)-INT('Annual Depreciation Expense'!J16))*'Depreciation Schedule'!L16*'Annual Depreciation Expense'!I16,0))+('Annual Depreciation Expense'!I16*'Depreciation Schedule'!M16),0)</f>
        <v>0</v>
      </c>
      <c r="N16" s="83">
        <f>IFERROR(IF(COUNTIF($L16:M16,"&lt;&gt;0")&lt;INT($J16),$I16*'Depreciation Schedule'!L16,IF(COUNTIF('Annual Depreciation Expense'!$L16:M16,"&lt;&gt;0")=INT('Annual Depreciation Expense'!$J16),(('Annual Depreciation Expense'!$J16)-INT('Annual Depreciation Expense'!$J16))*'Depreciation Schedule'!M16*'Annual Depreciation Expense'!$I16,0))+IF(COUNTIF('Annual Depreciation Expense'!$M16:M16,"&lt;&gt;0")&lt;INT('Annual Depreciation Expense'!$J16),'Annual Depreciation Expense'!$I16*'Depreciation Schedule'!M16,IF(COUNTIF('Annual Depreciation Expense'!$M16:M16,"&lt;&gt;0")=INT('Annual Depreciation Expense'!$J16),(('Annual Depreciation Expense'!$J16)-INT('Annual Depreciation Expense'!$J16))*'Depreciation Schedule'!N16*'Annual Depreciation Expense'!$I16,0))+('Annual Depreciation Expense'!$I16*'Depreciation Schedule'!N16),0)</f>
        <v>0</v>
      </c>
      <c r="O16" s="83">
        <f>IFERROR(IF(COUNTIF($L16:N16,"&lt;&gt;0")&lt;INT($J16),$I16*'Depreciation Schedule'!L16,IF(COUNTIF('Annual Depreciation Expense'!$L16:N16,"&lt;&gt;0")=INT('Annual Depreciation Expense'!$J16),(('Annual Depreciation Expense'!$J16)-INT('Annual Depreciation Expense'!$J16))*'Depreciation Schedule'!L16*'Annual Depreciation Expense'!$I16,0))
+IF(COUNTIF('Annual Depreciation Expense'!$M16:N16,"&lt;&gt;0")&lt;INT('Annual Depreciation Expense'!$J16),'Annual Depreciation Expense'!$I16*'Depreciation Schedule'!M16,IF(COUNTIF('Annual Depreciation Expense'!$M16:N16,"&lt;&gt;0")=INT('Annual Depreciation Expense'!$J16),(('Annual Depreciation Expense'!$J16)-INT('Annual Depreciation Expense'!$J16))*'Depreciation Schedule'!M16*'Annual Depreciation Expense'!$I16,0))
+IF(COUNTIF($N16:N16,"&lt;&gt;0")&lt;INT($J16),$I16*'Depreciation Schedule'!N16,IF(COUNTIF('Annual Depreciation Expense'!$N16:N16,"&lt;&gt;0")=INT('Annual Depreciation Expense'!$J16),(('Annual Depreciation Expense'!$J16)-INT('Annual Depreciation Expense'!$J16))*'Depreciation Schedule'!O16*'Annual Depreciation Expense'!$I16,0))+('Annual Depreciation Expense'!$I16*'Depreciation Schedule'!O16),0)</f>
        <v>0</v>
      </c>
      <c r="P16" s="83">
        <f>IFERROR(IF(COUNTIF($L16:O16,"&lt;&gt;0")&lt;INT($J16),$I16*'Depreciation Schedule'!L16,IF(COUNTIF('Annual Depreciation Expense'!$L16:O16,"&lt;&gt;0")=INT('Annual Depreciation Expense'!$J16),(('Annual Depreciation Expense'!$J16)-INT('Annual Depreciation Expense'!$J16))*'Depreciation Schedule'!L16*'Annual Depreciation Expense'!$I16,0))
+IF(COUNTIF('Annual Depreciation Expense'!$M16:O16,"&lt;&gt;0")&lt;INT('Annual Depreciation Expense'!$J16),'Annual Depreciation Expense'!$I16*'Depreciation Schedule'!M16,IF(COUNTIF('Annual Depreciation Expense'!$M16:O16,"&lt;&gt;0")=INT('Annual Depreciation Expense'!$J16),(('Annual Depreciation Expense'!$J16)-INT('Annual Depreciation Expense'!$J16))*'Depreciation Schedule'!M16*'Annual Depreciation Expense'!$I16,0))
+IF(COUNTIF($N16:O16,"&lt;&gt;0")&lt;INT($J16),$I16*'Depreciation Schedule'!N16,IF(COUNTIF('Annual Depreciation Expense'!$N16:O16,"&lt;&gt;0")=INT('Annual Depreciation Expense'!$J16),(('Annual Depreciation Expense'!$J16)-INT('Annual Depreciation Expense'!$J16))*'Depreciation Schedule'!N16*'Annual Depreciation Expense'!$I16,0))
+IF(COUNTIF($O16:O16,"&lt;&gt;0")&lt;INT($J16),$I16*'Depreciation Schedule'!O16,IF(COUNTIF('Annual Depreciation Expense'!$O16:O16,"&lt;&gt;0")=INT('Annual Depreciation Expense'!$J16),(('Annual Depreciation Expense'!$J16)-INT('Annual Depreciation Expense'!$J16))*'Depreciation Schedule'!O16*'Annual Depreciation Expense'!$I16,0))+('Annual Depreciation Expense'!$I16*'Depreciation Schedule'!P16),0)</f>
        <v>0</v>
      </c>
      <c r="U16" s="65" t="s">
        <v>42</v>
      </c>
      <c r="V16" s="5" t="s">
        <v>73</v>
      </c>
      <c r="W16" s="17" t="s">
        <v>74</v>
      </c>
      <c r="X16" s="63">
        <f t="shared" si="0"/>
        <v>0.1</v>
      </c>
      <c r="Y16" s="70">
        <f t="shared" si="1"/>
        <v>10</v>
      </c>
      <c r="Z16" s="83">
        <f>X16*'Depreciation Schedule'!Z16</f>
        <v>0</v>
      </c>
      <c r="AA16" s="83">
        <f>IF(COUNTIF($Z16:Z16,"&lt;&gt;0")&lt;INT(Y16),X16*'Depreciation Schedule'!Z16,IF(COUNTIF('Annual Depreciation Expense'!$Z16:Z16,"&lt;&gt;0")=INT('Annual Depreciation Expense'!Y16),(('Annual Depreciation Expense'!Y16)-INT('Annual Depreciation Expense'!Y16))*'Depreciation Schedule'!Z16*'Annual Depreciation Expense'!X16,0))+('Annual Depreciation Expense'!X16*'Depreciation Schedule'!AA16)</f>
        <v>0</v>
      </c>
      <c r="AB16" s="83">
        <f>IF(COUNTIF($Z16:AA16,"&lt;&gt;0")&lt;INT($J16),$I16*'Depreciation Schedule'!Z16,IF(COUNTIF('Annual Depreciation Expense'!$Z16:AA16,"&lt;&gt;0")=INT('Annual Depreciation Expense'!$J16),(('Annual Depreciation Expense'!$J16)-INT('Annual Depreciation Expense'!$J16))*'Depreciation Schedule'!AA16*'Annual Depreciation Expense'!$I16,0))
+IF(COUNTIF('Annual Depreciation Expense'!$AA16:AA16,"&lt;&gt;0")&lt;INT('Annual Depreciation Expense'!$J16),'Annual Depreciation Expense'!$I16*'Depreciation Schedule'!AA16,IF(COUNTIF('Annual Depreciation Expense'!$AA16:AA16,"&lt;&gt;0")=INT('Annual Depreciation Expense'!$J16),(('Annual Depreciation Expense'!$J16)-INT('Annual Depreciation Expense'!$J16))*'Depreciation Schedule'!AA16*'Annual Depreciation Expense'!$I16,0))
+('Annual Depreciation Expense'!$I16*'Depreciation Schedule'!AB16)</f>
        <v>0</v>
      </c>
      <c r="AC16" s="83">
        <f>IF(COUNTIF($Z16:AB16,"&lt;&gt;0")&lt;INT($J16),$I16*'Depreciation Schedule'!Z16,IF(COUNTIF('Annual Depreciation Expense'!$Z16:AB16,"&lt;&gt;0")=INT('Annual Depreciation Expense'!$J16),(('Annual Depreciation Expense'!$J16)-INT('Annual Depreciation Expense'!$J16))*'Depreciation Schedule'!AA16*'Annual Depreciation Expense'!$I16,0))
+IF(COUNTIF('Annual Depreciation Expense'!$AA16:AB16,"&lt;&gt;0")&lt;INT('Annual Depreciation Expense'!$J16),'Annual Depreciation Expense'!$I16*'Depreciation Schedule'!AA16,IF(COUNTIF('Annual Depreciation Expense'!$AA16:AB16,"&lt;&gt;0")=INT('Annual Depreciation Expense'!$J16),(('Annual Depreciation Expense'!$J16)-INT('Annual Depreciation Expense'!$J16))*'Depreciation Schedule'!AA16*'Annual Depreciation Expense'!$I16,0))
+IF(COUNTIF($AB16:AB16,"&lt;&gt;0")&lt;INT($J16),$I16*'Depreciation Schedule'!AB16,IF(COUNTIF('Annual Depreciation Expense'!$AB16:AB16,"&lt;&gt;0")=INT('Annual Depreciation Expense'!$J16),(('Annual Depreciation Expense'!$J16)-INT('Annual Depreciation Expense'!$J16))*'Depreciation Schedule'!AB16*'Annual Depreciation Expense'!$I16,0))
+('Annual Depreciation Expense'!$I16*'Depreciation Schedule'!AC16)</f>
        <v>0</v>
      </c>
      <c r="AD16" s="83">
        <f>IF(COUNTIF($Z16:AC16,"&lt;&gt;0")&lt;INT($J16),$I16*'Depreciation Schedule'!Z16,IF(COUNTIF('Annual Depreciation Expense'!$Z16:AC16,"&lt;&gt;0")=INT('Annual Depreciation Expense'!$J16),(('Annual Depreciation Expense'!$J16)-INT('Annual Depreciation Expense'!$J16))*'Depreciation Schedule'!AA16*'Annual Depreciation Expense'!$I16,0))
+IF(COUNTIF('Annual Depreciation Expense'!$AA16:AC16,"&lt;&gt;0")&lt;INT('Annual Depreciation Expense'!$J16),'Annual Depreciation Expense'!$I16*'Depreciation Schedule'!AB16,IF(COUNTIF('Annual Depreciation Expense'!$AA16:AC16,"&lt;&gt;0")=INT('Annual Depreciation Expense'!$J16),(('Annual Depreciation Expense'!$J16)-INT('Annual Depreciation Expense'!$J16))*'Depreciation Schedule'!AB16*'Annual Depreciation Expense'!$I16,0))
+IF(COUNTIF($AB16:AC16,"&lt;&gt;0")&lt;INT($J16),$I16*'Depreciation Schedule'!AC16,IF(COUNTIF('Annual Depreciation Expense'!$AB16:AC16,"&lt;&gt;0")=INT('Annual Depreciation Expense'!$J16),(('Annual Depreciation Expense'!$J16)-INT('Annual Depreciation Expense'!$J16))*'Depreciation Schedule'!AC16*'Annual Depreciation Expense'!$I16,0))
+IF(COUNTIF($AC16:AC16,"&lt;&gt;0")&lt;INT($J16),$I16*'Depreciation Schedule'!AA16,IF(COUNTIF('Annual Depreciation Expense'!$AC16:AC16,"&lt;&gt;0")=INT('Annual Depreciation Expense'!$J16),(('Annual Depreciation Expense'!$J16)-INT('Annual Depreciation Expense'!$J16))*'Depreciation Schedule'!AA16*'Annual Depreciation Expense'!$I16,0))
+('Annual Depreciation Expense'!$I16*'Depreciation Schedule'!AD16)</f>
        <v>0</v>
      </c>
      <c r="AE16" s="83">
        <f>IF(COUNTIF($Z16:AD16,"&lt;&gt;0")&lt;INT($J16),$I16*'Depreciation Schedule'!Z16,IF(COUNTIF('Annual Depreciation Expense'!$Z16:AD16,"&lt;&gt;0")=INT('Annual Depreciation Expense'!$J16),(('Annual Depreciation Expense'!$J16)-INT('Annual Depreciation Expense'!$J16))*'Depreciation Schedule'!Z16*'Annual Depreciation Expense'!$I16,0))
+IF(COUNTIF('Annual Depreciation Expense'!$AA16:AD16,"&lt;&gt;0")&lt;INT('Annual Depreciation Expense'!$J16),'Annual Depreciation Expense'!$I16*'Depreciation Schedule'!AA16,IF(COUNTIF('Annual Depreciation Expense'!$AA16:AD16,"&lt;&gt;0")=INT('Annual Depreciation Expense'!$J16),(('Annual Depreciation Expense'!$J16)-INT('Annual Depreciation Expense'!$J16))*'Depreciation Schedule'!AA16*'Annual Depreciation Expense'!$I16,0))
+IF(COUNTIF($AB16:AD16,"&lt;&gt;0")&lt;INT($J16),$I16*'Depreciation Schedule'!AB16,IF(COUNTIF('Annual Depreciation Expense'!$AB16:AD16,"&lt;&gt;0")=INT('Annual Depreciation Expense'!$J16),(('Annual Depreciation Expense'!$J16)-INT('Annual Depreciation Expense'!$J16))*'Depreciation Schedule'!AB16*'Annual Depreciation Expense'!$I16,0))
+IF(COUNTIF($AC16:AD16,"&lt;&gt;0")&lt;INT($J16),$I16*'Depreciation Schedule'!AC16,IF(COUNTIF('Annual Depreciation Expense'!$AC16:AD16,"&lt;&gt;0")=INT('Annual Depreciation Expense'!$J16),(('Annual Depreciation Expense'!$J16)-INT('Annual Depreciation Expense'!$J16))*'Depreciation Schedule'!AC16*'Annual Depreciation Expense'!$I16,0))
+IF(COUNTIF($AD16:AD16,"&lt;&gt;0")&lt;INT($J16),$I16*'Depreciation Schedule'!AD16,IF(COUNTIF('Annual Depreciation Expense'!$AD16:AD16,"&lt;&gt;0")=INT($J16),(($J16)-INT($J16))*'Depreciation Schedule'!AD16*$I16,0))
+('Annual Depreciation Expense'!$I16*'Depreciation Schedule'!AE16)</f>
        <v>0</v>
      </c>
    </row>
    <row r="17" spans="6:31" x14ac:dyDescent="0.25">
      <c r="F17" s="65" t="s">
        <v>42</v>
      </c>
      <c r="G17" s="5" t="s">
        <v>81</v>
      </c>
      <c r="H17" s="17" t="s">
        <v>82</v>
      </c>
      <c r="I17" s="63">
        <f>'Depreciation Schedule'!I17</f>
        <v>0</v>
      </c>
      <c r="J17" s="70">
        <f>'Depreciation Schedule'!J17</f>
        <v>0</v>
      </c>
      <c r="K17" s="83"/>
      <c r="L17" s="83">
        <f>I17*'Depreciation Schedule'!L17</f>
        <v>0</v>
      </c>
      <c r="M17" s="83">
        <f>IFERROR(IF(COUNTIF($L17:L17,"&lt;&gt;0")&lt;INT(J17),I17*'Depreciation Schedule'!L17,IF(COUNTIF('Annual Depreciation Expense'!$L17:L17,"&lt;&gt;0")=INT('Annual Depreciation Expense'!J17),(('Annual Depreciation Expense'!J17)-INT('Annual Depreciation Expense'!J17))*'Depreciation Schedule'!L17*'Annual Depreciation Expense'!I17,0))+('Annual Depreciation Expense'!I17*'Depreciation Schedule'!M17),0)</f>
        <v>0</v>
      </c>
      <c r="N17" s="83">
        <f>IFERROR(IF(COUNTIF($L17:M17,"&lt;&gt;0")&lt;INT($J17),$I17*'Depreciation Schedule'!L17,IF(COUNTIF('Annual Depreciation Expense'!$L17:M17,"&lt;&gt;0")=INT('Annual Depreciation Expense'!$J17),(('Annual Depreciation Expense'!$J17)-INT('Annual Depreciation Expense'!$J17))*'Depreciation Schedule'!M17*'Annual Depreciation Expense'!$I17,0))+IF(COUNTIF('Annual Depreciation Expense'!$M17:M17,"&lt;&gt;0")&lt;INT('Annual Depreciation Expense'!$J17),'Annual Depreciation Expense'!$I17*'Depreciation Schedule'!M17,IF(COUNTIF('Annual Depreciation Expense'!$M17:M17,"&lt;&gt;0")=INT('Annual Depreciation Expense'!$J17),(('Annual Depreciation Expense'!$J17)-INT('Annual Depreciation Expense'!$J17))*'Depreciation Schedule'!N17*'Annual Depreciation Expense'!$I17,0))+('Annual Depreciation Expense'!$I17*'Depreciation Schedule'!N17),0)</f>
        <v>0</v>
      </c>
      <c r="O17" s="83">
        <f>IFERROR(IF(COUNTIF($L17:N17,"&lt;&gt;0")&lt;INT($J17),$I17*'Depreciation Schedule'!L17,IF(COUNTIF('Annual Depreciation Expense'!$L17:N17,"&lt;&gt;0")=INT('Annual Depreciation Expense'!$J17),(('Annual Depreciation Expense'!$J17)-INT('Annual Depreciation Expense'!$J17))*'Depreciation Schedule'!L17*'Annual Depreciation Expense'!$I17,0))
+IF(COUNTIF('Annual Depreciation Expense'!$M17:N17,"&lt;&gt;0")&lt;INT('Annual Depreciation Expense'!$J17),'Annual Depreciation Expense'!$I17*'Depreciation Schedule'!M17,IF(COUNTIF('Annual Depreciation Expense'!$M17:N17,"&lt;&gt;0")=INT('Annual Depreciation Expense'!$J17),(('Annual Depreciation Expense'!$J17)-INT('Annual Depreciation Expense'!$J17))*'Depreciation Schedule'!M17*'Annual Depreciation Expense'!$I17,0))
+IF(COUNTIF($N17:N17,"&lt;&gt;0")&lt;INT($J17),$I17*'Depreciation Schedule'!N17,IF(COUNTIF('Annual Depreciation Expense'!$N17:N17,"&lt;&gt;0")=INT('Annual Depreciation Expense'!$J17),(('Annual Depreciation Expense'!$J17)-INT('Annual Depreciation Expense'!$J17))*'Depreciation Schedule'!O17*'Annual Depreciation Expense'!$I17,0))+('Annual Depreciation Expense'!$I17*'Depreciation Schedule'!O17),0)</f>
        <v>0</v>
      </c>
      <c r="P17" s="83">
        <f>IFERROR(IF(COUNTIF($L17:O17,"&lt;&gt;0")&lt;INT($J17),$I17*'Depreciation Schedule'!L17,IF(COUNTIF('Annual Depreciation Expense'!$L17:O17,"&lt;&gt;0")=INT('Annual Depreciation Expense'!$J17),(('Annual Depreciation Expense'!$J17)-INT('Annual Depreciation Expense'!$J17))*'Depreciation Schedule'!L17*'Annual Depreciation Expense'!$I17,0))
+IF(COUNTIF('Annual Depreciation Expense'!$M17:O17,"&lt;&gt;0")&lt;INT('Annual Depreciation Expense'!$J17),'Annual Depreciation Expense'!$I17*'Depreciation Schedule'!M17,IF(COUNTIF('Annual Depreciation Expense'!$M17:O17,"&lt;&gt;0")=INT('Annual Depreciation Expense'!$J17),(('Annual Depreciation Expense'!$J17)-INT('Annual Depreciation Expense'!$J17))*'Depreciation Schedule'!M17*'Annual Depreciation Expense'!$I17,0))
+IF(COUNTIF($N17:O17,"&lt;&gt;0")&lt;INT($J17),$I17*'Depreciation Schedule'!N17,IF(COUNTIF('Annual Depreciation Expense'!$N17:O17,"&lt;&gt;0")=INT('Annual Depreciation Expense'!$J17),(('Annual Depreciation Expense'!$J17)-INT('Annual Depreciation Expense'!$J17))*'Depreciation Schedule'!N17*'Annual Depreciation Expense'!$I17,0))
+IF(COUNTIF($O17:O17,"&lt;&gt;0")&lt;INT($J17),$I17*'Depreciation Schedule'!O17,IF(COUNTIF('Annual Depreciation Expense'!$O17:O17,"&lt;&gt;0")=INT('Annual Depreciation Expense'!$J17),(('Annual Depreciation Expense'!$J17)-INT('Annual Depreciation Expense'!$J17))*'Depreciation Schedule'!O17*'Annual Depreciation Expense'!$I17,0))+('Annual Depreciation Expense'!$I17*'Depreciation Schedule'!P17),0)</f>
        <v>0</v>
      </c>
      <c r="U17" s="65" t="s">
        <v>42</v>
      </c>
      <c r="V17" s="5" t="s">
        <v>81</v>
      </c>
      <c r="W17" s="17" t="s">
        <v>82</v>
      </c>
      <c r="X17" s="63">
        <f t="shared" si="0"/>
        <v>0</v>
      </c>
      <c r="Y17" s="70">
        <f t="shared" si="1"/>
        <v>0</v>
      </c>
      <c r="Z17" s="83">
        <f>X17*'Depreciation Schedule'!Z17</f>
        <v>0</v>
      </c>
      <c r="AA17" s="83">
        <f>IF(COUNTIF($Z17:Z17,"&lt;&gt;0")&lt;INT(Y17),X17*'Depreciation Schedule'!Z17,IF(COUNTIF('Annual Depreciation Expense'!$Z17:Z17,"&lt;&gt;0")=INT('Annual Depreciation Expense'!Y17),(('Annual Depreciation Expense'!Y17)-INT('Annual Depreciation Expense'!Y17))*'Depreciation Schedule'!Z17*'Annual Depreciation Expense'!X17,0))+('Annual Depreciation Expense'!X17*'Depreciation Schedule'!AA17)</f>
        <v>0</v>
      </c>
      <c r="AB17" s="83">
        <f>IF(COUNTIF($Z17:AA17,"&lt;&gt;0")&lt;INT($J17),$I17*'Depreciation Schedule'!Z17,IF(COUNTIF('Annual Depreciation Expense'!$Z17:AA17,"&lt;&gt;0")=INT('Annual Depreciation Expense'!$J17),(('Annual Depreciation Expense'!$J17)-INT('Annual Depreciation Expense'!$J17))*'Depreciation Schedule'!AA17*'Annual Depreciation Expense'!$I17,0))
+IF(COUNTIF('Annual Depreciation Expense'!$AA17:AA17,"&lt;&gt;0")&lt;INT('Annual Depreciation Expense'!$J17),'Annual Depreciation Expense'!$I17*'Depreciation Schedule'!AA17,IF(COUNTIF('Annual Depreciation Expense'!$AA17:AA17,"&lt;&gt;0")=INT('Annual Depreciation Expense'!$J17),(('Annual Depreciation Expense'!$J17)-INT('Annual Depreciation Expense'!$J17))*'Depreciation Schedule'!AA17*'Annual Depreciation Expense'!$I17,0))
+('Annual Depreciation Expense'!$I17*'Depreciation Schedule'!AB17)</f>
        <v>0</v>
      </c>
      <c r="AC17" s="83">
        <f>IF(COUNTIF($Z17:AB17,"&lt;&gt;0")&lt;INT($J17),$I17*'Depreciation Schedule'!Z17,IF(COUNTIF('Annual Depreciation Expense'!$Z17:AB17,"&lt;&gt;0")=INT('Annual Depreciation Expense'!$J17),(('Annual Depreciation Expense'!$J17)-INT('Annual Depreciation Expense'!$J17))*'Depreciation Schedule'!AA17*'Annual Depreciation Expense'!$I17,0))
+IF(COUNTIF('Annual Depreciation Expense'!$AA17:AB17,"&lt;&gt;0")&lt;INT('Annual Depreciation Expense'!$J17),'Annual Depreciation Expense'!$I17*'Depreciation Schedule'!AA17,IF(COUNTIF('Annual Depreciation Expense'!$AA17:AB17,"&lt;&gt;0")=INT('Annual Depreciation Expense'!$J17),(('Annual Depreciation Expense'!$J17)-INT('Annual Depreciation Expense'!$J17))*'Depreciation Schedule'!AA17*'Annual Depreciation Expense'!$I17,0))
+IF(COUNTIF($AB17:AB17,"&lt;&gt;0")&lt;INT($J17),$I17*'Depreciation Schedule'!AB17,IF(COUNTIF('Annual Depreciation Expense'!$AB17:AB17,"&lt;&gt;0")=INT('Annual Depreciation Expense'!$J17),(('Annual Depreciation Expense'!$J17)-INT('Annual Depreciation Expense'!$J17))*'Depreciation Schedule'!AB17*'Annual Depreciation Expense'!$I17,0))
+('Annual Depreciation Expense'!$I17*'Depreciation Schedule'!AC17)</f>
        <v>0</v>
      </c>
      <c r="AD17" s="83">
        <f>IF(COUNTIF($Z17:AC17,"&lt;&gt;0")&lt;INT($J17),$I17*'Depreciation Schedule'!Z17,IF(COUNTIF('Annual Depreciation Expense'!$Z17:AC17,"&lt;&gt;0")=INT('Annual Depreciation Expense'!$J17),(('Annual Depreciation Expense'!$J17)-INT('Annual Depreciation Expense'!$J17))*'Depreciation Schedule'!AA17*'Annual Depreciation Expense'!$I17,0))
+IF(COUNTIF('Annual Depreciation Expense'!$AA17:AC17,"&lt;&gt;0")&lt;INT('Annual Depreciation Expense'!$J17),'Annual Depreciation Expense'!$I17*'Depreciation Schedule'!AB17,IF(COUNTIF('Annual Depreciation Expense'!$AA17:AC17,"&lt;&gt;0")=INT('Annual Depreciation Expense'!$J17),(('Annual Depreciation Expense'!$J17)-INT('Annual Depreciation Expense'!$J17))*'Depreciation Schedule'!AB17*'Annual Depreciation Expense'!$I17,0))
+IF(COUNTIF($AB17:AC17,"&lt;&gt;0")&lt;INT($J17),$I17*'Depreciation Schedule'!AC17,IF(COUNTIF('Annual Depreciation Expense'!$AB17:AC17,"&lt;&gt;0")=INT('Annual Depreciation Expense'!$J17),(('Annual Depreciation Expense'!$J17)-INT('Annual Depreciation Expense'!$J17))*'Depreciation Schedule'!AC17*'Annual Depreciation Expense'!$I17,0))
+IF(COUNTIF($AC17:AC17,"&lt;&gt;0")&lt;INT($J17),$I17*'Depreciation Schedule'!AA17,IF(COUNTIF('Annual Depreciation Expense'!$AC17:AC17,"&lt;&gt;0")=INT('Annual Depreciation Expense'!$J17),(('Annual Depreciation Expense'!$J17)-INT('Annual Depreciation Expense'!$J17))*'Depreciation Schedule'!AA17*'Annual Depreciation Expense'!$I17,0))
+('Annual Depreciation Expense'!$I17*'Depreciation Schedule'!AD17)</f>
        <v>0</v>
      </c>
      <c r="AE17" s="83">
        <f>IF(COUNTIF($Z17:AD17,"&lt;&gt;0")&lt;INT($J17),$I17*'Depreciation Schedule'!Z17,IF(COUNTIF('Annual Depreciation Expense'!$Z17:AD17,"&lt;&gt;0")=INT('Annual Depreciation Expense'!$J17),(('Annual Depreciation Expense'!$J17)-INT('Annual Depreciation Expense'!$J17))*'Depreciation Schedule'!Z17*'Annual Depreciation Expense'!$I17,0))
+IF(COUNTIF('Annual Depreciation Expense'!$AA17:AD17,"&lt;&gt;0")&lt;INT('Annual Depreciation Expense'!$J17),'Annual Depreciation Expense'!$I17*'Depreciation Schedule'!AA17,IF(COUNTIF('Annual Depreciation Expense'!$AA17:AD17,"&lt;&gt;0")=INT('Annual Depreciation Expense'!$J17),(('Annual Depreciation Expense'!$J17)-INT('Annual Depreciation Expense'!$J17))*'Depreciation Schedule'!AA17*'Annual Depreciation Expense'!$I17,0))
+IF(COUNTIF($AB17:AD17,"&lt;&gt;0")&lt;INT($J17),$I17*'Depreciation Schedule'!AB17,IF(COUNTIF('Annual Depreciation Expense'!$AB17:AD17,"&lt;&gt;0")=INT('Annual Depreciation Expense'!$J17),(('Annual Depreciation Expense'!$J17)-INT('Annual Depreciation Expense'!$J17))*'Depreciation Schedule'!AB17*'Annual Depreciation Expense'!$I17,0))
+IF(COUNTIF($AC17:AD17,"&lt;&gt;0")&lt;INT($J17),$I17*'Depreciation Schedule'!AC17,IF(COUNTIF('Annual Depreciation Expense'!$AC17:AD17,"&lt;&gt;0")=INT('Annual Depreciation Expense'!$J17),(('Annual Depreciation Expense'!$J17)-INT('Annual Depreciation Expense'!$J17))*'Depreciation Schedule'!AC17*'Annual Depreciation Expense'!$I17,0))
+IF(COUNTIF($AD17:AD17,"&lt;&gt;0")&lt;INT($J17),$I17*'Depreciation Schedule'!AD17,IF(COUNTIF('Annual Depreciation Expense'!$AD17:AD17,"&lt;&gt;0")=INT($J17),(($J17)-INT($J17))*'Depreciation Schedule'!AD17*$I17,0))
+('Annual Depreciation Expense'!$I17*'Depreciation Schedule'!AE17)</f>
        <v>0</v>
      </c>
    </row>
    <row r="18" spans="6:31" x14ac:dyDescent="0.25">
      <c r="F18" s="65" t="s">
        <v>42</v>
      </c>
      <c r="G18" s="5" t="s">
        <v>87</v>
      </c>
      <c r="H18" s="17" t="s">
        <v>88</v>
      </c>
      <c r="I18" s="63">
        <f>'Depreciation Schedule'!I18</f>
        <v>0</v>
      </c>
      <c r="J18" s="70">
        <f>'Depreciation Schedule'!J18</f>
        <v>0</v>
      </c>
      <c r="K18" s="83"/>
      <c r="L18" s="83">
        <f>I18*'Depreciation Schedule'!L18</f>
        <v>0</v>
      </c>
      <c r="M18" s="83">
        <f>IFERROR(IF(COUNTIF($L18:L18,"&lt;&gt;0")&lt;INT(J18),I18*'Depreciation Schedule'!L18,IF(COUNTIF('Annual Depreciation Expense'!$L18:L18,"&lt;&gt;0")=INT('Annual Depreciation Expense'!J18),(('Annual Depreciation Expense'!J18)-INT('Annual Depreciation Expense'!J18))*'Depreciation Schedule'!L18*'Annual Depreciation Expense'!I18,0))+('Annual Depreciation Expense'!I18*'Depreciation Schedule'!M18),0)</f>
        <v>0</v>
      </c>
      <c r="N18" s="83">
        <f>IFERROR(IF(COUNTIF($L18:M18,"&lt;&gt;0")&lt;INT($J18),$I18*'Depreciation Schedule'!L18,IF(COUNTIF('Annual Depreciation Expense'!$L18:M18,"&lt;&gt;0")=INT('Annual Depreciation Expense'!$J18),(('Annual Depreciation Expense'!$J18)-INT('Annual Depreciation Expense'!$J18))*'Depreciation Schedule'!M18*'Annual Depreciation Expense'!$I18,0))+IF(COUNTIF('Annual Depreciation Expense'!$M18:M18,"&lt;&gt;0")&lt;INT('Annual Depreciation Expense'!$J18),'Annual Depreciation Expense'!$I18*'Depreciation Schedule'!M18,IF(COUNTIF('Annual Depreciation Expense'!$M18:M18,"&lt;&gt;0")=INT('Annual Depreciation Expense'!$J18),(('Annual Depreciation Expense'!$J18)-INT('Annual Depreciation Expense'!$J18))*'Depreciation Schedule'!N18*'Annual Depreciation Expense'!$I18,0))+('Annual Depreciation Expense'!$I18*'Depreciation Schedule'!N18),0)</f>
        <v>0</v>
      </c>
      <c r="O18" s="83">
        <f>IFERROR(IF(COUNTIF($L18:N18,"&lt;&gt;0")&lt;INT($J18),$I18*'Depreciation Schedule'!L18,IF(COUNTIF('Annual Depreciation Expense'!$L18:N18,"&lt;&gt;0")=INT('Annual Depreciation Expense'!$J18),(('Annual Depreciation Expense'!$J18)-INT('Annual Depreciation Expense'!$J18))*'Depreciation Schedule'!L18*'Annual Depreciation Expense'!$I18,0))
+IF(COUNTIF('Annual Depreciation Expense'!$M18:N18,"&lt;&gt;0")&lt;INT('Annual Depreciation Expense'!$J18),'Annual Depreciation Expense'!$I18*'Depreciation Schedule'!M18,IF(COUNTIF('Annual Depreciation Expense'!$M18:N18,"&lt;&gt;0")=INT('Annual Depreciation Expense'!$J18),(('Annual Depreciation Expense'!$J18)-INT('Annual Depreciation Expense'!$J18))*'Depreciation Schedule'!M18*'Annual Depreciation Expense'!$I18,0))
+IF(COUNTIF($N18:N18,"&lt;&gt;0")&lt;INT($J18),$I18*'Depreciation Schedule'!N18,IF(COUNTIF('Annual Depreciation Expense'!$N18:N18,"&lt;&gt;0")=INT('Annual Depreciation Expense'!$J18),(('Annual Depreciation Expense'!$J18)-INT('Annual Depreciation Expense'!$J18))*'Depreciation Schedule'!O18*'Annual Depreciation Expense'!$I18,0))+('Annual Depreciation Expense'!$I18*'Depreciation Schedule'!O18),0)</f>
        <v>0</v>
      </c>
      <c r="P18" s="83">
        <f>IFERROR(IF(COUNTIF($L18:O18,"&lt;&gt;0")&lt;INT($J18),$I18*'Depreciation Schedule'!L18,IF(COUNTIF('Annual Depreciation Expense'!$L18:O18,"&lt;&gt;0")=INT('Annual Depreciation Expense'!$J18),(('Annual Depreciation Expense'!$J18)-INT('Annual Depreciation Expense'!$J18))*'Depreciation Schedule'!L18*'Annual Depreciation Expense'!$I18,0))
+IF(COUNTIF('Annual Depreciation Expense'!$M18:O18,"&lt;&gt;0")&lt;INT('Annual Depreciation Expense'!$J18),'Annual Depreciation Expense'!$I18*'Depreciation Schedule'!M18,IF(COUNTIF('Annual Depreciation Expense'!$M18:O18,"&lt;&gt;0")=INT('Annual Depreciation Expense'!$J18),(('Annual Depreciation Expense'!$J18)-INT('Annual Depreciation Expense'!$J18))*'Depreciation Schedule'!M18*'Annual Depreciation Expense'!$I18,0))
+IF(COUNTIF($N18:O18,"&lt;&gt;0")&lt;INT($J18),$I18*'Depreciation Schedule'!N18,IF(COUNTIF('Annual Depreciation Expense'!$N18:O18,"&lt;&gt;0")=INT('Annual Depreciation Expense'!$J18),(('Annual Depreciation Expense'!$J18)-INT('Annual Depreciation Expense'!$J18))*'Depreciation Schedule'!N18*'Annual Depreciation Expense'!$I18,0))
+IF(COUNTIF($O18:O18,"&lt;&gt;0")&lt;INT($J18),$I18*'Depreciation Schedule'!O18,IF(COUNTIF('Annual Depreciation Expense'!$O18:O18,"&lt;&gt;0")=INT('Annual Depreciation Expense'!$J18),(('Annual Depreciation Expense'!$J18)-INT('Annual Depreciation Expense'!$J18))*'Depreciation Schedule'!O18*'Annual Depreciation Expense'!$I18,0))+('Annual Depreciation Expense'!$I18*'Depreciation Schedule'!P18),0)</f>
        <v>0</v>
      </c>
      <c r="U18" s="65" t="s">
        <v>42</v>
      </c>
      <c r="V18" s="5" t="s">
        <v>87</v>
      </c>
      <c r="W18" s="17" t="s">
        <v>88</v>
      </c>
      <c r="X18" s="63">
        <f t="shared" si="0"/>
        <v>0</v>
      </c>
      <c r="Y18" s="70">
        <f t="shared" si="1"/>
        <v>0</v>
      </c>
      <c r="Z18" s="83">
        <f>X18*'Depreciation Schedule'!Z18</f>
        <v>0</v>
      </c>
      <c r="AA18" s="83">
        <f>IF(COUNTIF($Z18:Z18,"&lt;&gt;0")&lt;INT(Y18),X18*'Depreciation Schedule'!Z18,IF(COUNTIF('Annual Depreciation Expense'!$Z18:Z18,"&lt;&gt;0")=INT('Annual Depreciation Expense'!Y18),(('Annual Depreciation Expense'!Y18)-INT('Annual Depreciation Expense'!Y18))*'Depreciation Schedule'!Z18*'Annual Depreciation Expense'!X18,0))+('Annual Depreciation Expense'!X18*'Depreciation Schedule'!AA18)</f>
        <v>0</v>
      </c>
      <c r="AB18" s="83">
        <f>IF(COUNTIF($Z18:AA18,"&lt;&gt;0")&lt;INT($J18),$I18*'Depreciation Schedule'!Z18,IF(COUNTIF('Annual Depreciation Expense'!$Z18:AA18,"&lt;&gt;0")=INT('Annual Depreciation Expense'!$J18),(('Annual Depreciation Expense'!$J18)-INT('Annual Depreciation Expense'!$J18))*'Depreciation Schedule'!AA18*'Annual Depreciation Expense'!$I18,0))
+IF(COUNTIF('Annual Depreciation Expense'!$AA18:AA18,"&lt;&gt;0")&lt;INT('Annual Depreciation Expense'!$J18),'Annual Depreciation Expense'!$I18*'Depreciation Schedule'!AA18,IF(COUNTIF('Annual Depreciation Expense'!$AA18:AA18,"&lt;&gt;0")=INT('Annual Depreciation Expense'!$J18),(('Annual Depreciation Expense'!$J18)-INT('Annual Depreciation Expense'!$J18))*'Depreciation Schedule'!AA18*'Annual Depreciation Expense'!$I18,0))
+('Annual Depreciation Expense'!$I18*'Depreciation Schedule'!AB18)</f>
        <v>0</v>
      </c>
      <c r="AC18" s="83">
        <f>IF(COUNTIF($Z18:AB18,"&lt;&gt;0")&lt;INT($J18),$I18*'Depreciation Schedule'!Z18,IF(COUNTIF('Annual Depreciation Expense'!$Z18:AB18,"&lt;&gt;0")=INT('Annual Depreciation Expense'!$J18),(('Annual Depreciation Expense'!$J18)-INT('Annual Depreciation Expense'!$J18))*'Depreciation Schedule'!AA18*'Annual Depreciation Expense'!$I18,0))
+IF(COUNTIF('Annual Depreciation Expense'!$AA18:AB18,"&lt;&gt;0")&lt;INT('Annual Depreciation Expense'!$J18),'Annual Depreciation Expense'!$I18*'Depreciation Schedule'!AA18,IF(COUNTIF('Annual Depreciation Expense'!$AA18:AB18,"&lt;&gt;0")=INT('Annual Depreciation Expense'!$J18),(('Annual Depreciation Expense'!$J18)-INT('Annual Depreciation Expense'!$J18))*'Depreciation Schedule'!AA18*'Annual Depreciation Expense'!$I18,0))
+IF(COUNTIF($AB18:AB18,"&lt;&gt;0")&lt;INT($J18),$I18*'Depreciation Schedule'!AB18,IF(COUNTIF('Annual Depreciation Expense'!$AB18:AB18,"&lt;&gt;0")=INT('Annual Depreciation Expense'!$J18),(('Annual Depreciation Expense'!$J18)-INT('Annual Depreciation Expense'!$J18))*'Depreciation Schedule'!AB18*'Annual Depreciation Expense'!$I18,0))
+('Annual Depreciation Expense'!$I18*'Depreciation Schedule'!AC18)</f>
        <v>0</v>
      </c>
      <c r="AD18" s="83">
        <f>IF(COUNTIF($Z18:AC18,"&lt;&gt;0")&lt;INT($J18),$I18*'Depreciation Schedule'!Z18,IF(COUNTIF('Annual Depreciation Expense'!$Z18:AC18,"&lt;&gt;0")=INT('Annual Depreciation Expense'!$J18),(('Annual Depreciation Expense'!$J18)-INT('Annual Depreciation Expense'!$J18))*'Depreciation Schedule'!AA18*'Annual Depreciation Expense'!$I18,0))
+IF(COUNTIF('Annual Depreciation Expense'!$AA18:AC18,"&lt;&gt;0")&lt;INT('Annual Depreciation Expense'!$J18),'Annual Depreciation Expense'!$I18*'Depreciation Schedule'!AB18,IF(COUNTIF('Annual Depreciation Expense'!$AA18:AC18,"&lt;&gt;0")=INT('Annual Depreciation Expense'!$J18),(('Annual Depreciation Expense'!$J18)-INT('Annual Depreciation Expense'!$J18))*'Depreciation Schedule'!AB18*'Annual Depreciation Expense'!$I18,0))
+IF(COUNTIF($AB18:AC18,"&lt;&gt;0")&lt;INT($J18),$I18*'Depreciation Schedule'!AC18,IF(COUNTIF('Annual Depreciation Expense'!$AB18:AC18,"&lt;&gt;0")=INT('Annual Depreciation Expense'!$J18),(('Annual Depreciation Expense'!$J18)-INT('Annual Depreciation Expense'!$J18))*'Depreciation Schedule'!AC18*'Annual Depreciation Expense'!$I18,0))
+IF(COUNTIF($AC18:AC18,"&lt;&gt;0")&lt;INT($J18),$I18*'Depreciation Schedule'!AA18,IF(COUNTIF('Annual Depreciation Expense'!$AC18:AC18,"&lt;&gt;0")=INT('Annual Depreciation Expense'!$J18),(('Annual Depreciation Expense'!$J18)-INT('Annual Depreciation Expense'!$J18))*'Depreciation Schedule'!AA18*'Annual Depreciation Expense'!$I18,0))
+('Annual Depreciation Expense'!$I18*'Depreciation Schedule'!AD18)</f>
        <v>0</v>
      </c>
      <c r="AE18" s="83">
        <f>IF(COUNTIF($Z18:AD18,"&lt;&gt;0")&lt;INT($J18),$I18*'Depreciation Schedule'!Z18,IF(COUNTIF('Annual Depreciation Expense'!$Z18:AD18,"&lt;&gt;0")=INT('Annual Depreciation Expense'!$J18),(('Annual Depreciation Expense'!$J18)-INT('Annual Depreciation Expense'!$J18))*'Depreciation Schedule'!Z18*'Annual Depreciation Expense'!$I18,0))
+IF(COUNTIF('Annual Depreciation Expense'!$AA18:AD18,"&lt;&gt;0")&lt;INT('Annual Depreciation Expense'!$J18),'Annual Depreciation Expense'!$I18*'Depreciation Schedule'!AA18,IF(COUNTIF('Annual Depreciation Expense'!$AA18:AD18,"&lt;&gt;0")=INT('Annual Depreciation Expense'!$J18),(('Annual Depreciation Expense'!$J18)-INT('Annual Depreciation Expense'!$J18))*'Depreciation Schedule'!AA18*'Annual Depreciation Expense'!$I18,0))
+IF(COUNTIF($AB18:AD18,"&lt;&gt;0")&lt;INT($J18),$I18*'Depreciation Schedule'!AB18,IF(COUNTIF('Annual Depreciation Expense'!$AB18:AD18,"&lt;&gt;0")=INT('Annual Depreciation Expense'!$J18),(('Annual Depreciation Expense'!$J18)-INT('Annual Depreciation Expense'!$J18))*'Depreciation Schedule'!AB18*'Annual Depreciation Expense'!$I18,0))
+IF(COUNTIF($AC18:AD18,"&lt;&gt;0")&lt;INT($J18),$I18*'Depreciation Schedule'!AC18,IF(COUNTIF('Annual Depreciation Expense'!$AC18:AD18,"&lt;&gt;0")=INT('Annual Depreciation Expense'!$J18),(('Annual Depreciation Expense'!$J18)-INT('Annual Depreciation Expense'!$J18))*'Depreciation Schedule'!AC18*'Annual Depreciation Expense'!$I18,0))
+IF(COUNTIF($AD18:AD18,"&lt;&gt;0")&lt;INT($J18),$I18*'Depreciation Schedule'!AD18,IF(COUNTIF('Annual Depreciation Expense'!$AD18:AD18,"&lt;&gt;0")=INT($J18),(($J18)-INT($J18))*'Depreciation Schedule'!AD18*$I18,0))
+('Annual Depreciation Expense'!$I18*'Depreciation Schedule'!AE18)</f>
        <v>0</v>
      </c>
    </row>
    <row r="19" spans="6:31" x14ac:dyDescent="0.25">
      <c r="F19" s="65" t="s">
        <v>42</v>
      </c>
      <c r="G19" s="5" t="s">
        <v>93</v>
      </c>
      <c r="H19" s="17" t="s">
        <v>94</v>
      </c>
      <c r="I19" s="63">
        <f>'Depreciation Schedule'!I19</f>
        <v>0.1</v>
      </c>
      <c r="J19" s="70">
        <f>'Depreciation Schedule'!J19</f>
        <v>10</v>
      </c>
      <c r="K19" s="84"/>
      <c r="L19" s="84">
        <f>I19*'Depreciation Schedule'!L19</f>
        <v>984.6</v>
      </c>
      <c r="M19" s="84">
        <f>IFERROR(IF(COUNTIF($L19:L19,"&lt;&gt;0")&lt;INT(J19),I19*'Depreciation Schedule'!L19,IF(COUNTIF('Annual Depreciation Expense'!$L19:L19,"&lt;&gt;0")=INT('Annual Depreciation Expense'!J19),(('Annual Depreciation Expense'!J19)-INT('Annual Depreciation Expense'!J19))*'Depreciation Schedule'!L19*'Annual Depreciation Expense'!I19,0))+('Annual Depreciation Expense'!I19*'Depreciation Schedule'!M19),0)</f>
        <v>3938.3</v>
      </c>
      <c r="N19" s="84">
        <f>IFERROR(IF(COUNTIF($L19:M19,"&lt;&gt;0")&lt;INT($J19),$I19*'Depreciation Schedule'!L19,IF(COUNTIF('Annual Depreciation Expense'!$L19:M19,"&lt;&gt;0")=INT('Annual Depreciation Expense'!$J19),(('Annual Depreciation Expense'!$J19)-INT('Annual Depreciation Expense'!$J19))*'Depreciation Schedule'!M19*'Annual Depreciation Expense'!$I19,0))+IF(COUNTIF('Annual Depreciation Expense'!$M19:M19,"&lt;&gt;0")&lt;INT('Annual Depreciation Expense'!$J19),'Annual Depreciation Expense'!$I19*'Depreciation Schedule'!M19,IF(COUNTIF('Annual Depreciation Expense'!$M19:M19,"&lt;&gt;0")=INT('Annual Depreciation Expense'!$J19),(('Annual Depreciation Expense'!$J19)-INT('Annual Depreciation Expense'!$J19))*'Depreciation Schedule'!N19*'Annual Depreciation Expense'!$I19,0))+('Annual Depreciation Expense'!$I19*'Depreciation Schedule'!N19),0)</f>
        <v>9845.7000000000007</v>
      </c>
      <c r="O19" s="84">
        <f>IFERROR(IF(COUNTIF($L19:N19,"&lt;&gt;0")&lt;INT($J19),$I19*'Depreciation Schedule'!L19,IF(COUNTIF('Annual Depreciation Expense'!$L19:N19,"&lt;&gt;0")=INT('Annual Depreciation Expense'!$J19),(('Annual Depreciation Expense'!$J19)-INT('Annual Depreciation Expense'!$J19))*'Depreciation Schedule'!L19*'Annual Depreciation Expense'!$I19,0))
+IF(COUNTIF('Annual Depreciation Expense'!$M19:N19,"&lt;&gt;0")&lt;INT('Annual Depreciation Expense'!$J19),'Annual Depreciation Expense'!$I19*'Depreciation Schedule'!M19,IF(COUNTIF('Annual Depreciation Expense'!$M19:N19,"&lt;&gt;0")=INT('Annual Depreciation Expense'!$J19),(('Annual Depreciation Expense'!$J19)-INT('Annual Depreciation Expense'!$J19))*'Depreciation Schedule'!M19*'Annual Depreciation Expense'!$I19,0))
+IF(COUNTIF($N19:N19,"&lt;&gt;0")&lt;INT($J19),$I19*'Depreciation Schedule'!N19,IF(COUNTIF('Annual Depreciation Expense'!$N19:N19,"&lt;&gt;0")=INT('Annual Depreciation Expense'!$J19),(('Annual Depreciation Expense'!$J19)-INT('Annual Depreciation Expense'!$J19))*'Depreciation Schedule'!O19*'Annual Depreciation Expense'!$I19,0))+('Annual Depreciation Expense'!$I19*'Depreciation Schedule'!O19),0)</f>
        <v>17722.300000000003</v>
      </c>
      <c r="P19" s="84">
        <f>IFERROR(IF(COUNTIF($L19:O19,"&lt;&gt;0")&lt;INT($J19),$I19*'Depreciation Schedule'!L19,IF(COUNTIF('Annual Depreciation Expense'!$L19:O19,"&lt;&gt;0")=INT('Annual Depreciation Expense'!$J19),(('Annual Depreciation Expense'!$J19)-INT('Annual Depreciation Expense'!$J19))*'Depreciation Schedule'!L19*'Annual Depreciation Expense'!$I19,0))
+IF(COUNTIF('Annual Depreciation Expense'!$M19:O19,"&lt;&gt;0")&lt;INT('Annual Depreciation Expense'!$J19),'Annual Depreciation Expense'!$I19*'Depreciation Schedule'!M19,IF(COUNTIF('Annual Depreciation Expense'!$M19:O19,"&lt;&gt;0")=INT('Annual Depreciation Expense'!$J19),(('Annual Depreciation Expense'!$J19)-INT('Annual Depreciation Expense'!$J19))*'Depreciation Schedule'!M19*'Annual Depreciation Expense'!$I19,0))
+IF(COUNTIF($N19:O19,"&lt;&gt;0")&lt;INT($J19),$I19*'Depreciation Schedule'!N19,IF(COUNTIF('Annual Depreciation Expense'!$N19:O19,"&lt;&gt;0")=INT('Annual Depreciation Expense'!$J19),(('Annual Depreciation Expense'!$J19)-INT('Annual Depreciation Expense'!$J19))*'Depreciation Schedule'!N19*'Annual Depreciation Expense'!$I19,0))
+IF(COUNTIF($O19:O19,"&lt;&gt;0")&lt;INT($J19),$I19*'Depreciation Schedule'!O19,IF(COUNTIF('Annual Depreciation Expense'!$O19:O19,"&lt;&gt;0")=INT('Annual Depreciation Expense'!$J19),(('Annual Depreciation Expense'!$J19)-INT('Annual Depreciation Expense'!$J19))*'Depreciation Schedule'!O19*'Annual Depreciation Expense'!$I19,0))+('Annual Depreciation Expense'!$I19*'Depreciation Schedule'!P19),0)</f>
        <v>19691.400000000001</v>
      </c>
      <c r="U19" s="65" t="s">
        <v>42</v>
      </c>
      <c r="V19" s="5" t="s">
        <v>93</v>
      </c>
      <c r="W19" s="17" t="s">
        <v>94</v>
      </c>
      <c r="X19" s="63">
        <f t="shared" si="0"/>
        <v>0.1</v>
      </c>
      <c r="Y19" s="70">
        <f t="shared" si="1"/>
        <v>10</v>
      </c>
      <c r="Z19" s="84">
        <f>X19*'Depreciation Schedule'!Z19</f>
        <v>0</v>
      </c>
      <c r="AA19" s="84">
        <f>IF(COUNTIF($Z19:Z19,"&lt;&gt;0")&lt;INT(Y19),X19*'Depreciation Schedule'!Z19,IF(COUNTIF('Annual Depreciation Expense'!$Z19:Z19,"&lt;&gt;0")=INT('Annual Depreciation Expense'!Y19),(('Annual Depreciation Expense'!Y19)-INT('Annual Depreciation Expense'!Y19))*'Depreciation Schedule'!Z19*'Annual Depreciation Expense'!X19,0))+('Annual Depreciation Expense'!X19*'Depreciation Schedule'!AA19)</f>
        <v>0</v>
      </c>
      <c r="AB19" s="84">
        <f>IF(COUNTIF($Z19:AA19,"&lt;&gt;0")&lt;INT($J19),$I19*'Depreciation Schedule'!Z19,IF(COUNTIF('Annual Depreciation Expense'!$Z19:AA19,"&lt;&gt;0")=INT('Annual Depreciation Expense'!$J19),(('Annual Depreciation Expense'!$J19)-INT('Annual Depreciation Expense'!$J19))*'Depreciation Schedule'!AA19*'Annual Depreciation Expense'!$I19,0))
+IF(COUNTIF('Annual Depreciation Expense'!$AA19:AA19,"&lt;&gt;0")&lt;INT('Annual Depreciation Expense'!$J19),'Annual Depreciation Expense'!$I19*'Depreciation Schedule'!AA19,IF(COUNTIF('Annual Depreciation Expense'!$AA19:AA19,"&lt;&gt;0")=INT('Annual Depreciation Expense'!$J19),(('Annual Depreciation Expense'!$J19)-INT('Annual Depreciation Expense'!$J19))*'Depreciation Schedule'!AA19*'Annual Depreciation Expense'!$I19,0))
+('Annual Depreciation Expense'!$I19*'Depreciation Schedule'!AB19)</f>
        <v>0</v>
      </c>
      <c r="AC19" s="84">
        <f>IF(COUNTIF($Z19:AB19,"&lt;&gt;0")&lt;INT($J19),$I19*'Depreciation Schedule'!Z19,IF(COUNTIF('Annual Depreciation Expense'!$Z19:AB19,"&lt;&gt;0")=INT('Annual Depreciation Expense'!$J19),(('Annual Depreciation Expense'!$J19)-INT('Annual Depreciation Expense'!$J19))*'Depreciation Schedule'!AA19*'Annual Depreciation Expense'!$I19,0))
+IF(COUNTIF('Annual Depreciation Expense'!$AA19:AB19,"&lt;&gt;0")&lt;INT('Annual Depreciation Expense'!$J19),'Annual Depreciation Expense'!$I19*'Depreciation Schedule'!AA19,IF(COUNTIF('Annual Depreciation Expense'!$AA19:AB19,"&lt;&gt;0")=INT('Annual Depreciation Expense'!$J19),(('Annual Depreciation Expense'!$J19)-INT('Annual Depreciation Expense'!$J19))*'Depreciation Schedule'!AA19*'Annual Depreciation Expense'!$I19,0))
+IF(COUNTIF($AB19:AB19,"&lt;&gt;0")&lt;INT($J19),$I19*'Depreciation Schedule'!AB19,IF(COUNTIF('Annual Depreciation Expense'!$AB19:AB19,"&lt;&gt;0")=INT('Annual Depreciation Expense'!$J19),(('Annual Depreciation Expense'!$J19)-INT('Annual Depreciation Expense'!$J19))*'Depreciation Schedule'!AB19*'Annual Depreciation Expense'!$I19,0))
+('Annual Depreciation Expense'!$I19*'Depreciation Schedule'!AC19)</f>
        <v>0</v>
      </c>
      <c r="AD19" s="84">
        <f>IF(COUNTIF($Z19:AC19,"&lt;&gt;0")&lt;INT($J19),$I19*'Depreciation Schedule'!Z19,IF(COUNTIF('Annual Depreciation Expense'!$Z19:AC19,"&lt;&gt;0")=INT('Annual Depreciation Expense'!$J19),(('Annual Depreciation Expense'!$J19)-INT('Annual Depreciation Expense'!$J19))*'Depreciation Schedule'!AA19*'Annual Depreciation Expense'!$I19,0))
+IF(COUNTIF('Annual Depreciation Expense'!$AA19:AC19,"&lt;&gt;0")&lt;INT('Annual Depreciation Expense'!$J19),'Annual Depreciation Expense'!$I19*'Depreciation Schedule'!AB19,IF(COUNTIF('Annual Depreciation Expense'!$AA19:AC19,"&lt;&gt;0")=INT('Annual Depreciation Expense'!$J19),(('Annual Depreciation Expense'!$J19)-INT('Annual Depreciation Expense'!$J19))*'Depreciation Schedule'!AB19*'Annual Depreciation Expense'!$I19,0))
+IF(COUNTIF($AB19:AC19,"&lt;&gt;0")&lt;INT($J19),$I19*'Depreciation Schedule'!AC19,IF(COUNTIF('Annual Depreciation Expense'!$AB19:AC19,"&lt;&gt;0")=INT('Annual Depreciation Expense'!$J19),(('Annual Depreciation Expense'!$J19)-INT('Annual Depreciation Expense'!$J19))*'Depreciation Schedule'!AC19*'Annual Depreciation Expense'!$I19,0))
+IF(COUNTIF($AC19:AC19,"&lt;&gt;0")&lt;INT($J19),$I19*'Depreciation Schedule'!AA19,IF(COUNTIF('Annual Depreciation Expense'!$AC19:AC19,"&lt;&gt;0")=INT('Annual Depreciation Expense'!$J19),(('Annual Depreciation Expense'!$J19)-INT('Annual Depreciation Expense'!$J19))*'Depreciation Schedule'!AA19*'Annual Depreciation Expense'!$I19,0))
+('Annual Depreciation Expense'!$I19*'Depreciation Schedule'!AD19)</f>
        <v>0</v>
      </c>
      <c r="AE19" s="84">
        <f>IF(COUNTIF($Z19:AD19,"&lt;&gt;0")&lt;INT($J19),$I19*'Depreciation Schedule'!Z19,IF(COUNTIF('Annual Depreciation Expense'!$Z19:AD19,"&lt;&gt;0")=INT('Annual Depreciation Expense'!$J19),(('Annual Depreciation Expense'!$J19)-INT('Annual Depreciation Expense'!$J19))*'Depreciation Schedule'!Z19*'Annual Depreciation Expense'!$I19,0))
+IF(COUNTIF('Annual Depreciation Expense'!$AA19:AD19,"&lt;&gt;0")&lt;INT('Annual Depreciation Expense'!$J19),'Annual Depreciation Expense'!$I19*'Depreciation Schedule'!AA19,IF(COUNTIF('Annual Depreciation Expense'!$AA19:AD19,"&lt;&gt;0")=INT('Annual Depreciation Expense'!$J19),(('Annual Depreciation Expense'!$J19)-INT('Annual Depreciation Expense'!$J19))*'Depreciation Schedule'!AA19*'Annual Depreciation Expense'!$I19,0))
+IF(COUNTIF($AB19:AD19,"&lt;&gt;0")&lt;INT($J19),$I19*'Depreciation Schedule'!AB19,IF(COUNTIF('Annual Depreciation Expense'!$AB19:AD19,"&lt;&gt;0")=INT('Annual Depreciation Expense'!$J19),(('Annual Depreciation Expense'!$J19)-INT('Annual Depreciation Expense'!$J19))*'Depreciation Schedule'!AB19*'Annual Depreciation Expense'!$I19,0))
+IF(COUNTIF($AC19:AD19,"&lt;&gt;0")&lt;INT($J19),$I19*'Depreciation Schedule'!AC19,IF(COUNTIF('Annual Depreciation Expense'!$AC19:AD19,"&lt;&gt;0")=INT('Annual Depreciation Expense'!$J19),(('Annual Depreciation Expense'!$J19)-INT('Annual Depreciation Expense'!$J19))*'Depreciation Schedule'!AC19*'Annual Depreciation Expense'!$I19,0))
+IF(COUNTIF($AD19:AD19,"&lt;&gt;0")&lt;INT($J19),$I19*'Depreciation Schedule'!AD19,IF(COUNTIF('Annual Depreciation Expense'!$AD19:AD19,"&lt;&gt;0")=INT($J19),(($J19)-INT($J19))*'Depreciation Schedule'!AD19*$I19,0))
+('Annual Depreciation Expense'!$I19*'Depreciation Schedule'!AE19)</f>
        <v>0</v>
      </c>
    </row>
    <row r="20" spans="6:31" x14ac:dyDescent="0.25">
      <c r="F20" s="67"/>
      <c r="G20" s="68"/>
      <c r="H20" s="69"/>
      <c r="I20" s="70"/>
      <c r="J20" s="74"/>
      <c r="K20" s="94">
        <f t="shared" ref="K20:P20" si="2">SUM(K12:K19)</f>
        <v>0</v>
      </c>
      <c r="L20" s="85">
        <f t="shared" si="2"/>
        <v>3076.6</v>
      </c>
      <c r="M20" s="85">
        <f t="shared" si="2"/>
        <v>12306.3</v>
      </c>
      <c r="N20" s="85">
        <f t="shared" si="2"/>
        <v>30765.7</v>
      </c>
      <c r="O20" s="85">
        <f t="shared" si="2"/>
        <v>55378.3</v>
      </c>
      <c r="P20" s="85">
        <f t="shared" si="2"/>
        <v>61531.4</v>
      </c>
      <c r="U20" s="67"/>
      <c r="V20" s="68"/>
      <c r="W20" s="69"/>
      <c r="X20" s="70"/>
      <c r="Y20" s="74"/>
      <c r="Z20" s="94">
        <f t="shared" ref="Z20:AE20" si="3">SUM(Z12:Z19)</f>
        <v>0</v>
      </c>
      <c r="AA20" s="85">
        <f t="shared" si="3"/>
        <v>7109</v>
      </c>
      <c r="AB20" s="85">
        <f t="shared" si="3"/>
        <v>19549.800000000003</v>
      </c>
      <c r="AC20" s="85">
        <f t="shared" si="3"/>
        <v>28436</v>
      </c>
      <c r="AD20" s="85">
        <f t="shared" si="3"/>
        <v>33767.800000000003</v>
      </c>
      <c r="AE20" s="85">
        <f t="shared" si="3"/>
        <v>35545</v>
      </c>
    </row>
    <row r="21" spans="6:31" x14ac:dyDescent="0.25">
      <c r="F21" s="64" t="s">
        <v>98</v>
      </c>
      <c r="G21" s="64"/>
      <c r="H21" s="71"/>
      <c r="I21" s="64"/>
      <c r="J21" s="64"/>
      <c r="K21" s="87"/>
      <c r="L21" s="75"/>
      <c r="M21" s="75"/>
      <c r="N21" s="75"/>
      <c r="O21" s="75"/>
      <c r="P21" s="75"/>
      <c r="U21" s="64" t="s">
        <v>98</v>
      </c>
      <c r="V21" s="64"/>
      <c r="W21" s="71"/>
      <c r="X21" s="64"/>
      <c r="Y21" s="64"/>
      <c r="Z21" s="87"/>
      <c r="AA21" s="87"/>
      <c r="AB21" s="87"/>
      <c r="AC21" s="87"/>
      <c r="AD21" s="87"/>
      <c r="AE21" s="87"/>
    </row>
    <row r="22" spans="6:31" x14ac:dyDescent="0.25">
      <c r="F22" s="65" t="s">
        <v>98</v>
      </c>
      <c r="G22" s="14" t="s">
        <v>43</v>
      </c>
      <c r="H22" s="15" t="s">
        <v>99</v>
      </c>
      <c r="I22" s="63">
        <f>'Depreciation Schedule'!I22</f>
        <v>0</v>
      </c>
      <c r="J22" s="70">
        <f>'Depreciation Schedule'!J22</f>
        <v>0</v>
      </c>
      <c r="K22" s="83"/>
      <c r="L22" s="83">
        <f>I22*'Depreciation Schedule'!L22</f>
        <v>0</v>
      </c>
      <c r="M22" s="83">
        <f>IFERROR(IF(COUNTIF($L22:L22,"&lt;&gt;0")&lt;INT(J22),I22*'Depreciation Schedule'!L22,IF(COUNTIF('Annual Depreciation Expense'!$L22:L22,"&lt;&gt;0")=INT('Annual Depreciation Expense'!J22),(('Annual Depreciation Expense'!J22)-INT('Annual Depreciation Expense'!J22))*'Depreciation Schedule'!L22*'Annual Depreciation Expense'!I22,0))+('Annual Depreciation Expense'!I22*'Depreciation Schedule'!M22),0)</f>
        <v>0</v>
      </c>
      <c r="N22" s="83">
        <f>IFERROR(IF(COUNTIF($L22:M22,"&lt;&gt;0")&lt;INT($J22),$I22*'Depreciation Schedule'!L22,IF(COUNTIF('Annual Depreciation Expense'!$L22:M22,"&lt;&gt;0")=INT('Annual Depreciation Expense'!$J22),(('Annual Depreciation Expense'!$J22)-INT('Annual Depreciation Expense'!$J22))*'Depreciation Schedule'!M22*'Annual Depreciation Expense'!$I22,0))+IF(COUNTIF('Annual Depreciation Expense'!$M22:M22,"&lt;&gt;0")&lt;INT('Annual Depreciation Expense'!$J22),'Annual Depreciation Expense'!$I22*'Depreciation Schedule'!M22,IF(COUNTIF('Annual Depreciation Expense'!$M22:M22,"&lt;&gt;0")=INT('Annual Depreciation Expense'!$J22),(('Annual Depreciation Expense'!$J22)-INT('Annual Depreciation Expense'!$J22))*'Depreciation Schedule'!N22*'Annual Depreciation Expense'!$I22,0))+('Annual Depreciation Expense'!$I22*'Depreciation Schedule'!N22),0)</f>
        <v>0</v>
      </c>
      <c r="O22" s="83">
        <f>IFERROR(IF(COUNTIF($L22:N22,"&lt;&gt;0")&lt;INT($J22),$I22*'Depreciation Schedule'!L22,IF(COUNTIF('Annual Depreciation Expense'!$L22:N22,"&lt;&gt;0")=INT('Annual Depreciation Expense'!$J22),(('Annual Depreciation Expense'!$J22)-INT('Annual Depreciation Expense'!$J22))*'Depreciation Schedule'!L22*'Annual Depreciation Expense'!$I22,0))
+IF(COUNTIF('Annual Depreciation Expense'!$M22:N22,"&lt;&gt;0")&lt;INT('Annual Depreciation Expense'!$J22),'Annual Depreciation Expense'!$I22*'Depreciation Schedule'!M22,IF(COUNTIF('Annual Depreciation Expense'!$M22:N22,"&lt;&gt;0")=INT('Annual Depreciation Expense'!$J22),(('Annual Depreciation Expense'!$J22)-INT('Annual Depreciation Expense'!$J22))*'Depreciation Schedule'!M22*'Annual Depreciation Expense'!$I22,0))
+IF(COUNTIF($N22:N22,"&lt;&gt;0")&lt;INT($J22),$I22*'Depreciation Schedule'!N22,IF(COUNTIF('Annual Depreciation Expense'!$N22:N22,"&lt;&gt;0")=INT('Annual Depreciation Expense'!$J22),(('Annual Depreciation Expense'!$J22)-INT('Annual Depreciation Expense'!$J22))*'Depreciation Schedule'!O22*'Annual Depreciation Expense'!$I22,0))+('Annual Depreciation Expense'!$I22*'Depreciation Schedule'!O22),0)</f>
        <v>0</v>
      </c>
      <c r="P22" s="83">
        <f>IFERROR(IF(COUNTIF($L22:O22,"&lt;&gt;0")&lt;INT($J22),$I22*'Depreciation Schedule'!L22,IF(COUNTIF('Annual Depreciation Expense'!$L22:O22,"&lt;&gt;0")=INT('Annual Depreciation Expense'!$J22),(('Annual Depreciation Expense'!$J22)-INT('Annual Depreciation Expense'!$J22))*'Depreciation Schedule'!L22*'Annual Depreciation Expense'!$I22,0))
+IF(COUNTIF('Annual Depreciation Expense'!$M22:O22,"&lt;&gt;0")&lt;INT('Annual Depreciation Expense'!$J22),'Annual Depreciation Expense'!$I22*'Depreciation Schedule'!M22,IF(COUNTIF('Annual Depreciation Expense'!$M22:O22,"&lt;&gt;0")=INT('Annual Depreciation Expense'!$J22),(('Annual Depreciation Expense'!$J22)-INT('Annual Depreciation Expense'!$J22))*'Depreciation Schedule'!M22*'Annual Depreciation Expense'!$I22,0))
+IF(COUNTIF($N22:O22,"&lt;&gt;0")&lt;INT($J22),$I22*'Depreciation Schedule'!N22,IF(COUNTIF('Annual Depreciation Expense'!$N22:O22,"&lt;&gt;0")=INT('Annual Depreciation Expense'!$J22),(('Annual Depreciation Expense'!$J22)-INT('Annual Depreciation Expense'!$J22))*'Depreciation Schedule'!N22*'Annual Depreciation Expense'!$I22,0))
+IF(COUNTIF($O22:O22,"&lt;&gt;0")&lt;INT($J22),$I22*'Depreciation Schedule'!O22,IF(COUNTIF('Annual Depreciation Expense'!$O22:O22,"&lt;&gt;0")=INT('Annual Depreciation Expense'!$J22),(('Annual Depreciation Expense'!$J22)-INT('Annual Depreciation Expense'!$J22))*'Depreciation Schedule'!O22*'Annual Depreciation Expense'!$I22,0))+('Annual Depreciation Expense'!$I22*'Depreciation Schedule'!P22),0)</f>
        <v>0</v>
      </c>
      <c r="U22" s="65" t="s">
        <v>98</v>
      </c>
      <c r="V22" s="14" t="s">
        <v>43</v>
      </c>
      <c r="W22" s="15" t="s">
        <v>99</v>
      </c>
      <c r="X22" s="63">
        <f t="shared" ref="X22:X38" si="4">I22</f>
        <v>0</v>
      </c>
      <c r="Y22" s="70">
        <f t="shared" ref="Y22:Y38" si="5">J22</f>
        <v>0</v>
      </c>
      <c r="Z22" s="83">
        <f>X22*'Depreciation Schedule'!Z22</f>
        <v>0</v>
      </c>
      <c r="AA22" s="83">
        <f>IF(COUNTIF($Z22:Z22,"&lt;&gt;0")&lt;INT(Y22),X22*'Depreciation Schedule'!Z22,IF(COUNTIF('Annual Depreciation Expense'!$Z22:Z22,"&lt;&gt;0")=INT('Annual Depreciation Expense'!Y22),(('Annual Depreciation Expense'!Y22)-INT('Annual Depreciation Expense'!Y22))*'Depreciation Schedule'!Z22*'Annual Depreciation Expense'!X22,0))+('Annual Depreciation Expense'!X22*'Depreciation Schedule'!AA22)</f>
        <v>0</v>
      </c>
      <c r="AB22" s="83">
        <f>IF(COUNTIF($Z22:AA22,"&lt;&gt;0")&lt;INT($J22),$I22*'Depreciation Schedule'!Z22,IF(COUNTIF('Annual Depreciation Expense'!$Z22:AA22,"&lt;&gt;0")=INT('Annual Depreciation Expense'!$J22),(('Annual Depreciation Expense'!$J22)-INT('Annual Depreciation Expense'!$J22))*'Depreciation Schedule'!AA22*'Annual Depreciation Expense'!$I22,0))
+IF(COUNTIF('Annual Depreciation Expense'!$AA22:AA22,"&lt;&gt;0")&lt;INT('Annual Depreciation Expense'!$J22),'Annual Depreciation Expense'!$I22*'Depreciation Schedule'!AA22,IF(COUNTIF('Annual Depreciation Expense'!$AA22:AA22,"&lt;&gt;0")=INT('Annual Depreciation Expense'!$J22),(('Annual Depreciation Expense'!$J22)-INT('Annual Depreciation Expense'!$J22))*'Depreciation Schedule'!AA22*'Annual Depreciation Expense'!$I22,0))
+('Annual Depreciation Expense'!$I22*'Depreciation Schedule'!AB22)</f>
        <v>0</v>
      </c>
      <c r="AC22" s="83">
        <f>IF(COUNTIF($Z22:AB22,"&lt;&gt;0")&lt;INT($J22),$I22*'Depreciation Schedule'!Z22,IF(COUNTIF('Annual Depreciation Expense'!$Z22:AB22,"&lt;&gt;0")=INT('Annual Depreciation Expense'!$J22),(('Annual Depreciation Expense'!$J22)-INT('Annual Depreciation Expense'!$J22))*'Depreciation Schedule'!AA22*'Annual Depreciation Expense'!$I22,0))
+IF(COUNTIF('Annual Depreciation Expense'!$AA22:AB22,"&lt;&gt;0")&lt;INT('Annual Depreciation Expense'!$J22),'Annual Depreciation Expense'!$I22*'Depreciation Schedule'!AA22,IF(COUNTIF('Annual Depreciation Expense'!$AA22:AB22,"&lt;&gt;0")=INT('Annual Depreciation Expense'!$J22),(('Annual Depreciation Expense'!$J22)-INT('Annual Depreciation Expense'!$J22))*'Depreciation Schedule'!AA22*'Annual Depreciation Expense'!$I22,0))
+IF(COUNTIF($AB22:AB22,"&lt;&gt;0")&lt;INT($J22),$I22*'Depreciation Schedule'!AB22,IF(COUNTIF('Annual Depreciation Expense'!$AB22:AB22,"&lt;&gt;0")=INT('Annual Depreciation Expense'!$J22),(('Annual Depreciation Expense'!$J22)-INT('Annual Depreciation Expense'!$J22))*'Depreciation Schedule'!AB22*'Annual Depreciation Expense'!$I22,0))
+('Annual Depreciation Expense'!$I22*'Depreciation Schedule'!AC22)</f>
        <v>0</v>
      </c>
      <c r="AD22" s="83">
        <f>IF(COUNTIF($Z22:AC22,"&lt;&gt;0")&lt;INT($J22),$I22*'Depreciation Schedule'!Z22,IF(COUNTIF('Annual Depreciation Expense'!$Z22:AC22,"&lt;&gt;0")=INT('Annual Depreciation Expense'!$J22),(('Annual Depreciation Expense'!$J22)-INT('Annual Depreciation Expense'!$J22))*'Depreciation Schedule'!AA22*'Annual Depreciation Expense'!$I22,0))
+IF(COUNTIF('Annual Depreciation Expense'!$AA22:AC22,"&lt;&gt;0")&lt;INT('Annual Depreciation Expense'!$J22),'Annual Depreciation Expense'!$I22*'Depreciation Schedule'!AB22,IF(COUNTIF('Annual Depreciation Expense'!$AA22:AC22,"&lt;&gt;0")=INT('Annual Depreciation Expense'!$J22),(('Annual Depreciation Expense'!$J22)-INT('Annual Depreciation Expense'!$J22))*'Depreciation Schedule'!AB22*'Annual Depreciation Expense'!$I22,0))
+IF(COUNTIF($AB22:AC22,"&lt;&gt;0")&lt;INT($J22),$I22*'Depreciation Schedule'!AC22,IF(COUNTIF('Annual Depreciation Expense'!$AB22:AC22,"&lt;&gt;0")=INT('Annual Depreciation Expense'!$J22),(('Annual Depreciation Expense'!$J22)-INT('Annual Depreciation Expense'!$J22))*'Depreciation Schedule'!AC22*'Annual Depreciation Expense'!$I22,0))
+IF(COUNTIF($AC22:AC22,"&lt;&gt;0")&lt;INT($J22),$I22*'Depreciation Schedule'!AA22,IF(COUNTIF('Annual Depreciation Expense'!$AC22:AC22,"&lt;&gt;0")=INT('Annual Depreciation Expense'!$J22),(('Annual Depreciation Expense'!$J22)-INT('Annual Depreciation Expense'!$J22))*'Depreciation Schedule'!AA22*'Annual Depreciation Expense'!$I22,0))
+('Annual Depreciation Expense'!$I22*'Depreciation Schedule'!AD22)</f>
        <v>0</v>
      </c>
      <c r="AE22" s="83">
        <f>IF(COUNTIF($Z22:AD22,"&lt;&gt;0")&lt;INT($J22),$I22*'Depreciation Schedule'!Z22,IF(COUNTIF('Annual Depreciation Expense'!$Z22:AD22,"&lt;&gt;0")=INT('Annual Depreciation Expense'!$J22),(('Annual Depreciation Expense'!$J22)-INT('Annual Depreciation Expense'!$J22))*'Depreciation Schedule'!Z22*'Annual Depreciation Expense'!$I22,0))
+IF(COUNTIF('Annual Depreciation Expense'!$AA22:AD22,"&lt;&gt;0")&lt;INT('Annual Depreciation Expense'!$J22),'Annual Depreciation Expense'!$I22*'Depreciation Schedule'!AA22,IF(COUNTIF('Annual Depreciation Expense'!$AA22:AD22,"&lt;&gt;0")=INT('Annual Depreciation Expense'!$J22),(('Annual Depreciation Expense'!$J22)-INT('Annual Depreciation Expense'!$J22))*'Depreciation Schedule'!AA22*'Annual Depreciation Expense'!$I22,0))
+IF(COUNTIF($AB22:AD22,"&lt;&gt;0")&lt;INT($J22),$I22*'Depreciation Schedule'!AB22,IF(COUNTIF('Annual Depreciation Expense'!$AB22:AD22,"&lt;&gt;0")=INT('Annual Depreciation Expense'!$J22),(('Annual Depreciation Expense'!$J22)-INT('Annual Depreciation Expense'!$J22))*'Depreciation Schedule'!AB22*'Annual Depreciation Expense'!$I22,0))
+IF(COUNTIF($AC22:AD22,"&lt;&gt;0")&lt;INT($J22),$I22*'Depreciation Schedule'!AC22,IF(COUNTIF('Annual Depreciation Expense'!$AC22:AD22,"&lt;&gt;0")=INT('Annual Depreciation Expense'!$J22),(('Annual Depreciation Expense'!$J22)-INT('Annual Depreciation Expense'!$J22))*'Depreciation Schedule'!AC22*'Annual Depreciation Expense'!$I22,0))
+IF(COUNTIF($AD22:AD22,"&lt;&gt;0")&lt;INT($J22),$I22*'Depreciation Schedule'!AD22,IF(COUNTIF('Annual Depreciation Expense'!$AD22:AD22,"&lt;&gt;0")=INT($J22),(($J22)-INT($J22))*'Depreciation Schedule'!AD22*$I22,0))
+('Annual Depreciation Expense'!$I22*'Depreciation Schedule'!AE22)</f>
        <v>0</v>
      </c>
    </row>
    <row r="23" spans="6:31" x14ac:dyDescent="0.25">
      <c r="F23" s="65" t="s">
        <v>98</v>
      </c>
      <c r="G23" s="14" t="s">
        <v>52</v>
      </c>
      <c r="H23" s="15" t="s">
        <v>104</v>
      </c>
      <c r="I23" s="63">
        <f>'Depreciation Schedule'!I23</f>
        <v>0</v>
      </c>
      <c r="J23" s="70">
        <f>'Depreciation Schedule'!J23</f>
        <v>0</v>
      </c>
      <c r="K23" s="83"/>
      <c r="L23" s="83">
        <f>I23*'Depreciation Schedule'!L23</f>
        <v>0</v>
      </c>
      <c r="M23" s="83">
        <f>IFERROR(IF(COUNTIF($L23:L23,"&lt;&gt;0")&lt;INT(J23),I23*'Depreciation Schedule'!L23,IF(COUNTIF('Annual Depreciation Expense'!$L23:L23,"&lt;&gt;0")=INT('Annual Depreciation Expense'!J23),(('Annual Depreciation Expense'!J23)-INT('Annual Depreciation Expense'!J23))*'Depreciation Schedule'!L23*'Annual Depreciation Expense'!I23,0))+('Annual Depreciation Expense'!I23*'Depreciation Schedule'!M23),0)</f>
        <v>0</v>
      </c>
      <c r="N23" s="83">
        <f>IFERROR(IF(COUNTIF($L23:M23,"&lt;&gt;0")&lt;INT($J23),$I23*'Depreciation Schedule'!L23,IF(COUNTIF('Annual Depreciation Expense'!$L23:M23,"&lt;&gt;0")=INT('Annual Depreciation Expense'!$J23),(('Annual Depreciation Expense'!$J23)-INT('Annual Depreciation Expense'!$J23))*'Depreciation Schedule'!M23*'Annual Depreciation Expense'!$I23,0))+IF(COUNTIF('Annual Depreciation Expense'!$M23:M23,"&lt;&gt;0")&lt;INT('Annual Depreciation Expense'!$J23),'Annual Depreciation Expense'!$I23*'Depreciation Schedule'!M23,IF(COUNTIF('Annual Depreciation Expense'!$M23:M23,"&lt;&gt;0")=INT('Annual Depreciation Expense'!$J23),(('Annual Depreciation Expense'!$J23)-INT('Annual Depreciation Expense'!$J23))*'Depreciation Schedule'!N23*'Annual Depreciation Expense'!$I23,0))+('Annual Depreciation Expense'!$I23*'Depreciation Schedule'!N23),0)</f>
        <v>0</v>
      </c>
      <c r="O23" s="83">
        <f>IFERROR(IF(COUNTIF($L23:N23,"&lt;&gt;0")&lt;INT($J23),$I23*'Depreciation Schedule'!L23,IF(COUNTIF('Annual Depreciation Expense'!$L23:N23,"&lt;&gt;0")=INT('Annual Depreciation Expense'!$J23),(('Annual Depreciation Expense'!$J23)-INT('Annual Depreciation Expense'!$J23))*'Depreciation Schedule'!L23*'Annual Depreciation Expense'!$I23,0))
+IF(COUNTIF('Annual Depreciation Expense'!$M23:N23,"&lt;&gt;0")&lt;INT('Annual Depreciation Expense'!$J23),'Annual Depreciation Expense'!$I23*'Depreciation Schedule'!M23,IF(COUNTIF('Annual Depreciation Expense'!$M23:N23,"&lt;&gt;0")=INT('Annual Depreciation Expense'!$J23),(('Annual Depreciation Expense'!$J23)-INT('Annual Depreciation Expense'!$J23))*'Depreciation Schedule'!M23*'Annual Depreciation Expense'!$I23,0))
+IF(COUNTIF($N23:N23,"&lt;&gt;0")&lt;INT($J23),$I23*'Depreciation Schedule'!N23,IF(COUNTIF('Annual Depreciation Expense'!$N23:N23,"&lt;&gt;0")=INT('Annual Depreciation Expense'!$J23),(('Annual Depreciation Expense'!$J23)-INT('Annual Depreciation Expense'!$J23))*'Depreciation Schedule'!O23*'Annual Depreciation Expense'!$I23,0))+('Annual Depreciation Expense'!$I23*'Depreciation Schedule'!O23),0)</f>
        <v>0</v>
      </c>
      <c r="P23" s="83">
        <f>IFERROR(IF(COUNTIF($L23:O23,"&lt;&gt;0")&lt;INT($J23),$I23*'Depreciation Schedule'!L23,IF(COUNTIF('Annual Depreciation Expense'!$L23:O23,"&lt;&gt;0")=INT('Annual Depreciation Expense'!$J23),(('Annual Depreciation Expense'!$J23)-INT('Annual Depreciation Expense'!$J23))*'Depreciation Schedule'!L23*'Annual Depreciation Expense'!$I23,0))
+IF(COUNTIF('Annual Depreciation Expense'!$M23:O23,"&lt;&gt;0")&lt;INT('Annual Depreciation Expense'!$J23),'Annual Depreciation Expense'!$I23*'Depreciation Schedule'!M23,IF(COUNTIF('Annual Depreciation Expense'!$M23:O23,"&lt;&gt;0")=INT('Annual Depreciation Expense'!$J23),(('Annual Depreciation Expense'!$J23)-INT('Annual Depreciation Expense'!$J23))*'Depreciation Schedule'!M23*'Annual Depreciation Expense'!$I23,0))
+IF(COUNTIF($N23:O23,"&lt;&gt;0")&lt;INT($J23),$I23*'Depreciation Schedule'!N23,IF(COUNTIF('Annual Depreciation Expense'!$N23:O23,"&lt;&gt;0")=INT('Annual Depreciation Expense'!$J23),(('Annual Depreciation Expense'!$J23)-INT('Annual Depreciation Expense'!$J23))*'Depreciation Schedule'!N23*'Annual Depreciation Expense'!$I23,0))
+IF(COUNTIF($O23:O23,"&lt;&gt;0")&lt;INT($J23),$I23*'Depreciation Schedule'!O23,IF(COUNTIF('Annual Depreciation Expense'!$O23:O23,"&lt;&gt;0")=INT('Annual Depreciation Expense'!$J23),(('Annual Depreciation Expense'!$J23)-INT('Annual Depreciation Expense'!$J23))*'Depreciation Schedule'!O23*'Annual Depreciation Expense'!$I23,0))+('Annual Depreciation Expense'!$I23*'Depreciation Schedule'!P23),0)</f>
        <v>0</v>
      </c>
      <c r="U23" s="65" t="s">
        <v>98</v>
      </c>
      <c r="V23" s="14" t="s">
        <v>52</v>
      </c>
      <c r="W23" s="15" t="s">
        <v>104</v>
      </c>
      <c r="X23" s="63">
        <f t="shared" si="4"/>
        <v>0</v>
      </c>
      <c r="Y23" s="70">
        <f t="shared" si="5"/>
        <v>0</v>
      </c>
      <c r="Z23" s="83">
        <f>X23*'Depreciation Schedule'!Z23</f>
        <v>0</v>
      </c>
      <c r="AA23" s="83">
        <f>IF(COUNTIF($Z23:Z23,"&lt;&gt;0")&lt;INT(Y23),X23*'Depreciation Schedule'!Z23,IF(COUNTIF('Annual Depreciation Expense'!$Z23:Z23,"&lt;&gt;0")=INT('Annual Depreciation Expense'!Y23),(('Annual Depreciation Expense'!Y23)-INT('Annual Depreciation Expense'!Y23))*'Depreciation Schedule'!Z23*'Annual Depreciation Expense'!X23,0))+('Annual Depreciation Expense'!X23*'Depreciation Schedule'!AA23)</f>
        <v>0</v>
      </c>
      <c r="AB23" s="83">
        <f>IF(COUNTIF($Z23:AA23,"&lt;&gt;0")&lt;INT($J23),$I23*'Depreciation Schedule'!Z23,IF(COUNTIF('Annual Depreciation Expense'!$Z23:AA23,"&lt;&gt;0")=INT('Annual Depreciation Expense'!$J23),(('Annual Depreciation Expense'!$J23)-INT('Annual Depreciation Expense'!$J23))*'Depreciation Schedule'!AA23*'Annual Depreciation Expense'!$I23,0))
+IF(COUNTIF('Annual Depreciation Expense'!$AA23:AA23,"&lt;&gt;0")&lt;INT('Annual Depreciation Expense'!$J23),'Annual Depreciation Expense'!$I23*'Depreciation Schedule'!AA23,IF(COUNTIF('Annual Depreciation Expense'!$AA23:AA23,"&lt;&gt;0")=INT('Annual Depreciation Expense'!$J23),(('Annual Depreciation Expense'!$J23)-INT('Annual Depreciation Expense'!$J23))*'Depreciation Schedule'!AA23*'Annual Depreciation Expense'!$I23,0))
+('Annual Depreciation Expense'!$I23*'Depreciation Schedule'!AB23)</f>
        <v>0</v>
      </c>
      <c r="AC23" s="83">
        <f>IF(COUNTIF($Z23:AB23,"&lt;&gt;0")&lt;INT($J23),$I23*'Depreciation Schedule'!Z23,IF(COUNTIF('Annual Depreciation Expense'!$Z23:AB23,"&lt;&gt;0")=INT('Annual Depreciation Expense'!$J23),(('Annual Depreciation Expense'!$J23)-INT('Annual Depreciation Expense'!$J23))*'Depreciation Schedule'!AA23*'Annual Depreciation Expense'!$I23,0))
+IF(COUNTIF('Annual Depreciation Expense'!$AA23:AB23,"&lt;&gt;0")&lt;INT('Annual Depreciation Expense'!$J23),'Annual Depreciation Expense'!$I23*'Depreciation Schedule'!AA23,IF(COUNTIF('Annual Depreciation Expense'!$AA23:AB23,"&lt;&gt;0")=INT('Annual Depreciation Expense'!$J23),(('Annual Depreciation Expense'!$J23)-INT('Annual Depreciation Expense'!$J23))*'Depreciation Schedule'!AA23*'Annual Depreciation Expense'!$I23,0))
+IF(COUNTIF($AB23:AB23,"&lt;&gt;0")&lt;INT($J23),$I23*'Depreciation Schedule'!AB23,IF(COUNTIF('Annual Depreciation Expense'!$AB23:AB23,"&lt;&gt;0")=INT('Annual Depreciation Expense'!$J23),(('Annual Depreciation Expense'!$J23)-INT('Annual Depreciation Expense'!$J23))*'Depreciation Schedule'!AB23*'Annual Depreciation Expense'!$I23,0))
+('Annual Depreciation Expense'!$I23*'Depreciation Schedule'!AC23)</f>
        <v>0</v>
      </c>
      <c r="AD23" s="83">
        <f>IF(COUNTIF($Z23:AC23,"&lt;&gt;0")&lt;INT($J23),$I23*'Depreciation Schedule'!Z23,IF(COUNTIF('Annual Depreciation Expense'!$Z23:AC23,"&lt;&gt;0")=INT('Annual Depreciation Expense'!$J23),(('Annual Depreciation Expense'!$J23)-INT('Annual Depreciation Expense'!$J23))*'Depreciation Schedule'!AA23*'Annual Depreciation Expense'!$I23,0))
+IF(COUNTIF('Annual Depreciation Expense'!$AA23:AC23,"&lt;&gt;0")&lt;INT('Annual Depreciation Expense'!$J23),'Annual Depreciation Expense'!$I23*'Depreciation Schedule'!AB23,IF(COUNTIF('Annual Depreciation Expense'!$AA23:AC23,"&lt;&gt;0")=INT('Annual Depreciation Expense'!$J23),(('Annual Depreciation Expense'!$J23)-INT('Annual Depreciation Expense'!$J23))*'Depreciation Schedule'!AB23*'Annual Depreciation Expense'!$I23,0))
+IF(COUNTIF($AB23:AC23,"&lt;&gt;0")&lt;INT($J23),$I23*'Depreciation Schedule'!AC23,IF(COUNTIF('Annual Depreciation Expense'!$AB23:AC23,"&lt;&gt;0")=INT('Annual Depreciation Expense'!$J23),(('Annual Depreciation Expense'!$J23)-INT('Annual Depreciation Expense'!$J23))*'Depreciation Schedule'!AC23*'Annual Depreciation Expense'!$I23,0))
+IF(COUNTIF($AC23:AC23,"&lt;&gt;0")&lt;INT($J23),$I23*'Depreciation Schedule'!AA23,IF(COUNTIF('Annual Depreciation Expense'!$AC23:AC23,"&lt;&gt;0")=INT('Annual Depreciation Expense'!$J23),(('Annual Depreciation Expense'!$J23)-INT('Annual Depreciation Expense'!$J23))*'Depreciation Schedule'!AA23*'Annual Depreciation Expense'!$I23,0))
+('Annual Depreciation Expense'!$I23*'Depreciation Schedule'!AD23)</f>
        <v>0</v>
      </c>
      <c r="AE23" s="83">
        <f>IF(COUNTIF($Z23:AD23,"&lt;&gt;0")&lt;INT($J23),$I23*'Depreciation Schedule'!Z23,IF(COUNTIF('Annual Depreciation Expense'!$Z23:AD23,"&lt;&gt;0")=INT('Annual Depreciation Expense'!$J23),(('Annual Depreciation Expense'!$J23)-INT('Annual Depreciation Expense'!$J23))*'Depreciation Schedule'!Z23*'Annual Depreciation Expense'!$I23,0))
+IF(COUNTIF('Annual Depreciation Expense'!$AA23:AD23,"&lt;&gt;0")&lt;INT('Annual Depreciation Expense'!$J23),'Annual Depreciation Expense'!$I23*'Depreciation Schedule'!AA23,IF(COUNTIF('Annual Depreciation Expense'!$AA23:AD23,"&lt;&gt;0")=INT('Annual Depreciation Expense'!$J23),(('Annual Depreciation Expense'!$J23)-INT('Annual Depreciation Expense'!$J23))*'Depreciation Schedule'!AA23*'Annual Depreciation Expense'!$I23,0))
+IF(COUNTIF($AB23:AD23,"&lt;&gt;0")&lt;INT($J23),$I23*'Depreciation Schedule'!AB23,IF(COUNTIF('Annual Depreciation Expense'!$AB23:AD23,"&lt;&gt;0")=INT('Annual Depreciation Expense'!$J23),(('Annual Depreciation Expense'!$J23)-INT('Annual Depreciation Expense'!$J23))*'Depreciation Schedule'!AB23*'Annual Depreciation Expense'!$I23,0))
+IF(COUNTIF($AC23:AD23,"&lt;&gt;0")&lt;INT($J23),$I23*'Depreciation Schedule'!AC23,IF(COUNTIF('Annual Depreciation Expense'!$AC23:AD23,"&lt;&gt;0")=INT('Annual Depreciation Expense'!$J23),(('Annual Depreciation Expense'!$J23)-INT('Annual Depreciation Expense'!$J23))*'Depreciation Schedule'!AC23*'Annual Depreciation Expense'!$I23,0))
+IF(COUNTIF($AD23:AD23,"&lt;&gt;0")&lt;INT($J23),$I23*'Depreciation Schedule'!AD23,IF(COUNTIF('Annual Depreciation Expense'!$AD23:AD23,"&lt;&gt;0")=INT($J23),(($J23)-INT($J23))*'Depreciation Schedule'!AD23*$I23,0))
+('Annual Depreciation Expense'!$I23*'Depreciation Schedule'!AE23)</f>
        <v>0</v>
      </c>
    </row>
    <row r="24" spans="6:31" x14ac:dyDescent="0.25">
      <c r="F24" s="65" t="s">
        <v>98</v>
      </c>
      <c r="G24" s="14" t="s">
        <v>60</v>
      </c>
      <c r="H24" s="15" t="s">
        <v>108</v>
      </c>
      <c r="I24" s="63">
        <f>'Depreciation Schedule'!I24</f>
        <v>0</v>
      </c>
      <c r="J24" s="70">
        <f>'Depreciation Schedule'!J24</f>
        <v>0</v>
      </c>
      <c r="K24" s="83"/>
      <c r="L24" s="83">
        <f>I24*'Depreciation Schedule'!L24</f>
        <v>0</v>
      </c>
      <c r="M24" s="83">
        <f>IFERROR(IF(COUNTIF($L24:L24,"&lt;&gt;0")&lt;INT(J24),I24*'Depreciation Schedule'!L24,IF(COUNTIF('Annual Depreciation Expense'!$L24:L24,"&lt;&gt;0")=INT('Annual Depreciation Expense'!J24),(('Annual Depreciation Expense'!J24)-INT('Annual Depreciation Expense'!J24))*'Depreciation Schedule'!L24*'Annual Depreciation Expense'!I24,0))+('Annual Depreciation Expense'!I24*'Depreciation Schedule'!M24),0)</f>
        <v>0</v>
      </c>
      <c r="N24" s="83">
        <f>IFERROR(IF(COUNTIF($L24:M24,"&lt;&gt;0")&lt;INT($J24),$I24*'Depreciation Schedule'!L24,IF(COUNTIF('Annual Depreciation Expense'!$L24:M24,"&lt;&gt;0")=INT('Annual Depreciation Expense'!$J24),(('Annual Depreciation Expense'!$J24)-INT('Annual Depreciation Expense'!$J24))*'Depreciation Schedule'!M24*'Annual Depreciation Expense'!$I24,0))+IF(COUNTIF('Annual Depreciation Expense'!$M24:M24,"&lt;&gt;0")&lt;INT('Annual Depreciation Expense'!$J24),'Annual Depreciation Expense'!$I24*'Depreciation Schedule'!M24,IF(COUNTIF('Annual Depreciation Expense'!$M24:M24,"&lt;&gt;0")=INT('Annual Depreciation Expense'!$J24),(('Annual Depreciation Expense'!$J24)-INT('Annual Depreciation Expense'!$J24))*'Depreciation Schedule'!N24*'Annual Depreciation Expense'!$I24,0))+('Annual Depreciation Expense'!$I24*'Depreciation Schedule'!N24),0)</f>
        <v>0</v>
      </c>
      <c r="O24" s="83">
        <f>IFERROR(IF(COUNTIF($L24:N24,"&lt;&gt;0")&lt;INT($J24),$I24*'Depreciation Schedule'!L24,IF(COUNTIF('Annual Depreciation Expense'!$L24:N24,"&lt;&gt;0")=INT('Annual Depreciation Expense'!$J24),(('Annual Depreciation Expense'!$J24)-INT('Annual Depreciation Expense'!$J24))*'Depreciation Schedule'!L24*'Annual Depreciation Expense'!$I24,0))
+IF(COUNTIF('Annual Depreciation Expense'!$M24:N24,"&lt;&gt;0")&lt;INT('Annual Depreciation Expense'!$J24),'Annual Depreciation Expense'!$I24*'Depreciation Schedule'!M24,IF(COUNTIF('Annual Depreciation Expense'!$M24:N24,"&lt;&gt;0")=INT('Annual Depreciation Expense'!$J24),(('Annual Depreciation Expense'!$J24)-INT('Annual Depreciation Expense'!$J24))*'Depreciation Schedule'!M24*'Annual Depreciation Expense'!$I24,0))
+IF(COUNTIF($N24:N24,"&lt;&gt;0")&lt;INT($J24),$I24*'Depreciation Schedule'!N24,IF(COUNTIF('Annual Depreciation Expense'!$N24:N24,"&lt;&gt;0")=INT('Annual Depreciation Expense'!$J24),(('Annual Depreciation Expense'!$J24)-INT('Annual Depreciation Expense'!$J24))*'Depreciation Schedule'!O24*'Annual Depreciation Expense'!$I24,0))+('Annual Depreciation Expense'!$I24*'Depreciation Schedule'!O24),0)</f>
        <v>0</v>
      </c>
      <c r="P24" s="83">
        <f>IFERROR(IF(COUNTIF($L24:O24,"&lt;&gt;0")&lt;INT($J24),$I24*'Depreciation Schedule'!L24,IF(COUNTIF('Annual Depreciation Expense'!$L24:O24,"&lt;&gt;0")=INT('Annual Depreciation Expense'!$J24),(('Annual Depreciation Expense'!$J24)-INT('Annual Depreciation Expense'!$J24))*'Depreciation Schedule'!L24*'Annual Depreciation Expense'!$I24,0))
+IF(COUNTIF('Annual Depreciation Expense'!$M24:O24,"&lt;&gt;0")&lt;INT('Annual Depreciation Expense'!$J24),'Annual Depreciation Expense'!$I24*'Depreciation Schedule'!M24,IF(COUNTIF('Annual Depreciation Expense'!$M24:O24,"&lt;&gt;0")=INT('Annual Depreciation Expense'!$J24),(('Annual Depreciation Expense'!$J24)-INT('Annual Depreciation Expense'!$J24))*'Depreciation Schedule'!M24*'Annual Depreciation Expense'!$I24,0))
+IF(COUNTIF($N24:O24,"&lt;&gt;0")&lt;INT($J24),$I24*'Depreciation Schedule'!N24,IF(COUNTIF('Annual Depreciation Expense'!$N24:O24,"&lt;&gt;0")=INT('Annual Depreciation Expense'!$J24),(('Annual Depreciation Expense'!$J24)-INT('Annual Depreciation Expense'!$J24))*'Depreciation Schedule'!N24*'Annual Depreciation Expense'!$I24,0))
+IF(COUNTIF($O24:O24,"&lt;&gt;0")&lt;INT($J24),$I24*'Depreciation Schedule'!O24,IF(COUNTIF('Annual Depreciation Expense'!$O24:O24,"&lt;&gt;0")=INT('Annual Depreciation Expense'!$J24),(('Annual Depreciation Expense'!$J24)-INT('Annual Depreciation Expense'!$J24))*'Depreciation Schedule'!O24*'Annual Depreciation Expense'!$I24,0))+('Annual Depreciation Expense'!$I24*'Depreciation Schedule'!P24),0)</f>
        <v>0</v>
      </c>
      <c r="U24" s="65" t="s">
        <v>98</v>
      </c>
      <c r="V24" s="14" t="s">
        <v>60</v>
      </c>
      <c r="W24" s="15" t="s">
        <v>108</v>
      </c>
      <c r="X24" s="63">
        <f t="shared" si="4"/>
        <v>0</v>
      </c>
      <c r="Y24" s="70">
        <f t="shared" si="5"/>
        <v>0</v>
      </c>
      <c r="Z24" s="83">
        <f>X24*'Depreciation Schedule'!Z24</f>
        <v>0</v>
      </c>
      <c r="AA24" s="83">
        <f>IF(COUNTIF($Z24:Z24,"&lt;&gt;0")&lt;INT(Y24),X24*'Depreciation Schedule'!Z24,IF(COUNTIF('Annual Depreciation Expense'!$Z24:Z24,"&lt;&gt;0")=INT('Annual Depreciation Expense'!Y24),(('Annual Depreciation Expense'!Y24)-INT('Annual Depreciation Expense'!Y24))*'Depreciation Schedule'!Z24*'Annual Depreciation Expense'!X24,0))+('Annual Depreciation Expense'!X24*'Depreciation Schedule'!AA24)</f>
        <v>0</v>
      </c>
      <c r="AB24" s="83">
        <f>IF(COUNTIF($Z24:AA24,"&lt;&gt;0")&lt;INT($J24),$I24*'Depreciation Schedule'!Z24,IF(COUNTIF('Annual Depreciation Expense'!$Z24:AA24,"&lt;&gt;0")=INT('Annual Depreciation Expense'!$J24),(('Annual Depreciation Expense'!$J24)-INT('Annual Depreciation Expense'!$J24))*'Depreciation Schedule'!AA24*'Annual Depreciation Expense'!$I24,0))
+IF(COUNTIF('Annual Depreciation Expense'!$AA24:AA24,"&lt;&gt;0")&lt;INT('Annual Depreciation Expense'!$J24),'Annual Depreciation Expense'!$I24*'Depreciation Schedule'!AA24,IF(COUNTIF('Annual Depreciation Expense'!$AA24:AA24,"&lt;&gt;0")=INT('Annual Depreciation Expense'!$J24),(('Annual Depreciation Expense'!$J24)-INT('Annual Depreciation Expense'!$J24))*'Depreciation Schedule'!AA24*'Annual Depreciation Expense'!$I24,0))
+('Annual Depreciation Expense'!$I24*'Depreciation Schedule'!AB24)</f>
        <v>0</v>
      </c>
      <c r="AC24" s="83">
        <f>IF(COUNTIF($Z24:AB24,"&lt;&gt;0")&lt;INT($J24),$I24*'Depreciation Schedule'!Z24,IF(COUNTIF('Annual Depreciation Expense'!$Z24:AB24,"&lt;&gt;0")=INT('Annual Depreciation Expense'!$J24),(('Annual Depreciation Expense'!$J24)-INT('Annual Depreciation Expense'!$J24))*'Depreciation Schedule'!AA24*'Annual Depreciation Expense'!$I24,0))
+IF(COUNTIF('Annual Depreciation Expense'!$AA24:AB24,"&lt;&gt;0")&lt;INT('Annual Depreciation Expense'!$J24),'Annual Depreciation Expense'!$I24*'Depreciation Schedule'!AA24,IF(COUNTIF('Annual Depreciation Expense'!$AA24:AB24,"&lt;&gt;0")=INT('Annual Depreciation Expense'!$J24),(('Annual Depreciation Expense'!$J24)-INT('Annual Depreciation Expense'!$J24))*'Depreciation Schedule'!AA24*'Annual Depreciation Expense'!$I24,0))
+IF(COUNTIF($AB24:AB24,"&lt;&gt;0")&lt;INT($J24),$I24*'Depreciation Schedule'!AB24,IF(COUNTIF('Annual Depreciation Expense'!$AB24:AB24,"&lt;&gt;0")=INT('Annual Depreciation Expense'!$J24),(('Annual Depreciation Expense'!$J24)-INT('Annual Depreciation Expense'!$J24))*'Depreciation Schedule'!AB24*'Annual Depreciation Expense'!$I24,0))
+('Annual Depreciation Expense'!$I24*'Depreciation Schedule'!AC24)</f>
        <v>0</v>
      </c>
      <c r="AD24" s="83">
        <f>IF(COUNTIF($Z24:AC24,"&lt;&gt;0")&lt;INT($J24),$I24*'Depreciation Schedule'!Z24,IF(COUNTIF('Annual Depreciation Expense'!$Z24:AC24,"&lt;&gt;0")=INT('Annual Depreciation Expense'!$J24),(('Annual Depreciation Expense'!$J24)-INT('Annual Depreciation Expense'!$J24))*'Depreciation Schedule'!AA24*'Annual Depreciation Expense'!$I24,0))
+IF(COUNTIF('Annual Depreciation Expense'!$AA24:AC24,"&lt;&gt;0")&lt;INT('Annual Depreciation Expense'!$J24),'Annual Depreciation Expense'!$I24*'Depreciation Schedule'!AB24,IF(COUNTIF('Annual Depreciation Expense'!$AA24:AC24,"&lt;&gt;0")=INT('Annual Depreciation Expense'!$J24),(('Annual Depreciation Expense'!$J24)-INT('Annual Depreciation Expense'!$J24))*'Depreciation Schedule'!AB24*'Annual Depreciation Expense'!$I24,0))
+IF(COUNTIF($AB24:AC24,"&lt;&gt;0")&lt;INT($J24),$I24*'Depreciation Schedule'!AC24,IF(COUNTIF('Annual Depreciation Expense'!$AB24:AC24,"&lt;&gt;0")=INT('Annual Depreciation Expense'!$J24),(('Annual Depreciation Expense'!$J24)-INT('Annual Depreciation Expense'!$J24))*'Depreciation Schedule'!AC24*'Annual Depreciation Expense'!$I24,0))
+IF(COUNTIF($AC24:AC24,"&lt;&gt;0")&lt;INT($J24),$I24*'Depreciation Schedule'!AA24,IF(COUNTIF('Annual Depreciation Expense'!$AC24:AC24,"&lt;&gt;0")=INT('Annual Depreciation Expense'!$J24),(('Annual Depreciation Expense'!$J24)-INT('Annual Depreciation Expense'!$J24))*'Depreciation Schedule'!AA24*'Annual Depreciation Expense'!$I24,0))
+('Annual Depreciation Expense'!$I24*'Depreciation Schedule'!AD24)</f>
        <v>0</v>
      </c>
      <c r="AE24" s="83">
        <f>IF(COUNTIF($Z24:AD24,"&lt;&gt;0")&lt;INT($J24),$I24*'Depreciation Schedule'!Z24,IF(COUNTIF('Annual Depreciation Expense'!$Z24:AD24,"&lt;&gt;0")=INT('Annual Depreciation Expense'!$J24),(('Annual Depreciation Expense'!$J24)-INT('Annual Depreciation Expense'!$J24))*'Depreciation Schedule'!Z24*'Annual Depreciation Expense'!$I24,0))
+IF(COUNTIF('Annual Depreciation Expense'!$AA24:AD24,"&lt;&gt;0")&lt;INT('Annual Depreciation Expense'!$J24),'Annual Depreciation Expense'!$I24*'Depreciation Schedule'!AA24,IF(COUNTIF('Annual Depreciation Expense'!$AA24:AD24,"&lt;&gt;0")=INT('Annual Depreciation Expense'!$J24),(('Annual Depreciation Expense'!$J24)-INT('Annual Depreciation Expense'!$J24))*'Depreciation Schedule'!AA24*'Annual Depreciation Expense'!$I24,0))
+IF(COUNTIF($AB24:AD24,"&lt;&gt;0")&lt;INT($J24),$I24*'Depreciation Schedule'!AB24,IF(COUNTIF('Annual Depreciation Expense'!$AB24:AD24,"&lt;&gt;0")=INT('Annual Depreciation Expense'!$J24),(('Annual Depreciation Expense'!$J24)-INT('Annual Depreciation Expense'!$J24))*'Depreciation Schedule'!AB24*'Annual Depreciation Expense'!$I24,0))
+IF(COUNTIF($AC24:AD24,"&lt;&gt;0")&lt;INT($J24),$I24*'Depreciation Schedule'!AC24,IF(COUNTIF('Annual Depreciation Expense'!$AC24:AD24,"&lt;&gt;0")=INT('Annual Depreciation Expense'!$J24),(('Annual Depreciation Expense'!$J24)-INT('Annual Depreciation Expense'!$J24))*'Depreciation Schedule'!AC24*'Annual Depreciation Expense'!$I24,0))
+IF(COUNTIF($AD24:AD24,"&lt;&gt;0")&lt;INT($J24),$I24*'Depreciation Schedule'!AD24,IF(COUNTIF('Annual Depreciation Expense'!$AD24:AD24,"&lt;&gt;0")=INT($J24),(($J24)-INT($J24))*'Depreciation Schedule'!AD24*$I24,0))
+('Annual Depreciation Expense'!$I24*'Depreciation Schedule'!AE24)</f>
        <v>0</v>
      </c>
    </row>
    <row r="25" spans="6:31" x14ac:dyDescent="0.25">
      <c r="F25" s="65" t="s">
        <v>98</v>
      </c>
      <c r="G25" s="14" t="s">
        <v>67</v>
      </c>
      <c r="H25" s="15" t="s">
        <v>114</v>
      </c>
      <c r="I25" s="63">
        <f>'Depreciation Schedule'!I25</f>
        <v>0</v>
      </c>
      <c r="J25" s="70">
        <f>'Depreciation Schedule'!J25</f>
        <v>0</v>
      </c>
      <c r="K25" s="83"/>
      <c r="L25" s="83">
        <f>I25*'Depreciation Schedule'!L25</f>
        <v>0</v>
      </c>
      <c r="M25" s="83">
        <f>IFERROR(IF(COUNTIF($L25:L25,"&lt;&gt;0")&lt;INT(J25),I25*'Depreciation Schedule'!L25,IF(COUNTIF('Annual Depreciation Expense'!$L25:L25,"&lt;&gt;0")=INT('Annual Depreciation Expense'!J25),(('Annual Depreciation Expense'!J25)-INT('Annual Depreciation Expense'!J25))*'Depreciation Schedule'!L25*'Annual Depreciation Expense'!I25,0))+('Annual Depreciation Expense'!I25*'Depreciation Schedule'!M25),0)</f>
        <v>0</v>
      </c>
      <c r="N25" s="83">
        <f>IFERROR(IF(COUNTIF($L25:M25,"&lt;&gt;0")&lt;INT($J25),$I25*'Depreciation Schedule'!L25,IF(COUNTIF('Annual Depreciation Expense'!$L25:M25,"&lt;&gt;0")=INT('Annual Depreciation Expense'!$J25),(('Annual Depreciation Expense'!$J25)-INT('Annual Depreciation Expense'!$J25))*'Depreciation Schedule'!M25*'Annual Depreciation Expense'!$I25,0))+IF(COUNTIF('Annual Depreciation Expense'!$M25:M25,"&lt;&gt;0")&lt;INT('Annual Depreciation Expense'!$J25),'Annual Depreciation Expense'!$I25*'Depreciation Schedule'!M25,IF(COUNTIF('Annual Depreciation Expense'!$M25:M25,"&lt;&gt;0")=INT('Annual Depreciation Expense'!$J25),(('Annual Depreciation Expense'!$J25)-INT('Annual Depreciation Expense'!$J25))*'Depreciation Schedule'!N25*'Annual Depreciation Expense'!$I25,0))+('Annual Depreciation Expense'!$I25*'Depreciation Schedule'!N25),0)</f>
        <v>0</v>
      </c>
      <c r="O25" s="83">
        <f>IFERROR(IF(COUNTIF($L25:N25,"&lt;&gt;0")&lt;INT($J25),$I25*'Depreciation Schedule'!L25,IF(COUNTIF('Annual Depreciation Expense'!$L25:N25,"&lt;&gt;0")=INT('Annual Depreciation Expense'!$J25),(('Annual Depreciation Expense'!$J25)-INT('Annual Depreciation Expense'!$J25))*'Depreciation Schedule'!L25*'Annual Depreciation Expense'!$I25,0))
+IF(COUNTIF('Annual Depreciation Expense'!$M25:N25,"&lt;&gt;0")&lt;INT('Annual Depreciation Expense'!$J25),'Annual Depreciation Expense'!$I25*'Depreciation Schedule'!M25,IF(COUNTIF('Annual Depreciation Expense'!$M25:N25,"&lt;&gt;0")=INT('Annual Depreciation Expense'!$J25),(('Annual Depreciation Expense'!$J25)-INT('Annual Depreciation Expense'!$J25))*'Depreciation Schedule'!M25*'Annual Depreciation Expense'!$I25,0))
+IF(COUNTIF($N25:N25,"&lt;&gt;0")&lt;INT($J25),$I25*'Depreciation Schedule'!N25,IF(COUNTIF('Annual Depreciation Expense'!$N25:N25,"&lt;&gt;0")=INT('Annual Depreciation Expense'!$J25),(('Annual Depreciation Expense'!$J25)-INT('Annual Depreciation Expense'!$J25))*'Depreciation Schedule'!O25*'Annual Depreciation Expense'!$I25,0))+('Annual Depreciation Expense'!$I25*'Depreciation Schedule'!O25),0)</f>
        <v>0</v>
      </c>
      <c r="P25" s="83">
        <f>IFERROR(IF(COUNTIF($L25:O25,"&lt;&gt;0")&lt;INT($J25),$I25*'Depreciation Schedule'!L25,IF(COUNTIF('Annual Depreciation Expense'!$L25:O25,"&lt;&gt;0")=INT('Annual Depreciation Expense'!$J25),(('Annual Depreciation Expense'!$J25)-INT('Annual Depreciation Expense'!$J25))*'Depreciation Schedule'!L25*'Annual Depreciation Expense'!$I25,0))
+IF(COUNTIF('Annual Depreciation Expense'!$M25:O25,"&lt;&gt;0")&lt;INT('Annual Depreciation Expense'!$J25),'Annual Depreciation Expense'!$I25*'Depreciation Schedule'!M25,IF(COUNTIF('Annual Depreciation Expense'!$M25:O25,"&lt;&gt;0")=INT('Annual Depreciation Expense'!$J25),(('Annual Depreciation Expense'!$J25)-INT('Annual Depreciation Expense'!$J25))*'Depreciation Schedule'!M25*'Annual Depreciation Expense'!$I25,0))
+IF(COUNTIF($N25:O25,"&lt;&gt;0")&lt;INT($J25),$I25*'Depreciation Schedule'!N25,IF(COUNTIF('Annual Depreciation Expense'!$N25:O25,"&lt;&gt;0")=INT('Annual Depreciation Expense'!$J25),(('Annual Depreciation Expense'!$J25)-INT('Annual Depreciation Expense'!$J25))*'Depreciation Schedule'!N25*'Annual Depreciation Expense'!$I25,0))
+IF(COUNTIF($O25:O25,"&lt;&gt;0")&lt;INT($J25),$I25*'Depreciation Schedule'!O25,IF(COUNTIF('Annual Depreciation Expense'!$O25:O25,"&lt;&gt;0")=INT('Annual Depreciation Expense'!$J25),(('Annual Depreciation Expense'!$J25)-INT('Annual Depreciation Expense'!$J25))*'Depreciation Schedule'!O25*'Annual Depreciation Expense'!$I25,0))+('Annual Depreciation Expense'!$I25*'Depreciation Schedule'!P25),0)</f>
        <v>0</v>
      </c>
      <c r="U25" s="65" t="s">
        <v>98</v>
      </c>
      <c r="V25" s="14" t="s">
        <v>67</v>
      </c>
      <c r="W25" s="15" t="s">
        <v>114</v>
      </c>
      <c r="X25" s="63">
        <f t="shared" si="4"/>
        <v>0</v>
      </c>
      <c r="Y25" s="70">
        <f t="shared" si="5"/>
        <v>0</v>
      </c>
      <c r="Z25" s="83">
        <f>X25*'Depreciation Schedule'!Z25</f>
        <v>0</v>
      </c>
      <c r="AA25" s="83">
        <f>IF(COUNTIF($Z25:Z25,"&lt;&gt;0")&lt;INT(Y25),X25*'Depreciation Schedule'!Z25,IF(COUNTIF('Annual Depreciation Expense'!$Z25:Z25,"&lt;&gt;0")=INT('Annual Depreciation Expense'!Y25),(('Annual Depreciation Expense'!Y25)-INT('Annual Depreciation Expense'!Y25))*'Depreciation Schedule'!Z25*'Annual Depreciation Expense'!X25,0))+('Annual Depreciation Expense'!X25*'Depreciation Schedule'!AA25)</f>
        <v>0</v>
      </c>
      <c r="AB25" s="83">
        <f>IF(COUNTIF($Z25:AA25,"&lt;&gt;0")&lt;INT($J25),$I25*'Depreciation Schedule'!Z25,IF(COUNTIF('Annual Depreciation Expense'!$Z25:AA25,"&lt;&gt;0")=INT('Annual Depreciation Expense'!$J25),(('Annual Depreciation Expense'!$J25)-INT('Annual Depreciation Expense'!$J25))*'Depreciation Schedule'!AA25*'Annual Depreciation Expense'!$I25,0))
+IF(COUNTIF('Annual Depreciation Expense'!$AA25:AA25,"&lt;&gt;0")&lt;INT('Annual Depreciation Expense'!$J25),'Annual Depreciation Expense'!$I25*'Depreciation Schedule'!AA25,IF(COUNTIF('Annual Depreciation Expense'!$AA25:AA25,"&lt;&gt;0")=INT('Annual Depreciation Expense'!$J25),(('Annual Depreciation Expense'!$J25)-INT('Annual Depreciation Expense'!$J25))*'Depreciation Schedule'!AA25*'Annual Depreciation Expense'!$I25,0))
+('Annual Depreciation Expense'!$I25*'Depreciation Schedule'!AB25)</f>
        <v>0</v>
      </c>
      <c r="AC25" s="83">
        <f>IF(COUNTIF($Z25:AB25,"&lt;&gt;0")&lt;INT($J25),$I25*'Depreciation Schedule'!Z25,IF(COUNTIF('Annual Depreciation Expense'!$Z25:AB25,"&lt;&gt;0")=INT('Annual Depreciation Expense'!$J25),(('Annual Depreciation Expense'!$J25)-INT('Annual Depreciation Expense'!$J25))*'Depreciation Schedule'!AA25*'Annual Depreciation Expense'!$I25,0))
+IF(COUNTIF('Annual Depreciation Expense'!$AA25:AB25,"&lt;&gt;0")&lt;INT('Annual Depreciation Expense'!$J25),'Annual Depreciation Expense'!$I25*'Depreciation Schedule'!AA25,IF(COUNTIF('Annual Depreciation Expense'!$AA25:AB25,"&lt;&gt;0")=INT('Annual Depreciation Expense'!$J25),(('Annual Depreciation Expense'!$J25)-INT('Annual Depreciation Expense'!$J25))*'Depreciation Schedule'!AA25*'Annual Depreciation Expense'!$I25,0))
+IF(COUNTIF($AB25:AB25,"&lt;&gt;0")&lt;INT($J25),$I25*'Depreciation Schedule'!AB25,IF(COUNTIF('Annual Depreciation Expense'!$AB25:AB25,"&lt;&gt;0")=INT('Annual Depreciation Expense'!$J25),(('Annual Depreciation Expense'!$J25)-INT('Annual Depreciation Expense'!$J25))*'Depreciation Schedule'!AB25*'Annual Depreciation Expense'!$I25,0))
+('Annual Depreciation Expense'!$I25*'Depreciation Schedule'!AC25)</f>
        <v>0</v>
      </c>
      <c r="AD25" s="83">
        <f>IF(COUNTIF($Z25:AC25,"&lt;&gt;0")&lt;INT($J25),$I25*'Depreciation Schedule'!Z25,IF(COUNTIF('Annual Depreciation Expense'!$Z25:AC25,"&lt;&gt;0")=INT('Annual Depreciation Expense'!$J25),(('Annual Depreciation Expense'!$J25)-INT('Annual Depreciation Expense'!$J25))*'Depreciation Schedule'!AA25*'Annual Depreciation Expense'!$I25,0))
+IF(COUNTIF('Annual Depreciation Expense'!$AA25:AC25,"&lt;&gt;0")&lt;INT('Annual Depreciation Expense'!$J25),'Annual Depreciation Expense'!$I25*'Depreciation Schedule'!AB25,IF(COUNTIF('Annual Depreciation Expense'!$AA25:AC25,"&lt;&gt;0")=INT('Annual Depreciation Expense'!$J25),(('Annual Depreciation Expense'!$J25)-INT('Annual Depreciation Expense'!$J25))*'Depreciation Schedule'!AB25*'Annual Depreciation Expense'!$I25,0))
+IF(COUNTIF($AB25:AC25,"&lt;&gt;0")&lt;INT($J25),$I25*'Depreciation Schedule'!AC25,IF(COUNTIF('Annual Depreciation Expense'!$AB25:AC25,"&lt;&gt;0")=INT('Annual Depreciation Expense'!$J25),(('Annual Depreciation Expense'!$J25)-INT('Annual Depreciation Expense'!$J25))*'Depreciation Schedule'!AC25*'Annual Depreciation Expense'!$I25,0))
+IF(COUNTIF($AC25:AC25,"&lt;&gt;0")&lt;INT($J25),$I25*'Depreciation Schedule'!AA25,IF(COUNTIF('Annual Depreciation Expense'!$AC25:AC25,"&lt;&gt;0")=INT('Annual Depreciation Expense'!$J25),(('Annual Depreciation Expense'!$J25)-INT('Annual Depreciation Expense'!$J25))*'Depreciation Schedule'!AA25*'Annual Depreciation Expense'!$I25,0))
+('Annual Depreciation Expense'!$I25*'Depreciation Schedule'!AD25)</f>
        <v>0</v>
      </c>
      <c r="AE25" s="83">
        <f>IF(COUNTIF($Z25:AD25,"&lt;&gt;0")&lt;INT($J25),$I25*'Depreciation Schedule'!Z25,IF(COUNTIF('Annual Depreciation Expense'!$Z25:AD25,"&lt;&gt;0")=INT('Annual Depreciation Expense'!$J25),(('Annual Depreciation Expense'!$J25)-INT('Annual Depreciation Expense'!$J25))*'Depreciation Schedule'!Z25*'Annual Depreciation Expense'!$I25,0))
+IF(COUNTIF('Annual Depreciation Expense'!$AA25:AD25,"&lt;&gt;0")&lt;INT('Annual Depreciation Expense'!$J25),'Annual Depreciation Expense'!$I25*'Depreciation Schedule'!AA25,IF(COUNTIF('Annual Depreciation Expense'!$AA25:AD25,"&lt;&gt;0")=INT('Annual Depreciation Expense'!$J25),(('Annual Depreciation Expense'!$J25)-INT('Annual Depreciation Expense'!$J25))*'Depreciation Schedule'!AA25*'Annual Depreciation Expense'!$I25,0))
+IF(COUNTIF($AB25:AD25,"&lt;&gt;0")&lt;INT($J25),$I25*'Depreciation Schedule'!AB25,IF(COUNTIF('Annual Depreciation Expense'!$AB25:AD25,"&lt;&gt;0")=INT('Annual Depreciation Expense'!$J25),(('Annual Depreciation Expense'!$J25)-INT('Annual Depreciation Expense'!$J25))*'Depreciation Schedule'!AB25*'Annual Depreciation Expense'!$I25,0))
+IF(COUNTIF($AC25:AD25,"&lt;&gt;0")&lt;INT($J25),$I25*'Depreciation Schedule'!AC25,IF(COUNTIF('Annual Depreciation Expense'!$AC25:AD25,"&lt;&gt;0")=INT('Annual Depreciation Expense'!$J25),(('Annual Depreciation Expense'!$J25)-INT('Annual Depreciation Expense'!$J25))*'Depreciation Schedule'!AC25*'Annual Depreciation Expense'!$I25,0))
+IF(COUNTIF($AD25:AD25,"&lt;&gt;0")&lt;INT($J25),$I25*'Depreciation Schedule'!AD25,IF(COUNTIF('Annual Depreciation Expense'!$AD25:AD25,"&lt;&gt;0")=INT($J25),(($J25)-INT($J25))*'Depreciation Schedule'!AD25*$I25,0))
+('Annual Depreciation Expense'!$I25*'Depreciation Schedule'!AE25)</f>
        <v>0</v>
      </c>
    </row>
    <row r="26" spans="6:31" x14ac:dyDescent="0.25">
      <c r="F26" s="65" t="s">
        <v>98</v>
      </c>
      <c r="G26" s="14" t="s">
        <v>76</v>
      </c>
      <c r="H26" s="15" t="s">
        <v>118</v>
      </c>
      <c r="I26" s="63">
        <f>'Depreciation Schedule'!I26</f>
        <v>0</v>
      </c>
      <c r="J26" s="70">
        <f>'Depreciation Schedule'!J26</f>
        <v>0</v>
      </c>
      <c r="K26" s="83"/>
      <c r="L26" s="83">
        <f>I26*'Depreciation Schedule'!L26</f>
        <v>0</v>
      </c>
      <c r="M26" s="83">
        <f>IFERROR(IF(COUNTIF($L26:L26,"&lt;&gt;0")&lt;INT(J26),I26*'Depreciation Schedule'!L26,IF(COUNTIF('Annual Depreciation Expense'!$L26:L26,"&lt;&gt;0")=INT('Annual Depreciation Expense'!J26),(('Annual Depreciation Expense'!J26)-INT('Annual Depreciation Expense'!J26))*'Depreciation Schedule'!L26*'Annual Depreciation Expense'!I26,0))+('Annual Depreciation Expense'!I26*'Depreciation Schedule'!M26),0)</f>
        <v>0</v>
      </c>
      <c r="N26" s="83">
        <f>IFERROR(IF(COUNTIF($L26:M26,"&lt;&gt;0")&lt;INT($J26),$I26*'Depreciation Schedule'!L26,IF(COUNTIF('Annual Depreciation Expense'!$L26:M26,"&lt;&gt;0")=INT('Annual Depreciation Expense'!$J26),(('Annual Depreciation Expense'!$J26)-INT('Annual Depreciation Expense'!$J26))*'Depreciation Schedule'!M26*'Annual Depreciation Expense'!$I26,0))+IF(COUNTIF('Annual Depreciation Expense'!$M26:M26,"&lt;&gt;0")&lt;INT('Annual Depreciation Expense'!$J26),'Annual Depreciation Expense'!$I26*'Depreciation Schedule'!M26,IF(COUNTIF('Annual Depreciation Expense'!$M26:M26,"&lt;&gt;0")=INT('Annual Depreciation Expense'!$J26),(('Annual Depreciation Expense'!$J26)-INT('Annual Depreciation Expense'!$J26))*'Depreciation Schedule'!N26*'Annual Depreciation Expense'!$I26,0))+('Annual Depreciation Expense'!$I26*'Depreciation Schedule'!N26),0)</f>
        <v>0</v>
      </c>
      <c r="O26" s="83">
        <f>IFERROR(IF(COUNTIF($L26:N26,"&lt;&gt;0")&lt;INT($J26),$I26*'Depreciation Schedule'!L26,IF(COUNTIF('Annual Depreciation Expense'!$L26:N26,"&lt;&gt;0")=INT('Annual Depreciation Expense'!$J26),(('Annual Depreciation Expense'!$J26)-INT('Annual Depreciation Expense'!$J26))*'Depreciation Schedule'!L26*'Annual Depreciation Expense'!$I26,0))
+IF(COUNTIF('Annual Depreciation Expense'!$M26:N26,"&lt;&gt;0")&lt;INT('Annual Depreciation Expense'!$J26),'Annual Depreciation Expense'!$I26*'Depreciation Schedule'!M26,IF(COUNTIF('Annual Depreciation Expense'!$M26:N26,"&lt;&gt;0")=INT('Annual Depreciation Expense'!$J26),(('Annual Depreciation Expense'!$J26)-INT('Annual Depreciation Expense'!$J26))*'Depreciation Schedule'!M26*'Annual Depreciation Expense'!$I26,0))
+IF(COUNTIF($N26:N26,"&lt;&gt;0")&lt;INT($J26),$I26*'Depreciation Schedule'!N26,IF(COUNTIF('Annual Depreciation Expense'!$N26:N26,"&lt;&gt;0")=INT('Annual Depreciation Expense'!$J26),(('Annual Depreciation Expense'!$J26)-INT('Annual Depreciation Expense'!$J26))*'Depreciation Schedule'!O26*'Annual Depreciation Expense'!$I26,0))+('Annual Depreciation Expense'!$I26*'Depreciation Schedule'!O26),0)</f>
        <v>0</v>
      </c>
      <c r="P26" s="83">
        <f>IFERROR(IF(COUNTIF($L26:O26,"&lt;&gt;0")&lt;INT($J26),$I26*'Depreciation Schedule'!L26,IF(COUNTIF('Annual Depreciation Expense'!$L26:O26,"&lt;&gt;0")=INT('Annual Depreciation Expense'!$J26),(('Annual Depreciation Expense'!$J26)-INT('Annual Depreciation Expense'!$J26))*'Depreciation Schedule'!L26*'Annual Depreciation Expense'!$I26,0))
+IF(COUNTIF('Annual Depreciation Expense'!$M26:O26,"&lt;&gt;0")&lt;INT('Annual Depreciation Expense'!$J26),'Annual Depreciation Expense'!$I26*'Depreciation Schedule'!M26,IF(COUNTIF('Annual Depreciation Expense'!$M26:O26,"&lt;&gt;0")=INT('Annual Depreciation Expense'!$J26),(('Annual Depreciation Expense'!$J26)-INT('Annual Depreciation Expense'!$J26))*'Depreciation Schedule'!M26*'Annual Depreciation Expense'!$I26,0))
+IF(COUNTIF($N26:O26,"&lt;&gt;0")&lt;INT($J26),$I26*'Depreciation Schedule'!N26,IF(COUNTIF('Annual Depreciation Expense'!$N26:O26,"&lt;&gt;0")=INT('Annual Depreciation Expense'!$J26),(('Annual Depreciation Expense'!$J26)-INT('Annual Depreciation Expense'!$J26))*'Depreciation Schedule'!N26*'Annual Depreciation Expense'!$I26,0))
+IF(COUNTIF($O26:O26,"&lt;&gt;0")&lt;INT($J26),$I26*'Depreciation Schedule'!O26,IF(COUNTIF('Annual Depreciation Expense'!$O26:O26,"&lt;&gt;0")=INT('Annual Depreciation Expense'!$J26),(('Annual Depreciation Expense'!$J26)-INT('Annual Depreciation Expense'!$J26))*'Depreciation Schedule'!O26*'Annual Depreciation Expense'!$I26,0))+('Annual Depreciation Expense'!$I26*'Depreciation Schedule'!P26),0)</f>
        <v>0</v>
      </c>
      <c r="U26" s="65" t="s">
        <v>98</v>
      </c>
      <c r="V26" s="14" t="s">
        <v>76</v>
      </c>
      <c r="W26" s="15" t="s">
        <v>118</v>
      </c>
      <c r="X26" s="63">
        <f t="shared" si="4"/>
        <v>0</v>
      </c>
      <c r="Y26" s="70">
        <f t="shared" si="5"/>
        <v>0</v>
      </c>
      <c r="Z26" s="83">
        <f>X26*'Depreciation Schedule'!Z26</f>
        <v>0</v>
      </c>
      <c r="AA26" s="83">
        <f>IF(COUNTIF($Z26:Z26,"&lt;&gt;0")&lt;INT(Y26),X26*'Depreciation Schedule'!Z26,IF(COUNTIF('Annual Depreciation Expense'!$Z26:Z26,"&lt;&gt;0")=INT('Annual Depreciation Expense'!Y26),(('Annual Depreciation Expense'!Y26)-INT('Annual Depreciation Expense'!Y26))*'Depreciation Schedule'!Z26*'Annual Depreciation Expense'!X26,0))+('Annual Depreciation Expense'!X26*'Depreciation Schedule'!AA26)</f>
        <v>0</v>
      </c>
      <c r="AB26" s="83">
        <f>IF(COUNTIF($Z26:AA26,"&lt;&gt;0")&lt;INT($J26),$I26*'Depreciation Schedule'!Z26,IF(COUNTIF('Annual Depreciation Expense'!$Z26:AA26,"&lt;&gt;0")=INT('Annual Depreciation Expense'!$J26),(('Annual Depreciation Expense'!$J26)-INT('Annual Depreciation Expense'!$J26))*'Depreciation Schedule'!AA26*'Annual Depreciation Expense'!$I26,0))
+IF(COUNTIF('Annual Depreciation Expense'!$AA26:AA26,"&lt;&gt;0")&lt;INT('Annual Depreciation Expense'!$J26),'Annual Depreciation Expense'!$I26*'Depreciation Schedule'!AA26,IF(COUNTIF('Annual Depreciation Expense'!$AA26:AA26,"&lt;&gt;0")=INT('Annual Depreciation Expense'!$J26),(('Annual Depreciation Expense'!$J26)-INT('Annual Depreciation Expense'!$J26))*'Depreciation Schedule'!AA26*'Annual Depreciation Expense'!$I26,0))
+('Annual Depreciation Expense'!$I26*'Depreciation Schedule'!AB26)</f>
        <v>0</v>
      </c>
      <c r="AC26" s="83">
        <f>IF(COUNTIF($Z26:AB26,"&lt;&gt;0")&lt;INT($J26),$I26*'Depreciation Schedule'!Z26,IF(COUNTIF('Annual Depreciation Expense'!$Z26:AB26,"&lt;&gt;0")=INT('Annual Depreciation Expense'!$J26),(('Annual Depreciation Expense'!$J26)-INT('Annual Depreciation Expense'!$J26))*'Depreciation Schedule'!AA26*'Annual Depreciation Expense'!$I26,0))
+IF(COUNTIF('Annual Depreciation Expense'!$AA26:AB26,"&lt;&gt;0")&lt;INT('Annual Depreciation Expense'!$J26),'Annual Depreciation Expense'!$I26*'Depreciation Schedule'!AA26,IF(COUNTIF('Annual Depreciation Expense'!$AA26:AB26,"&lt;&gt;0")=INT('Annual Depreciation Expense'!$J26),(('Annual Depreciation Expense'!$J26)-INT('Annual Depreciation Expense'!$J26))*'Depreciation Schedule'!AA26*'Annual Depreciation Expense'!$I26,0))
+IF(COUNTIF($AB26:AB26,"&lt;&gt;0")&lt;INT($J26),$I26*'Depreciation Schedule'!AB26,IF(COUNTIF('Annual Depreciation Expense'!$AB26:AB26,"&lt;&gt;0")=INT('Annual Depreciation Expense'!$J26),(('Annual Depreciation Expense'!$J26)-INT('Annual Depreciation Expense'!$J26))*'Depreciation Schedule'!AB26*'Annual Depreciation Expense'!$I26,0))
+('Annual Depreciation Expense'!$I26*'Depreciation Schedule'!AC26)</f>
        <v>0</v>
      </c>
      <c r="AD26" s="83">
        <f>IF(COUNTIF($Z26:AC26,"&lt;&gt;0")&lt;INT($J26),$I26*'Depreciation Schedule'!Z26,IF(COUNTIF('Annual Depreciation Expense'!$Z26:AC26,"&lt;&gt;0")=INT('Annual Depreciation Expense'!$J26),(('Annual Depreciation Expense'!$J26)-INT('Annual Depreciation Expense'!$J26))*'Depreciation Schedule'!AA26*'Annual Depreciation Expense'!$I26,0))
+IF(COUNTIF('Annual Depreciation Expense'!$AA26:AC26,"&lt;&gt;0")&lt;INT('Annual Depreciation Expense'!$J26),'Annual Depreciation Expense'!$I26*'Depreciation Schedule'!AB26,IF(COUNTIF('Annual Depreciation Expense'!$AA26:AC26,"&lt;&gt;0")=INT('Annual Depreciation Expense'!$J26),(('Annual Depreciation Expense'!$J26)-INT('Annual Depreciation Expense'!$J26))*'Depreciation Schedule'!AB26*'Annual Depreciation Expense'!$I26,0))
+IF(COUNTIF($AB26:AC26,"&lt;&gt;0")&lt;INT($J26),$I26*'Depreciation Schedule'!AC26,IF(COUNTIF('Annual Depreciation Expense'!$AB26:AC26,"&lt;&gt;0")=INT('Annual Depreciation Expense'!$J26),(('Annual Depreciation Expense'!$J26)-INT('Annual Depreciation Expense'!$J26))*'Depreciation Schedule'!AC26*'Annual Depreciation Expense'!$I26,0))
+IF(COUNTIF($AC26:AC26,"&lt;&gt;0")&lt;INT($J26),$I26*'Depreciation Schedule'!AA26,IF(COUNTIF('Annual Depreciation Expense'!$AC26:AC26,"&lt;&gt;0")=INT('Annual Depreciation Expense'!$J26),(('Annual Depreciation Expense'!$J26)-INT('Annual Depreciation Expense'!$J26))*'Depreciation Schedule'!AA26*'Annual Depreciation Expense'!$I26,0))
+('Annual Depreciation Expense'!$I26*'Depreciation Schedule'!AD26)</f>
        <v>0</v>
      </c>
      <c r="AE26" s="83">
        <f>IF(COUNTIF($Z26:AD26,"&lt;&gt;0")&lt;INT($J26),$I26*'Depreciation Schedule'!Z26,IF(COUNTIF('Annual Depreciation Expense'!$Z26:AD26,"&lt;&gt;0")=INT('Annual Depreciation Expense'!$J26),(('Annual Depreciation Expense'!$J26)-INT('Annual Depreciation Expense'!$J26))*'Depreciation Schedule'!Z26*'Annual Depreciation Expense'!$I26,0))
+IF(COUNTIF('Annual Depreciation Expense'!$AA26:AD26,"&lt;&gt;0")&lt;INT('Annual Depreciation Expense'!$J26),'Annual Depreciation Expense'!$I26*'Depreciation Schedule'!AA26,IF(COUNTIF('Annual Depreciation Expense'!$AA26:AD26,"&lt;&gt;0")=INT('Annual Depreciation Expense'!$J26),(('Annual Depreciation Expense'!$J26)-INT('Annual Depreciation Expense'!$J26))*'Depreciation Schedule'!AA26*'Annual Depreciation Expense'!$I26,0))
+IF(COUNTIF($AB26:AD26,"&lt;&gt;0")&lt;INT($J26),$I26*'Depreciation Schedule'!AB26,IF(COUNTIF('Annual Depreciation Expense'!$AB26:AD26,"&lt;&gt;0")=INT('Annual Depreciation Expense'!$J26),(('Annual Depreciation Expense'!$J26)-INT('Annual Depreciation Expense'!$J26))*'Depreciation Schedule'!AB26*'Annual Depreciation Expense'!$I26,0))
+IF(COUNTIF($AC26:AD26,"&lt;&gt;0")&lt;INT($J26),$I26*'Depreciation Schedule'!AC26,IF(COUNTIF('Annual Depreciation Expense'!$AC26:AD26,"&lt;&gt;0")=INT('Annual Depreciation Expense'!$J26),(('Annual Depreciation Expense'!$J26)-INT('Annual Depreciation Expense'!$J26))*'Depreciation Schedule'!AC26*'Annual Depreciation Expense'!$I26,0))
+IF(COUNTIF($AD26:AD26,"&lt;&gt;0")&lt;INT($J26),$I26*'Depreciation Schedule'!AD26,IF(COUNTIF('Annual Depreciation Expense'!$AD26:AD26,"&lt;&gt;0")=INT($J26),(($J26)-INT($J26))*'Depreciation Schedule'!AD26*$I26,0))
+('Annual Depreciation Expense'!$I26*'Depreciation Schedule'!AE26)</f>
        <v>0</v>
      </c>
    </row>
    <row r="27" spans="6:31" x14ac:dyDescent="0.25">
      <c r="F27" s="65" t="s">
        <v>98</v>
      </c>
      <c r="G27" s="14" t="s">
        <v>81</v>
      </c>
      <c r="H27" s="15" t="s">
        <v>239</v>
      </c>
      <c r="I27" s="63">
        <f>'Depreciation Schedule'!I27</f>
        <v>0</v>
      </c>
      <c r="J27" s="70">
        <f>'Depreciation Schedule'!J27</f>
        <v>0</v>
      </c>
      <c r="K27" s="83"/>
      <c r="L27" s="83">
        <f>I27*'Depreciation Schedule'!L27</f>
        <v>0</v>
      </c>
      <c r="M27" s="83">
        <f>IFERROR(IF(COUNTIF($L27:L27,"&lt;&gt;0")&lt;INT(J27),I27*'Depreciation Schedule'!L27,IF(COUNTIF('Annual Depreciation Expense'!$L27:L27,"&lt;&gt;0")=INT('Annual Depreciation Expense'!J27),(('Annual Depreciation Expense'!J27)-INT('Annual Depreciation Expense'!J27))*'Depreciation Schedule'!L27*'Annual Depreciation Expense'!I27,0))+('Annual Depreciation Expense'!I27*'Depreciation Schedule'!M27),0)</f>
        <v>0</v>
      </c>
      <c r="N27" s="83">
        <f>IFERROR(IF(COUNTIF($L27:M27,"&lt;&gt;0")&lt;INT($J27),$I27*'Depreciation Schedule'!L27,IF(COUNTIF('Annual Depreciation Expense'!$L27:M27,"&lt;&gt;0")=INT('Annual Depreciation Expense'!$J27),(('Annual Depreciation Expense'!$J27)-INT('Annual Depreciation Expense'!$J27))*'Depreciation Schedule'!M27*'Annual Depreciation Expense'!$I27,0))+IF(COUNTIF('Annual Depreciation Expense'!$M27:M27,"&lt;&gt;0")&lt;INT('Annual Depreciation Expense'!$J27),'Annual Depreciation Expense'!$I27*'Depreciation Schedule'!M27,IF(COUNTIF('Annual Depreciation Expense'!$M27:M27,"&lt;&gt;0")=INT('Annual Depreciation Expense'!$J27),(('Annual Depreciation Expense'!$J27)-INT('Annual Depreciation Expense'!$J27))*'Depreciation Schedule'!N27*'Annual Depreciation Expense'!$I27,0))+('Annual Depreciation Expense'!$I27*'Depreciation Schedule'!N27),0)</f>
        <v>0</v>
      </c>
      <c r="O27" s="83">
        <f>IFERROR(IF(COUNTIF($L27:N27,"&lt;&gt;0")&lt;INT($J27),$I27*'Depreciation Schedule'!L27,IF(COUNTIF('Annual Depreciation Expense'!$L27:N27,"&lt;&gt;0")=INT('Annual Depreciation Expense'!$J27),(('Annual Depreciation Expense'!$J27)-INT('Annual Depreciation Expense'!$J27))*'Depreciation Schedule'!L27*'Annual Depreciation Expense'!$I27,0))
+IF(COUNTIF('Annual Depreciation Expense'!$M27:N27,"&lt;&gt;0")&lt;INT('Annual Depreciation Expense'!$J27),'Annual Depreciation Expense'!$I27*'Depreciation Schedule'!M27,IF(COUNTIF('Annual Depreciation Expense'!$M27:N27,"&lt;&gt;0")=INT('Annual Depreciation Expense'!$J27),(('Annual Depreciation Expense'!$J27)-INT('Annual Depreciation Expense'!$J27))*'Depreciation Schedule'!M27*'Annual Depreciation Expense'!$I27,0))
+IF(COUNTIF($N27:N27,"&lt;&gt;0")&lt;INT($J27),$I27*'Depreciation Schedule'!N27,IF(COUNTIF('Annual Depreciation Expense'!$N27:N27,"&lt;&gt;0")=INT('Annual Depreciation Expense'!$J27),(('Annual Depreciation Expense'!$J27)-INT('Annual Depreciation Expense'!$J27))*'Depreciation Schedule'!O27*'Annual Depreciation Expense'!$I27,0))+('Annual Depreciation Expense'!$I27*'Depreciation Schedule'!O27),0)</f>
        <v>0</v>
      </c>
      <c r="P27" s="83">
        <f>IFERROR(IF(COUNTIF($L27:O27,"&lt;&gt;0")&lt;INT($J27),$I27*'Depreciation Schedule'!L27,IF(COUNTIF('Annual Depreciation Expense'!$L27:O27,"&lt;&gt;0")=INT('Annual Depreciation Expense'!$J27),(('Annual Depreciation Expense'!$J27)-INT('Annual Depreciation Expense'!$J27))*'Depreciation Schedule'!L27*'Annual Depreciation Expense'!$I27,0))
+IF(COUNTIF('Annual Depreciation Expense'!$M27:O27,"&lt;&gt;0")&lt;INT('Annual Depreciation Expense'!$J27),'Annual Depreciation Expense'!$I27*'Depreciation Schedule'!M27,IF(COUNTIF('Annual Depreciation Expense'!$M27:O27,"&lt;&gt;0")=INT('Annual Depreciation Expense'!$J27),(('Annual Depreciation Expense'!$J27)-INT('Annual Depreciation Expense'!$J27))*'Depreciation Schedule'!M27*'Annual Depreciation Expense'!$I27,0))
+IF(COUNTIF($N27:O27,"&lt;&gt;0")&lt;INT($J27),$I27*'Depreciation Schedule'!N27,IF(COUNTIF('Annual Depreciation Expense'!$N27:O27,"&lt;&gt;0")=INT('Annual Depreciation Expense'!$J27),(('Annual Depreciation Expense'!$J27)-INT('Annual Depreciation Expense'!$J27))*'Depreciation Schedule'!N27*'Annual Depreciation Expense'!$I27,0))
+IF(COUNTIF($O27:O27,"&lt;&gt;0")&lt;INT($J27),$I27*'Depreciation Schedule'!O27,IF(COUNTIF('Annual Depreciation Expense'!$O27:O27,"&lt;&gt;0")=INT('Annual Depreciation Expense'!$J27),(('Annual Depreciation Expense'!$J27)-INT('Annual Depreciation Expense'!$J27))*'Depreciation Schedule'!O27*'Annual Depreciation Expense'!$I27,0))+('Annual Depreciation Expense'!$I27*'Depreciation Schedule'!P27),0)</f>
        <v>0</v>
      </c>
      <c r="U27" s="65" t="s">
        <v>98</v>
      </c>
      <c r="V27" s="14" t="s">
        <v>81</v>
      </c>
      <c r="W27" s="15" t="s">
        <v>239</v>
      </c>
      <c r="X27" s="63">
        <f t="shared" si="4"/>
        <v>0</v>
      </c>
      <c r="Y27" s="70">
        <f t="shared" si="5"/>
        <v>0</v>
      </c>
      <c r="Z27" s="83">
        <f>X27*'Depreciation Schedule'!Z27</f>
        <v>0</v>
      </c>
      <c r="AA27" s="83">
        <f>IF(COUNTIF($Z27:Z27,"&lt;&gt;0")&lt;INT(Y27),X27*'Depreciation Schedule'!Z27,IF(COUNTIF('Annual Depreciation Expense'!$Z27:Z27,"&lt;&gt;0")=INT('Annual Depreciation Expense'!Y27),(('Annual Depreciation Expense'!Y27)-INT('Annual Depreciation Expense'!Y27))*'Depreciation Schedule'!Z27*'Annual Depreciation Expense'!X27,0))+('Annual Depreciation Expense'!X27*'Depreciation Schedule'!AA27)</f>
        <v>0</v>
      </c>
      <c r="AB27" s="83">
        <f>IF(COUNTIF($Z27:AA27,"&lt;&gt;0")&lt;INT($J27),$I27*'Depreciation Schedule'!Z27,IF(COUNTIF('Annual Depreciation Expense'!$Z27:AA27,"&lt;&gt;0")=INT('Annual Depreciation Expense'!$J27),(('Annual Depreciation Expense'!$J27)-INT('Annual Depreciation Expense'!$J27))*'Depreciation Schedule'!AA27*'Annual Depreciation Expense'!$I27,0))
+IF(COUNTIF('Annual Depreciation Expense'!$AA27:AA27,"&lt;&gt;0")&lt;INT('Annual Depreciation Expense'!$J27),'Annual Depreciation Expense'!$I27*'Depreciation Schedule'!AA27,IF(COUNTIF('Annual Depreciation Expense'!$AA27:AA27,"&lt;&gt;0")=INT('Annual Depreciation Expense'!$J27),(('Annual Depreciation Expense'!$J27)-INT('Annual Depreciation Expense'!$J27))*'Depreciation Schedule'!AA27*'Annual Depreciation Expense'!$I27,0))
+('Annual Depreciation Expense'!$I27*'Depreciation Schedule'!AB27)</f>
        <v>0</v>
      </c>
      <c r="AC27" s="83">
        <f>IF(COUNTIF($Z27:AB27,"&lt;&gt;0")&lt;INT($J27),$I27*'Depreciation Schedule'!Z27,IF(COUNTIF('Annual Depreciation Expense'!$Z27:AB27,"&lt;&gt;0")=INT('Annual Depreciation Expense'!$J27),(('Annual Depreciation Expense'!$J27)-INT('Annual Depreciation Expense'!$J27))*'Depreciation Schedule'!AA27*'Annual Depreciation Expense'!$I27,0))
+IF(COUNTIF('Annual Depreciation Expense'!$AA27:AB27,"&lt;&gt;0")&lt;INT('Annual Depreciation Expense'!$J27),'Annual Depreciation Expense'!$I27*'Depreciation Schedule'!AA27,IF(COUNTIF('Annual Depreciation Expense'!$AA27:AB27,"&lt;&gt;0")=INT('Annual Depreciation Expense'!$J27),(('Annual Depreciation Expense'!$J27)-INT('Annual Depreciation Expense'!$J27))*'Depreciation Schedule'!AA27*'Annual Depreciation Expense'!$I27,0))
+IF(COUNTIF($AB27:AB27,"&lt;&gt;0")&lt;INT($J27),$I27*'Depreciation Schedule'!AB27,IF(COUNTIF('Annual Depreciation Expense'!$AB27:AB27,"&lt;&gt;0")=INT('Annual Depreciation Expense'!$J27),(('Annual Depreciation Expense'!$J27)-INT('Annual Depreciation Expense'!$J27))*'Depreciation Schedule'!AB27*'Annual Depreciation Expense'!$I27,0))
+('Annual Depreciation Expense'!$I27*'Depreciation Schedule'!AC27)</f>
        <v>0</v>
      </c>
      <c r="AD27" s="83">
        <f>IF(COUNTIF($Z27:AC27,"&lt;&gt;0")&lt;INT($J27),$I27*'Depreciation Schedule'!Z27,IF(COUNTIF('Annual Depreciation Expense'!$Z27:AC27,"&lt;&gt;0")=INT('Annual Depreciation Expense'!$J27),(('Annual Depreciation Expense'!$J27)-INT('Annual Depreciation Expense'!$J27))*'Depreciation Schedule'!AA27*'Annual Depreciation Expense'!$I27,0))
+IF(COUNTIF('Annual Depreciation Expense'!$AA27:AC27,"&lt;&gt;0")&lt;INT('Annual Depreciation Expense'!$J27),'Annual Depreciation Expense'!$I27*'Depreciation Schedule'!AB27,IF(COUNTIF('Annual Depreciation Expense'!$AA27:AC27,"&lt;&gt;0")=INT('Annual Depreciation Expense'!$J27),(('Annual Depreciation Expense'!$J27)-INT('Annual Depreciation Expense'!$J27))*'Depreciation Schedule'!AB27*'Annual Depreciation Expense'!$I27,0))
+IF(COUNTIF($AB27:AC27,"&lt;&gt;0")&lt;INT($J27),$I27*'Depreciation Schedule'!AC27,IF(COUNTIF('Annual Depreciation Expense'!$AB27:AC27,"&lt;&gt;0")=INT('Annual Depreciation Expense'!$J27),(('Annual Depreciation Expense'!$J27)-INT('Annual Depreciation Expense'!$J27))*'Depreciation Schedule'!AC27*'Annual Depreciation Expense'!$I27,0))
+IF(COUNTIF($AC27:AC27,"&lt;&gt;0")&lt;INT($J27),$I27*'Depreciation Schedule'!AA27,IF(COUNTIF('Annual Depreciation Expense'!$AC27:AC27,"&lt;&gt;0")=INT('Annual Depreciation Expense'!$J27),(('Annual Depreciation Expense'!$J27)-INT('Annual Depreciation Expense'!$J27))*'Depreciation Schedule'!AA27*'Annual Depreciation Expense'!$I27,0))
+('Annual Depreciation Expense'!$I27*'Depreciation Schedule'!AD27)</f>
        <v>0</v>
      </c>
      <c r="AE27" s="83">
        <f>IF(COUNTIF($Z27:AD27,"&lt;&gt;0")&lt;INT($J27),$I27*'Depreciation Schedule'!Z27,IF(COUNTIF('Annual Depreciation Expense'!$Z27:AD27,"&lt;&gt;0")=INT('Annual Depreciation Expense'!$J27),(('Annual Depreciation Expense'!$J27)-INT('Annual Depreciation Expense'!$J27))*'Depreciation Schedule'!Z27*'Annual Depreciation Expense'!$I27,0))
+IF(COUNTIF('Annual Depreciation Expense'!$AA27:AD27,"&lt;&gt;0")&lt;INT('Annual Depreciation Expense'!$J27),'Annual Depreciation Expense'!$I27*'Depreciation Schedule'!AA27,IF(COUNTIF('Annual Depreciation Expense'!$AA27:AD27,"&lt;&gt;0")=INT('Annual Depreciation Expense'!$J27),(('Annual Depreciation Expense'!$J27)-INT('Annual Depreciation Expense'!$J27))*'Depreciation Schedule'!AA27*'Annual Depreciation Expense'!$I27,0))
+IF(COUNTIF($AB27:AD27,"&lt;&gt;0")&lt;INT($J27),$I27*'Depreciation Schedule'!AB27,IF(COUNTIF('Annual Depreciation Expense'!$AB27:AD27,"&lt;&gt;0")=INT('Annual Depreciation Expense'!$J27),(('Annual Depreciation Expense'!$J27)-INT('Annual Depreciation Expense'!$J27))*'Depreciation Schedule'!AB27*'Annual Depreciation Expense'!$I27,0))
+IF(COUNTIF($AC27:AD27,"&lt;&gt;0")&lt;INT($J27),$I27*'Depreciation Schedule'!AC27,IF(COUNTIF('Annual Depreciation Expense'!$AC27:AD27,"&lt;&gt;0")=INT('Annual Depreciation Expense'!$J27),(('Annual Depreciation Expense'!$J27)-INT('Annual Depreciation Expense'!$J27))*'Depreciation Schedule'!AC27*'Annual Depreciation Expense'!$I27,0))
+IF(COUNTIF($AD27:AD27,"&lt;&gt;0")&lt;INT($J27),$I27*'Depreciation Schedule'!AD27,IF(COUNTIF('Annual Depreciation Expense'!$AD27:AD27,"&lt;&gt;0")=INT($J27),(($J27)-INT($J27))*'Depreciation Schedule'!AD27*$I27,0))
+('Annual Depreciation Expense'!$I27*'Depreciation Schedule'!AE27)</f>
        <v>0</v>
      </c>
    </row>
    <row r="28" spans="6:31" x14ac:dyDescent="0.25">
      <c r="F28" s="65" t="s">
        <v>98</v>
      </c>
      <c r="G28" s="14" t="s">
        <v>87</v>
      </c>
      <c r="H28" s="15" t="s">
        <v>125</v>
      </c>
      <c r="I28" s="63">
        <f>'Depreciation Schedule'!I28</f>
        <v>0</v>
      </c>
      <c r="J28" s="70">
        <f>'Depreciation Schedule'!J28</f>
        <v>0</v>
      </c>
      <c r="K28" s="83"/>
      <c r="L28" s="83">
        <f>I28*'Depreciation Schedule'!L28</f>
        <v>0</v>
      </c>
      <c r="M28" s="83">
        <f>IFERROR(IF(COUNTIF($L28:L28,"&lt;&gt;0")&lt;INT(J28),I28*'Depreciation Schedule'!L28,IF(COUNTIF('Annual Depreciation Expense'!$L28:L28,"&lt;&gt;0")=INT('Annual Depreciation Expense'!J28),(('Annual Depreciation Expense'!J28)-INT('Annual Depreciation Expense'!J28))*'Depreciation Schedule'!L28*'Annual Depreciation Expense'!I28,0))+('Annual Depreciation Expense'!I28*'Depreciation Schedule'!M28),0)</f>
        <v>0</v>
      </c>
      <c r="N28" s="83">
        <f>IFERROR(IF(COUNTIF($L28:M28,"&lt;&gt;0")&lt;INT($J28),$I28*'Depreciation Schedule'!L28,IF(COUNTIF('Annual Depreciation Expense'!$L28:M28,"&lt;&gt;0")=INT('Annual Depreciation Expense'!$J28),(('Annual Depreciation Expense'!$J28)-INT('Annual Depreciation Expense'!$J28))*'Depreciation Schedule'!M28*'Annual Depreciation Expense'!$I28,0))+IF(COUNTIF('Annual Depreciation Expense'!$M28:M28,"&lt;&gt;0")&lt;INT('Annual Depreciation Expense'!$J28),'Annual Depreciation Expense'!$I28*'Depreciation Schedule'!M28,IF(COUNTIF('Annual Depreciation Expense'!$M28:M28,"&lt;&gt;0")=INT('Annual Depreciation Expense'!$J28),(('Annual Depreciation Expense'!$J28)-INT('Annual Depreciation Expense'!$J28))*'Depreciation Schedule'!N28*'Annual Depreciation Expense'!$I28,0))+('Annual Depreciation Expense'!$I28*'Depreciation Schedule'!N28),0)</f>
        <v>0</v>
      </c>
      <c r="O28" s="83">
        <f>IFERROR(IF(COUNTIF($L28:N28,"&lt;&gt;0")&lt;INT($J28),$I28*'Depreciation Schedule'!L28,IF(COUNTIF('Annual Depreciation Expense'!$L28:N28,"&lt;&gt;0")=INT('Annual Depreciation Expense'!$J28),(('Annual Depreciation Expense'!$J28)-INT('Annual Depreciation Expense'!$J28))*'Depreciation Schedule'!L28*'Annual Depreciation Expense'!$I28,0))
+IF(COUNTIF('Annual Depreciation Expense'!$M28:N28,"&lt;&gt;0")&lt;INT('Annual Depreciation Expense'!$J28),'Annual Depreciation Expense'!$I28*'Depreciation Schedule'!M28,IF(COUNTIF('Annual Depreciation Expense'!$M28:N28,"&lt;&gt;0")=INT('Annual Depreciation Expense'!$J28),(('Annual Depreciation Expense'!$J28)-INT('Annual Depreciation Expense'!$J28))*'Depreciation Schedule'!M28*'Annual Depreciation Expense'!$I28,0))
+IF(COUNTIF($N28:N28,"&lt;&gt;0")&lt;INT($J28),$I28*'Depreciation Schedule'!N28,IF(COUNTIF('Annual Depreciation Expense'!$N28:N28,"&lt;&gt;0")=INT('Annual Depreciation Expense'!$J28),(('Annual Depreciation Expense'!$J28)-INT('Annual Depreciation Expense'!$J28))*'Depreciation Schedule'!O28*'Annual Depreciation Expense'!$I28,0))+('Annual Depreciation Expense'!$I28*'Depreciation Schedule'!O28),0)</f>
        <v>0</v>
      </c>
      <c r="P28" s="83">
        <f>IFERROR(IF(COUNTIF($L28:O28,"&lt;&gt;0")&lt;INT($J28),$I28*'Depreciation Schedule'!L28,IF(COUNTIF('Annual Depreciation Expense'!$L28:O28,"&lt;&gt;0")=INT('Annual Depreciation Expense'!$J28),(('Annual Depreciation Expense'!$J28)-INT('Annual Depreciation Expense'!$J28))*'Depreciation Schedule'!L28*'Annual Depreciation Expense'!$I28,0))
+IF(COUNTIF('Annual Depreciation Expense'!$M28:O28,"&lt;&gt;0")&lt;INT('Annual Depreciation Expense'!$J28),'Annual Depreciation Expense'!$I28*'Depreciation Schedule'!M28,IF(COUNTIF('Annual Depreciation Expense'!$M28:O28,"&lt;&gt;0")=INT('Annual Depreciation Expense'!$J28),(('Annual Depreciation Expense'!$J28)-INT('Annual Depreciation Expense'!$J28))*'Depreciation Schedule'!M28*'Annual Depreciation Expense'!$I28,0))
+IF(COUNTIF($N28:O28,"&lt;&gt;0")&lt;INT($J28),$I28*'Depreciation Schedule'!N28,IF(COUNTIF('Annual Depreciation Expense'!$N28:O28,"&lt;&gt;0")=INT('Annual Depreciation Expense'!$J28),(('Annual Depreciation Expense'!$J28)-INT('Annual Depreciation Expense'!$J28))*'Depreciation Schedule'!N28*'Annual Depreciation Expense'!$I28,0))
+IF(COUNTIF($O28:O28,"&lt;&gt;0")&lt;INT($J28),$I28*'Depreciation Schedule'!O28,IF(COUNTIF('Annual Depreciation Expense'!$O28:O28,"&lt;&gt;0")=INT('Annual Depreciation Expense'!$J28),(('Annual Depreciation Expense'!$J28)-INT('Annual Depreciation Expense'!$J28))*'Depreciation Schedule'!O28*'Annual Depreciation Expense'!$I28,0))+('Annual Depreciation Expense'!$I28*'Depreciation Schedule'!P28),0)</f>
        <v>0</v>
      </c>
      <c r="U28" s="65" t="s">
        <v>98</v>
      </c>
      <c r="V28" s="14" t="s">
        <v>87</v>
      </c>
      <c r="W28" s="15" t="s">
        <v>125</v>
      </c>
      <c r="X28" s="63">
        <f t="shared" si="4"/>
        <v>0</v>
      </c>
      <c r="Y28" s="70">
        <f t="shared" si="5"/>
        <v>0</v>
      </c>
      <c r="Z28" s="83">
        <f>X28*'Depreciation Schedule'!Z28</f>
        <v>0</v>
      </c>
      <c r="AA28" s="83">
        <f>IF(COUNTIF($Z28:Z28,"&lt;&gt;0")&lt;INT(Y28),X28*'Depreciation Schedule'!Z28,IF(COUNTIF('Annual Depreciation Expense'!$Z28:Z28,"&lt;&gt;0")=INT('Annual Depreciation Expense'!Y28),(('Annual Depreciation Expense'!Y28)-INT('Annual Depreciation Expense'!Y28))*'Depreciation Schedule'!Z28*'Annual Depreciation Expense'!X28,0))+('Annual Depreciation Expense'!X28*'Depreciation Schedule'!AA28)</f>
        <v>0</v>
      </c>
      <c r="AB28" s="83">
        <f>IF(COUNTIF($Z28:AA28,"&lt;&gt;0")&lt;INT($J28),$I28*'Depreciation Schedule'!Z28,IF(COUNTIF('Annual Depreciation Expense'!$Z28:AA28,"&lt;&gt;0")=INT('Annual Depreciation Expense'!$J28),(('Annual Depreciation Expense'!$J28)-INT('Annual Depreciation Expense'!$J28))*'Depreciation Schedule'!AA28*'Annual Depreciation Expense'!$I28,0))
+IF(COUNTIF('Annual Depreciation Expense'!$AA28:AA28,"&lt;&gt;0")&lt;INT('Annual Depreciation Expense'!$J28),'Annual Depreciation Expense'!$I28*'Depreciation Schedule'!AA28,IF(COUNTIF('Annual Depreciation Expense'!$AA28:AA28,"&lt;&gt;0")=INT('Annual Depreciation Expense'!$J28),(('Annual Depreciation Expense'!$J28)-INT('Annual Depreciation Expense'!$J28))*'Depreciation Schedule'!AA28*'Annual Depreciation Expense'!$I28,0))
+('Annual Depreciation Expense'!$I28*'Depreciation Schedule'!AB28)</f>
        <v>0</v>
      </c>
      <c r="AC28" s="83">
        <f>IF(COUNTIF($Z28:AB28,"&lt;&gt;0")&lt;INT($J28),$I28*'Depreciation Schedule'!Z28,IF(COUNTIF('Annual Depreciation Expense'!$Z28:AB28,"&lt;&gt;0")=INT('Annual Depreciation Expense'!$J28),(('Annual Depreciation Expense'!$J28)-INT('Annual Depreciation Expense'!$J28))*'Depreciation Schedule'!AA28*'Annual Depreciation Expense'!$I28,0))
+IF(COUNTIF('Annual Depreciation Expense'!$AA28:AB28,"&lt;&gt;0")&lt;INT('Annual Depreciation Expense'!$J28),'Annual Depreciation Expense'!$I28*'Depreciation Schedule'!AA28,IF(COUNTIF('Annual Depreciation Expense'!$AA28:AB28,"&lt;&gt;0")=INT('Annual Depreciation Expense'!$J28),(('Annual Depreciation Expense'!$J28)-INT('Annual Depreciation Expense'!$J28))*'Depreciation Schedule'!AA28*'Annual Depreciation Expense'!$I28,0))
+IF(COUNTIF($AB28:AB28,"&lt;&gt;0")&lt;INT($J28),$I28*'Depreciation Schedule'!AB28,IF(COUNTIF('Annual Depreciation Expense'!$AB28:AB28,"&lt;&gt;0")=INT('Annual Depreciation Expense'!$J28),(('Annual Depreciation Expense'!$J28)-INT('Annual Depreciation Expense'!$J28))*'Depreciation Schedule'!AB28*'Annual Depreciation Expense'!$I28,0))
+('Annual Depreciation Expense'!$I28*'Depreciation Schedule'!AC28)</f>
        <v>0</v>
      </c>
      <c r="AD28" s="83">
        <f>IF(COUNTIF($Z28:AC28,"&lt;&gt;0")&lt;INT($J28),$I28*'Depreciation Schedule'!Z28,IF(COUNTIF('Annual Depreciation Expense'!$Z28:AC28,"&lt;&gt;0")=INT('Annual Depreciation Expense'!$J28),(('Annual Depreciation Expense'!$J28)-INT('Annual Depreciation Expense'!$J28))*'Depreciation Schedule'!AA28*'Annual Depreciation Expense'!$I28,0))
+IF(COUNTIF('Annual Depreciation Expense'!$AA28:AC28,"&lt;&gt;0")&lt;INT('Annual Depreciation Expense'!$J28),'Annual Depreciation Expense'!$I28*'Depreciation Schedule'!AB28,IF(COUNTIF('Annual Depreciation Expense'!$AA28:AC28,"&lt;&gt;0")=INT('Annual Depreciation Expense'!$J28),(('Annual Depreciation Expense'!$J28)-INT('Annual Depreciation Expense'!$J28))*'Depreciation Schedule'!AB28*'Annual Depreciation Expense'!$I28,0))
+IF(COUNTIF($AB28:AC28,"&lt;&gt;0")&lt;INT($J28),$I28*'Depreciation Schedule'!AC28,IF(COUNTIF('Annual Depreciation Expense'!$AB28:AC28,"&lt;&gt;0")=INT('Annual Depreciation Expense'!$J28),(('Annual Depreciation Expense'!$J28)-INT('Annual Depreciation Expense'!$J28))*'Depreciation Schedule'!AC28*'Annual Depreciation Expense'!$I28,0))
+IF(COUNTIF($AC28:AC28,"&lt;&gt;0")&lt;INT($J28),$I28*'Depreciation Schedule'!AA28,IF(COUNTIF('Annual Depreciation Expense'!$AC28:AC28,"&lt;&gt;0")=INT('Annual Depreciation Expense'!$J28),(('Annual Depreciation Expense'!$J28)-INT('Annual Depreciation Expense'!$J28))*'Depreciation Schedule'!AA28*'Annual Depreciation Expense'!$I28,0))
+('Annual Depreciation Expense'!$I28*'Depreciation Schedule'!AD28)</f>
        <v>0</v>
      </c>
      <c r="AE28" s="83">
        <f>IF(COUNTIF($Z28:AD28,"&lt;&gt;0")&lt;INT($J28),$I28*'Depreciation Schedule'!Z28,IF(COUNTIF('Annual Depreciation Expense'!$Z28:AD28,"&lt;&gt;0")=INT('Annual Depreciation Expense'!$J28),(('Annual Depreciation Expense'!$J28)-INT('Annual Depreciation Expense'!$J28))*'Depreciation Schedule'!Z28*'Annual Depreciation Expense'!$I28,0))
+IF(COUNTIF('Annual Depreciation Expense'!$AA28:AD28,"&lt;&gt;0")&lt;INT('Annual Depreciation Expense'!$J28),'Annual Depreciation Expense'!$I28*'Depreciation Schedule'!AA28,IF(COUNTIF('Annual Depreciation Expense'!$AA28:AD28,"&lt;&gt;0")=INT('Annual Depreciation Expense'!$J28),(('Annual Depreciation Expense'!$J28)-INT('Annual Depreciation Expense'!$J28))*'Depreciation Schedule'!AA28*'Annual Depreciation Expense'!$I28,0))
+IF(COUNTIF($AB28:AD28,"&lt;&gt;0")&lt;INT($J28),$I28*'Depreciation Schedule'!AB28,IF(COUNTIF('Annual Depreciation Expense'!$AB28:AD28,"&lt;&gt;0")=INT('Annual Depreciation Expense'!$J28),(('Annual Depreciation Expense'!$J28)-INT('Annual Depreciation Expense'!$J28))*'Depreciation Schedule'!AB28*'Annual Depreciation Expense'!$I28,0))
+IF(COUNTIF($AC28:AD28,"&lt;&gt;0")&lt;INT($J28),$I28*'Depreciation Schedule'!AC28,IF(COUNTIF('Annual Depreciation Expense'!$AC28:AD28,"&lt;&gt;0")=INT('Annual Depreciation Expense'!$J28),(('Annual Depreciation Expense'!$J28)-INT('Annual Depreciation Expense'!$J28))*'Depreciation Schedule'!AC28*'Annual Depreciation Expense'!$I28,0))
+IF(COUNTIF($AD28:AD28,"&lt;&gt;0")&lt;INT($J28),$I28*'Depreciation Schedule'!AD28,IF(COUNTIF('Annual Depreciation Expense'!$AD28:AD28,"&lt;&gt;0")=INT($J28),(($J28)-INT($J28))*'Depreciation Schedule'!AD28*$I28,0))
+('Annual Depreciation Expense'!$I28*'Depreciation Schedule'!AE28)</f>
        <v>0</v>
      </c>
    </row>
    <row r="29" spans="6:31" x14ac:dyDescent="0.25">
      <c r="F29" s="65" t="s">
        <v>98</v>
      </c>
      <c r="G29" s="14" t="s">
        <v>93</v>
      </c>
      <c r="H29" s="15" t="s">
        <v>128</v>
      </c>
      <c r="I29" s="63">
        <f>'Depreciation Schedule'!I29</f>
        <v>0.05</v>
      </c>
      <c r="J29" s="70">
        <f>'Depreciation Schedule'!J29</f>
        <v>20</v>
      </c>
      <c r="K29" s="83"/>
      <c r="L29" s="83">
        <f>I29*'Depreciation Schedule'!L29</f>
        <v>19175</v>
      </c>
      <c r="M29" s="83">
        <f>IFERROR(IF(COUNTIF($L29:L29,"&lt;&gt;0")&lt;INT(J29),I29*'Depreciation Schedule'!L29,IF(COUNTIF('Annual Depreciation Expense'!$L29:L29,"&lt;&gt;0")=INT('Annual Depreciation Expense'!J29),(('Annual Depreciation Expense'!J29)-INT('Annual Depreciation Expense'!J29))*'Depreciation Schedule'!L29*'Annual Depreciation Expense'!I29,0))+('Annual Depreciation Expense'!I29*'Depreciation Schedule'!M29),0)</f>
        <v>76700</v>
      </c>
      <c r="N29" s="83">
        <f>IFERROR(IF(COUNTIF($L29:M29,"&lt;&gt;0")&lt;INT($J29),$I29*'Depreciation Schedule'!L29,IF(COUNTIF('Annual Depreciation Expense'!$L29:M29,"&lt;&gt;0")=INT('Annual Depreciation Expense'!$J29),(('Annual Depreciation Expense'!$J29)-INT('Annual Depreciation Expense'!$J29))*'Depreciation Schedule'!M29*'Annual Depreciation Expense'!$I29,0))+IF(COUNTIF('Annual Depreciation Expense'!$M29:M29,"&lt;&gt;0")&lt;INT('Annual Depreciation Expense'!$J29),'Annual Depreciation Expense'!$I29*'Depreciation Schedule'!M29,IF(COUNTIF('Annual Depreciation Expense'!$M29:M29,"&lt;&gt;0")=INT('Annual Depreciation Expense'!$J29),(('Annual Depreciation Expense'!$J29)-INT('Annual Depreciation Expense'!$J29))*'Depreciation Schedule'!N29*'Annual Depreciation Expense'!$I29,0))+('Annual Depreciation Expense'!$I29*'Depreciation Schedule'!N29),0)</f>
        <v>191750</v>
      </c>
      <c r="O29" s="83">
        <f>IFERROR(IF(COUNTIF($L29:N29,"&lt;&gt;0")&lt;INT($J29),$I29*'Depreciation Schedule'!L29,IF(COUNTIF('Annual Depreciation Expense'!$L29:N29,"&lt;&gt;0")=INT('Annual Depreciation Expense'!$J29),(('Annual Depreciation Expense'!$J29)-INT('Annual Depreciation Expense'!$J29))*'Depreciation Schedule'!L29*'Annual Depreciation Expense'!$I29,0))
+IF(COUNTIF('Annual Depreciation Expense'!$M29:N29,"&lt;&gt;0")&lt;INT('Annual Depreciation Expense'!$J29),'Annual Depreciation Expense'!$I29*'Depreciation Schedule'!M29,IF(COUNTIF('Annual Depreciation Expense'!$M29:N29,"&lt;&gt;0")=INT('Annual Depreciation Expense'!$J29),(('Annual Depreciation Expense'!$J29)-INT('Annual Depreciation Expense'!$J29))*'Depreciation Schedule'!M29*'Annual Depreciation Expense'!$I29,0))
+IF(COUNTIF($N29:N29,"&lt;&gt;0")&lt;INT($J29),$I29*'Depreciation Schedule'!N29,IF(COUNTIF('Annual Depreciation Expense'!$N29:N29,"&lt;&gt;0")=INT('Annual Depreciation Expense'!$J29),(('Annual Depreciation Expense'!$J29)-INT('Annual Depreciation Expense'!$J29))*'Depreciation Schedule'!O29*'Annual Depreciation Expense'!$I29,0))+('Annual Depreciation Expense'!$I29*'Depreciation Schedule'!O29),0)</f>
        <v>345150</v>
      </c>
      <c r="P29" s="83">
        <f>IFERROR(IF(COUNTIF($L29:O29,"&lt;&gt;0")&lt;INT($J29),$I29*'Depreciation Schedule'!L29,IF(COUNTIF('Annual Depreciation Expense'!$L29:O29,"&lt;&gt;0")=INT('Annual Depreciation Expense'!$J29),(('Annual Depreciation Expense'!$J29)-INT('Annual Depreciation Expense'!$J29))*'Depreciation Schedule'!L29*'Annual Depreciation Expense'!$I29,0))
+IF(COUNTIF('Annual Depreciation Expense'!$M29:O29,"&lt;&gt;0")&lt;INT('Annual Depreciation Expense'!$J29),'Annual Depreciation Expense'!$I29*'Depreciation Schedule'!M29,IF(COUNTIF('Annual Depreciation Expense'!$M29:O29,"&lt;&gt;0")=INT('Annual Depreciation Expense'!$J29),(('Annual Depreciation Expense'!$J29)-INT('Annual Depreciation Expense'!$J29))*'Depreciation Schedule'!M29*'Annual Depreciation Expense'!$I29,0))
+IF(COUNTIF($N29:O29,"&lt;&gt;0")&lt;INT($J29),$I29*'Depreciation Schedule'!N29,IF(COUNTIF('Annual Depreciation Expense'!$N29:O29,"&lt;&gt;0")=INT('Annual Depreciation Expense'!$J29),(('Annual Depreciation Expense'!$J29)-INT('Annual Depreciation Expense'!$J29))*'Depreciation Schedule'!N29*'Annual Depreciation Expense'!$I29,0))
+IF(COUNTIF($O29:O29,"&lt;&gt;0")&lt;INT($J29),$I29*'Depreciation Schedule'!O29,IF(COUNTIF('Annual Depreciation Expense'!$O29:O29,"&lt;&gt;0")=INT('Annual Depreciation Expense'!$J29),(('Annual Depreciation Expense'!$J29)-INT('Annual Depreciation Expense'!$J29))*'Depreciation Schedule'!O29*'Annual Depreciation Expense'!$I29,0))+('Annual Depreciation Expense'!$I29*'Depreciation Schedule'!P29),0)</f>
        <v>383500</v>
      </c>
      <c r="U29" s="65" t="s">
        <v>98</v>
      </c>
      <c r="V29" s="14" t="s">
        <v>93</v>
      </c>
      <c r="W29" s="15" t="s">
        <v>128</v>
      </c>
      <c r="X29" s="63">
        <f t="shared" si="4"/>
        <v>0.05</v>
      </c>
      <c r="Y29" s="70">
        <f t="shared" si="5"/>
        <v>20</v>
      </c>
      <c r="Z29" s="83">
        <f>X29*'Depreciation Schedule'!Z29</f>
        <v>0</v>
      </c>
      <c r="AA29" s="83">
        <f>IF(COUNTIF($Z29:Z29,"&lt;&gt;0")&lt;INT(Y29),X29*'Depreciation Schedule'!Z29,IF(COUNTIF('Annual Depreciation Expense'!$Z29:Z29,"&lt;&gt;0")=INT('Annual Depreciation Expense'!Y29),(('Annual Depreciation Expense'!Y29)-INT('Annual Depreciation Expense'!Y29))*'Depreciation Schedule'!Z29*'Annual Depreciation Expense'!X29,0))+('Annual Depreciation Expense'!X29*'Depreciation Schedule'!AA29)</f>
        <v>10000</v>
      </c>
      <c r="AB29" s="83">
        <f>IF(COUNTIF($Z29:AA29,"&lt;&gt;0")&lt;INT($J29),$I29*'Depreciation Schedule'!Z29,IF(COUNTIF('Annual Depreciation Expense'!$Z29:AA29,"&lt;&gt;0")=INT('Annual Depreciation Expense'!$J29),(('Annual Depreciation Expense'!$J29)-INT('Annual Depreciation Expense'!$J29))*'Depreciation Schedule'!AA29*'Annual Depreciation Expense'!$I29,0))
+IF(COUNTIF('Annual Depreciation Expense'!$AA29:AA29,"&lt;&gt;0")&lt;INT('Annual Depreciation Expense'!$J29),'Annual Depreciation Expense'!$I29*'Depreciation Schedule'!AA29,IF(COUNTIF('Annual Depreciation Expense'!$AA29:AA29,"&lt;&gt;0")=INT('Annual Depreciation Expense'!$J29),(('Annual Depreciation Expense'!$J29)-INT('Annual Depreciation Expense'!$J29))*'Depreciation Schedule'!AA29*'Annual Depreciation Expense'!$I29,0))
+('Annual Depreciation Expense'!$I29*'Depreciation Schedule'!AB29)</f>
        <v>27500</v>
      </c>
      <c r="AC29" s="83">
        <f>IF(COUNTIF($Z29:AB29,"&lt;&gt;0")&lt;INT($J29),$I29*'Depreciation Schedule'!Z29,IF(COUNTIF('Annual Depreciation Expense'!$Z29:AB29,"&lt;&gt;0")=INT('Annual Depreciation Expense'!$J29),(('Annual Depreciation Expense'!$J29)-INT('Annual Depreciation Expense'!$J29))*'Depreciation Schedule'!AA29*'Annual Depreciation Expense'!$I29,0))
+IF(COUNTIF('Annual Depreciation Expense'!$AA29:AB29,"&lt;&gt;0")&lt;INT('Annual Depreciation Expense'!$J29),'Annual Depreciation Expense'!$I29*'Depreciation Schedule'!AA29,IF(COUNTIF('Annual Depreciation Expense'!$AA29:AB29,"&lt;&gt;0")=INT('Annual Depreciation Expense'!$J29),(('Annual Depreciation Expense'!$J29)-INT('Annual Depreciation Expense'!$J29))*'Depreciation Schedule'!AA29*'Annual Depreciation Expense'!$I29,0))
+IF(COUNTIF($AB29:AB29,"&lt;&gt;0")&lt;INT($J29),$I29*'Depreciation Schedule'!AB29,IF(COUNTIF('Annual Depreciation Expense'!$AB29:AB29,"&lt;&gt;0")=INT('Annual Depreciation Expense'!$J29),(('Annual Depreciation Expense'!$J29)-INT('Annual Depreciation Expense'!$J29))*'Depreciation Schedule'!AB29*'Annual Depreciation Expense'!$I29,0))
+('Annual Depreciation Expense'!$I29*'Depreciation Schedule'!AC29)</f>
        <v>40000</v>
      </c>
      <c r="AD29" s="83">
        <f>IF(COUNTIF($Z29:AC29,"&lt;&gt;0")&lt;INT($J29),$I29*'Depreciation Schedule'!Z29,IF(COUNTIF('Annual Depreciation Expense'!$Z29:AC29,"&lt;&gt;0")=INT('Annual Depreciation Expense'!$J29),(('Annual Depreciation Expense'!$J29)-INT('Annual Depreciation Expense'!$J29))*'Depreciation Schedule'!AA29*'Annual Depreciation Expense'!$I29,0))
+IF(COUNTIF('Annual Depreciation Expense'!$AA29:AC29,"&lt;&gt;0")&lt;INT('Annual Depreciation Expense'!$J29),'Annual Depreciation Expense'!$I29*'Depreciation Schedule'!AB29,IF(COUNTIF('Annual Depreciation Expense'!$AA29:AC29,"&lt;&gt;0")=INT('Annual Depreciation Expense'!$J29),(('Annual Depreciation Expense'!$J29)-INT('Annual Depreciation Expense'!$J29))*'Depreciation Schedule'!AB29*'Annual Depreciation Expense'!$I29,0))
+IF(COUNTIF($AB29:AC29,"&lt;&gt;0")&lt;INT($J29),$I29*'Depreciation Schedule'!AC29,IF(COUNTIF('Annual Depreciation Expense'!$AB29:AC29,"&lt;&gt;0")=INT('Annual Depreciation Expense'!$J29),(('Annual Depreciation Expense'!$J29)-INT('Annual Depreciation Expense'!$J29))*'Depreciation Schedule'!AC29*'Annual Depreciation Expense'!$I29,0))
+IF(COUNTIF($AC29:AC29,"&lt;&gt;0")&lt;INT($J29),$I29*'Depreciation Schedule'!AA29,IF(COUNTIF('Annual Depreciation Expense'!$AC29:AC29,"&lt;&gt;0")=INT('Annual Depreciation Expense'!$J29),(('Annual Depreciation Expense'!$J29)-INT('Annual Depreciation Expense'!$J29))*'Depreciation Schedule'!AA29*'Annual Depreciation Expense'!$I29,0))
+('Annual Depreciation Expense'!$I29*'Depreciation Schedule'!AD29)</f>
        <v>47500</v>
      </c>
      <c r="AE29" s="83">
        <f>IF(COUNTIF($Z29:AD29,"&lt;&gt;0")&lt;INT($J29),$I29*'Depreciation Schedule'!Z29,IF(COUNTIF('Annual Depreciation Expense'!$Z29:AD29,"&lt;&gt;0")=INT('Annual Depreciation Expense'!$J29),(('Annual Depreciation Expense'!$J29)-INT('Annual Depreciation Expense'!$J29))*'Depreciation Schedule'!Z29*'Annual Depreciation Expense'!$I29,0))
+IF(COUNTIF('Annual Depreciation Expense'!$AA29:AD29,"&lt;&gt;0")&lt;INT('Annual Depreciation Expense'!$J29),'Annual Depreciation Expense'!$I29*'Depreciation Schedule'!AA29,IF(COUNTIF('Annual Depreciation Expense'!$AA29:AD29,"&lt;&gt;0")=INT('Annual Depreciation Expense'!$J29),(('Annual Depreciation Expense'!$J29)-INT('Annual Depreciation Expense'!$J29))*'Depreciation Schedule'!AA29*'Annual Depreciation Expense'!$I29,0))
+IF(COUNTIF($AB29:AD29,"&lt;&gt;0")&lt;INT($J29),$I29*'Depreciation Schedule'!AB29,IF(COUNTIF('Annual Depreciation Expense'!$AB29:AD29,"&lt;&gt;0")=INT('Annual Depreciation Expense'!$J29),(('Annual Depreciation Expense'!$J29)-INT('Annual Depreciation Expense'!$J29))*'Depreciation Schedule'!AB29*'Annual Depreciation Expense'!$I29,0))
+IF(COUNTIF($AC29:AD29,"&lt;&gt;0")&lt;INT($J29),$I29*'Depreciation Schedule'!AC29,IF(COUNTIF('Annual Depreciation Expense'!$AC29:AD29,"&lt;&gt;0")=INT('Annual Depreciation Expense'!$J29),(('Annual Depreciation Expense'!$J29)-INT('Annual Depreciation Expense'!$J29))*'Depreciation Schedule'!AC29*'Annual Depreciation Expense'!$I29,0))
+IF(COUNTIF($AD29:AD29,"&lt;&gt;0")&lt;INT($J29),$I29*'Depreciation Schedule'!AD29,IF(COUNTIF('Annual Depreciation Expense'!$AD29:AD29,"&lt;&gt;0")=INT($J29),(($J29)-INT($J29))*'Depreciation Schedule'!AD29*$I29,0))
+('Annual Depreciation Expense'!$I29*'Depreciation Schedule'!AE29)</f>
        <v>50000</v>
      </c>
    </row>
    <row r="30" spans="6:31" x14ac:dyDescent="0.25">
      <c r="F30" s="65" t="s">
        <v>98</v>
      </c>
      <c r="G30" s="14" t="s">
        <v>100</v>
      </c>
      <c r="H30" s="15" t="s">
        <v>131</v>
      </c>
      <c r="I30" s="63">
        <f>'Depreciation Schedule'!I30</f>
        <v>0</v>
      </c>
      <c r="J30" s="70">
        <f>'Depreciation Schedule'!J30</f>
        <v>0</v>
      </c>
      <c r="K30" s="83"/>
      <c r="L30" s="83">
        <f>I30*'Depreciation Schedule'!L30</f>
        <v>0</v>
      </c>
      <c r="M30" s="83">
        <f>IFERROR(IF(COUNTIF($L30:L30,"&lt;&gt;0")&lt;INT(J30),I30*'Depreciation Schedule'!L30,IF(COUNTIF('Annual Depreciation Expense'!$L30:L30,"&lt;&gt;0")=INT('Annual Depreciation Expense'!J30),(('Annual Depreciation Expense'!J30)-INT('Annual Depreciation Expense'!J30))*'Depreciation Schedule'!L30*'Annual Depreciation Expense'!I30,0))+('Annual Depreciation Expense'!I30*'Depreciation Schedule'!M30),0)</f>
        <v>0</v>
      </c>
      <c r="N30" s="83">
        <f>IFERROR(IF(COUNTIF($L30:M30,"&lt;&gt;0")&lt;INT($J30),$I30*'Depreciation Schedule'!L30,IF(COUNTIF('Annual Depreciation Expense'!$L30:M30,"&lt;&gt;0")=INT('Annual Depreciation Expense'!$J30),(('Annual Depreciation Expense'!$J30)-INT('Annual Depreciation Expense'!$J30))*'Depreciation Schedule'!M30*'Annual Depreciation Expense'!$I30,0))+IF(COUNTIF('Annual Depreciation Expense'!$M30:M30,"&lt;&gt;0")&lt;INT('Annual Depreciation Expense'!$J30),'Annual Depreciation Expense'!$I30*'Depreciation Schedule'!M30,IF(COUNTIF('Annual Depreciation Expense'!$M30:M30,"&lt;&gt;0")=INT('Annual Depreciation Expense'!$J30),(('Annual Depreciation Expense'!$J30)-INT('Annual Depreciation Expense'!$J30))*'Depreciation Schedule'!N30*'Annual Depreciation Expense'!$I30,0))+('Annual Depreciation Expense'!$I30*'Depreciation Schedule'!N30),0)</f>
        <v>0</v>
      </c>
      <c r="O30" s="83">
        <f>IFERROR(IF(COUNTIF($L30:N30,"&lt;&gt;0")&lt;INT($J30),$I30*'Depreciation Schedule'!L30,IF(COUNTIF('Annual Depreciation Expense'!$L30:N30,"&lt;&gt;0")=INT('Annual Depreciation Expense'!$J30),(('Annual Depreciation Expense'!$J30)-INT('Annual Depreciation Expense'!$J30))*'Depreciation Schedule'!L30*'Annual Depreciation Expense'!$I30,0))
+IF(COUNTIF('Annual Depreciation Expense'!$M30:N30,"&lt;&gt;0")&lt;INT('Annual Depreciation Expense'!$J30),'Annual Depreciation Expense'!$I30*'Depreciation Schedule'!M30,IF(COUNTIF('Annual Depreciation Expense'!$M30:N30,"&lt;&gt;0")=INT('Annual Depreciation Expense'!$J30),(('Annual Depreciation Expense'!$J30)-INT('Annual Depreciation Expense'!$J30))*'Depreciation Schedule'!M30*'Annual Depreciation Expense'!$I30,0))
+IF(COUNTIF($N30:N30,"&lt;&gt;0")&lt;INT($J30),$I30*'Depreciation Schedule'!N30,IF(COUNTIF('Annual Depreciation Expense'!$N30:N30,"&lt;&gt;0")=INT('Annual Depreciation Expense'!$J30),(('Annual Depreciation Expense'!$J30)-INT('Annual Depreciation Expense'!$J30))*'Depreciation Schedule'!O30*'Annual Depreciation Expense'!$I30,0))+('Annual Depreciation Expense'!$I30*'Depreciation Schedule'!O30),0)</f>
        <v>0</v>
      </c>
      <c r="P30" s="83">
        <f>IFERROR(IF(COUNTIF($L30:O30,"&lt;&gt;0")&lt;INT($J30),$I30*'Depreciation Schedule'!L30,IF(COUNTIF('Annual Depreciation Expense'!$L30:O30,"&lt;&gt;0")=INT('Annual Depreciation Expense'!$J30),(('Annual Depreciation Expense'!$J30)-INT('Annual Depreciation Expense'!$J30))*'Depreciation Schedule'!L30*'Annual Depreciation Expense'!$I30,0))
+IF(COUNTIF('Annual Depreciation Expense'!$M30:O30,"&lt;&gt;0")&lt;INT('Annual Depreciation Expense'!$J30),'Annual Depreciation Expense'!$I30*'Depreciation Schedule'!M30,IF(COUNTIF('Annual Depreciation Expense'!$M30:O30,"&lt;&gt;0")=INT('Annual Depreciation Expense'!$J30),(('Annual Depreciation Expense'!$J30)-INT('Annual Depreciation Expense'!$J30))*'Depreciation Schedule'!M30*'Annual Depreciation Expense'!$I30,0))
+IF(COUNTIF($N30:O30,"&lt;&gt;0")&lt;INT($J30),$I30*'Depreciation Schedule'!N30,IF(COUNTIF('Annual Depreciation Expense'!$N30:O30,"&lt;&gt;0")=INT('Annual Depreciation Expense'!$J30),(('Annual Depreciation Expense'!$J30)-INT('Annual Depreciation Expense'!$J30))*'Depreciation Schedule'!N30*'Annual Depreciation Expense'!$I30,0))
+IF(COUNTIF($O30:O30,"&lt;&gt;0")&lt;INT($J30),$I30*'Depreciation Schedule'!O30,IF(COUNTIF('Annual Depreciation Expense'!$O30:O30,"&lt;&gt;0")=INT('Annual Depreciation Expense'!$J30),(('Annual Depreciation Expense'!$J30)-INT('Annual Depreciation Expense'!$J30))*'Depreciation Schedule'!O30*'Annual Depreciation Expense'!$I30,0))+('Annual Depreciation Expense'!$I30*'Depreciation Schedule'!P30),0)</f>
        <v>0</v>
      </c>
      <c r="U30" s="65" t="s">
        <v>98</v>
      </c>
      <c r="V30" s="14" t="s">
        <v>100</v>
      </c>
      <c r="W30" s="15" t="s">
        <v>131</v>
      </c>
      <c r="X30" s="63">
        <f t="shared" si="4"/>
        <v>0</v>
      </c>
      <c r="Y30" s="70">
        <f t="shared" si="5"/>
        <v>0</v>
      </c>
      <c r="Z30" s="83">
        <f>X30*'Depreciation Schedule'!Z30</f>
        <v>0</v>
      </c>
      <c r="AA30" s="83">
        <f>IF(COUNTIF($Z30:Z30,"&lt;&gt;0")&lt;INT(Y30),X30*'Depreciation Schedule'!Z30,IF(COUNTIF('Annual Depreciation Expense'!$Z30:Z30,"&lt;&gt;0")=INT('Annual Depreciation Expense'!Y30),(('Annual Depreciation Expense'!Y30)-INT('Annual Depreciation Expense'!Y30))*'Depreciation Schedule'!Z30*'Annual Depreciation Expense'!X30,0))+('Annual Depreciation Expense'!X30*'Depreciation Schedule'!AA30)</f>
        <v>0</v>
      </c>
      <c r="AB30" s="83">
        <f>IF(COUNTIF($Z30:AA30,"&lt;&gt;0")&lt;INT($J30),$I30*'Depreciation Schedule'!Z30,IF(COUNTIF('Annual Depreciation Expense'!$Z30:AA30,"&lt;&gt;0")=INT('Annual Depreciation Expense'!$J30),(('Annual Depreciation Expense'!$J30)-INT('Annual Depreciation Expense'!$J30))*'Depreciation Schedule'!AA30*'Annual Depreciation Expense'!$I30,0))
+IF(COUNTIF('Annual Depreciation Expense'!$AA30:AA30,"&lt;&gt;0")&lt;INT('Annual Depreciation Expense'!$J30),'Annual Depreciation Expense'!$I30*'Depreciation Schedule'!AA30,IF(COUNTIF('Annual Depreciation Expense'!$AA30:AA30,"&lt;&gt;0")=INT('Annual Depreciation Expense'!$J30),(('Annual Depreciation Expense'!$J30)-INT('Annual Depreciation Expense'!$J30))*'Depreciation Schedule'!AA30*'Annual Depreciation Expense'!$I30,0))
+('Annual Depreciation Expense'!$I30*'Depreciation Schedule'!AB30)</f>
        <v>0</v>
      </c>
      <c r="AC30" s="83">
        <f>IF(COUNTIF($Z30:AB30,"&lt;&gt;0")&lt;INT($J30),$I30*'Depreciation Schedule'!Z30,IF(COUNTIF('Annual Depreciation Expense'!$Z30:AB30,"&lt;&gt;0")=INT('Annual Depreciation Expense'!$J30),(('Annual Depreciation Expense'!$J30)-INT('Annual Depreciation Expense'!$J30))*'Depreciation Schedule'!AA30*'Annual Depreciation Expense'!$I30,0))
+IF(COUNTIF('Annual Depreciation Expense'!$AA30:AB30,"&lt;&gt;0")&lt;INT('Annual Depreciation Expense'!$J30),'Annual Depreciation Expense'!$I30*'Depreciation Schedule'!AA30,IF(COUNTIF('Annual Depreciation Expense'!$AA30:AB30,"&lt;&gt;0")=INT('Annual Depreciation Expense'!$J30),(('Annual Depreciation Expense'!$J30)-INT('Annual Depreciation Expense'!$J30))*'Depreciation Schedule'!AA30*'Annual Depreciation Expense'!$I30,0))
+IF(COUNTIF($AB30:AB30,"&lt;&gt;0")&lt;INT($J30),$I30*'Depreciation Schedule'!AB30,IF(COUNTIF('Annual Depreciation Expense'!$AB30:AB30,"&lt;&gt;0")=INT('Annual Depreciation Expense'!$J30),(('Annual Depreciation Expense'!$J30)-INT('Annual Depreciation Expense'!$J30))*'Depreciation Schedule'!AB30*'Annual Depreciation Expense'!$I30,0))
+('Annual Depreciation Expense'!$I30*'Depreciation Schedule'!AC30)</f>
        <v>0</v>
      </c>
      <c r="AD30" s="83">
        <f>IF(COUNTIF($Z30:AC30,"&lt;&gt;0")&lt;INT($J30),$I30*'Depreciation Schedule'!Z30,IF(COUNTIF('Annual Depreciation Expense'!$Z30:AC30,"&lt;&gt;0")=INT('Annual Depreciation Expense'!$J30),(('Annual Depreciation Expense'!$J30)-INT('Annual Depreciation Expense'!$J30))*'Depreciation Schedule'!AA30*'Annual Depreciation Expense'!$I30,0))
+IF(COUNTIF('Annual Depreciation Expense'!$AA30:AC30,"&lt;&gt;0")&lt;INT('Annual Depreciation Expense'!$J30),'Annual Depreciation Expense'!$I30*'Depreciation Schedule'!AB30,IF(COUNTIF('Annual Depreciation Expense'!$AA30:AC30,"&lt;&gt;0")=INT('Annual Depreciation Expense'!$J30),(('Annual Depreciation Expense'!$J30)-INT('Annual Depreciation Expense'!$J30))*'Depreciation Schedule'!AB30*'Annual Depreciation Expense'!$I30,0))
+IF(COUNTIF($AB30:AC30,"&lt;&gt;0")&lt;INT($J30),$I30*'Depreciation Schedule'!AC30,IF(COUNTIF('Annual Depreciation Expense'!$AB30:AC30,"&lt;&gt;0")=INT('Annual Depreciation Expense'!$J30),(('Annual Depreciation Expense'!$J30)-INT('Annual Depreciation Expense'!$J30))*'Depreciation Schedule'!AC30*'Annual Depreciation Expense'!$I30,0))
+IF(COUNTIF($AC30:AC30,"&lt;&gt;0")&lt;INT($J30),$I30*'Depreciation Schedule'!AA30,IF(COUNTIF('Annual Depreciation Expense'!$AC30:AC30,"&lt;&gt;0")=INT('Annual Depreciation Expense'!$J30),(('Annual Depreciation Expense'!$J30)-INT('Annual Depreciation Expense'!$J30))*'Depreciation Schedule'!AA30*'Annual Depreciation Expense'!$I30,0))
+('Annual Depreciation Expense'!$I30*'Depreciation Schedule'!AD30)</f>
        <v>0</v>
      </c>
      <c r="AE30" s="83">
        <f>IF(COUNTIF($Z30:AD30,"&lt;&gt;0")&lt;INT($J30),$I30*'Depreciation Schedule'!Z30,IF(COUNTIF('Annual Depreciation Expense'!$Z30:AD30,"&lt;&gt;0")=INT('Annual Depreciation Expense'!$J30),(('Annual Depreciation Expense'!$J30)-INT('Annual Depreciation Expense'!$J30))*'Depreciation Schedule'!Z30*'Annual Depreciation Expense'!$I30,0))
+IF(COUNTIF('Annual Depreciation Expense'!$AA30:AD30,"&lt;&gt;0")&lt;INT('Annual Depreciation Expense'!$J30),'Annual Depreciation Expense'!$I30*'Depreciation Schedule'!AA30,IF(COUNTIF('Annual Depreciation Expense'!$AA30:AD30,"&lt;&gt;0")=INT('Annual Depreciation Expense'!$J30),(('Annual Depreciation Expense'!$J30)-INT('Annual Depreciation Expense'!$J30))*'Depreciation Schedule'!AA30*'Annual Depreciation Expense'!$I30,0))
+IF(COUNTIF($AB30:AD30,"&lt;&gt;0")&lt;INT($J30),$I30*'Depreciation Schedule'!AB30,IF(COUNTIF('Annual Depreciation Expense'!$AB30:AD30,"&lt;&gt;0")=INT('Annual Depreciation Expense'!$J30),(('Annual Depreciation Expense'!$J30)-INT('Annual Depreciation Expense'!$J30))*'Depreciation Schedule'!AB30*'Annual Depreciation Expense'!$I30,0))
+IF(COUNTIF($AC30:AD30,"&lt;&gt;0")&lt;INT($J30),$I30*'Depreciation Schedule'!AC30,IF(COUNTIF('Annual Depreciation Expense'!$AC30:AD30,"&lt;&gt;0")=INT('Annual Depreciation Expense'!$J30),(('Annual Depreciation Expense'!$J30)-INT('Annual Depreciation Expense'!$J30))*'Depreciation Schedule'!AC30*'Annual Depreciation Expense'!$I30,0))
+IF(COUNTIF($AD30:AD30,"&lt;&gt;0")&lt;INT($J30),$I30*'Depreciation Schedule'!AD30,IF(COUNTIF('Annual Depreciation Expense'!$AD30:AD30,"&lt;&gt;0")=INT($J30),(($J30)-INT($J30))*'Depreciation Schedule'!AD30*$I30,0))
+('Annual Depreciation Expense'!$I30*'Depreciation Schedule'!AE30)</f>
        <v>0</v>
      </c>
    </row>
    <row r="31" spans="6:31" x14ac:dyDescent="0.25">
      <c r="F31" s="65" t="s">
        <v>98</v>
      </c>
      <c r="G31" s="14" t="s">
        <v>105</v>
      </c>
      <c r="H31" s="15" t="s">
        <v>132</v>
      </c>
      <c r="I31" s="63">
        <f>'Depreciation Schedule'!I31</f>
        <v>0</v>
      </c>
      <c r="J31" s="70">
        <f>'Depreciation Schedule'!J31</f>
        <v>0</v>
      </c>
      <c r="K31" s="83"/>
      <c r="L31" s="83">
        <f>I31*'Depreciation Schedule'!L31</f>
        <v>0</v>
      </c>
      <c r="M31" s="83">
        <f>IFERROR(IF(COUNTIF($L31:L31,"&lt;&gt;0")&lt;INT(J31),I31*'Depreciation Schedule'!L31,IF(COUNTIF('Annual Depreciation Expense'!$L31:L31,"&lt;&gt;0")=INT('Annual Depreciation Expense'!J31),(('Annual Depreciation Expense'!J31)-INT('Annual Depreciation Expense'!J31))*'Depreciation Schedule'!L31*'Annual Depreciation Expense'!I31,0))+('Annual Depreciation Expense'!I31*'Depreciation Schedule'!M31),0)</f>
        <v>0</v>
      </c>
      <c r="N31" s="83">
        <f>IFERROR(IF(COUNTIF($L31:M31,"&lt;&gt;0")&lt;INT($J31),$I31*'Depreciation Schedule'!L31,IF(COUNTIF('Annual Depreciation Expense'!$L31:M31,"&lt;&gt;0")=INT('Annual Depreciation Expense'!$J31),(('Annual Depreciation Expense'!$J31)-INT('Annual Depreciation Expense'!$J31))*'Depreciation Schedule'!M31*'Annual Depreciation Expense'!$I31,0))+IF(COUNTIF('Annual Depreciation Expense'!$M31:M31,"&lt;&gt;0")&lt;INT('Annual Depreciation Expense'!$J31),'Annual Depreciation Expense'!$I31*'Depreciation Schedule'!M31,IF(COUNTIF('Annual Depreciation Expense'!$M31:M31,"&lt;&gt;0")=INT('Annual Depreciation Expense'!$J31),(('Annual Depreciation Expense'!$J31)-INT('Annual Depreciation Expense'!$J31))*'Depreciation Schedule'!N31*'Annual Depreciation Expense'!$I31,0))+('Annual Depreciation Expense'!$I31*'Depreciation Schedule'!N31),0)</f>
        <v>0</v>
      </c>
      <c r="O31" s="83">
        <f>IFERROR(IF(COUNTIF($L31:N31,"&lt;&gt;0")&lt;INT($J31),$I31*'Depreciation Schedule'!L31,IF(COUNTIF('Annual Depreciation Expense'!$L31:N31,"&lt;&gt;0")=INT('Annual Depreciation Expense'!$J31),(('Annual Depreciation Expense'!$J31)-INT('Annual Depreciation Expense'!$J31))*'Depreciation Schedule'!L31*'Annual Depreciation Expense'!$I31,0))
+IF(COUNTIF('Annual Depreciation Expense'!$M31:N31,"&lt;&gt;0")&lt;INT('Annual Depreciation Expense'!$J31),'Annual Depreciation Expense'!$I31*'Depreciation Schedule'!M31,IF(COUNTIF('Annual Depreciation Expense'!$M31:N31,"&lt;&gt;0")=INT('Annual Depreciation Expense'!$J31),(('Annual Depreciation Expense'!$J31)-INT('Annual Depreciation Expense'!$J31))*'Depreciation Schedule'!M31*'Annual Depreciation Expense'!$I31,0))
+IF(COUNTIF($N31:N31,"&lt;&gt;0")&lt;INT($J31),$I31*'Depreciation Schedule'!N31,IF(COUNTIF('Annual Depreciation Expense'!$N31:N31,"&lt;&gt;0")=INT('Annual Depreciation Expense'!$J31),(('Annual Depreciation Expense'!$J31)-INT('Annual Depreciation Expense'!$J31))*'Depreciation Schedule'!O31*'Annual Depreciation Expense'!$I31,0))+('Annual Depreciation Expense'!$I31*'Depreciation Schedule'!O31),0)</f>
        <v>0</v>
      </c>
      <c r="P31" s="83">
        <f>IFERROR(IF(COUNTIF($L31:O31,"&lt;&gt;0")&lt;INT($J31),$I31*'Depreciation Schedule'!L31,IF(COUNTIF('Annual Depreciation Expense'!$L31:O31,"&lt;&gt;0")=INT('Annual Depreciation Expense'!$J31),(('Annual Depreciation Expense'!$J31)-INT('Annual Depreciation Expense'!$J31))*'Depreciation Schedule'!L31*'Annual Depreciation Expense'!$I31,0))
+IF(COUNTIF('Annual Depreciation Expense'!$M31:O31,"&lt;&gt;0")&lt;INT('Annual Depreciation Expense'!$J31),'Annual Depreciation Expense'!$I31*'Depreciation Schedule'!M31,IF(COUNTIF('Annual Depreciation Expense'!$M31:O31,"&lt;&gt;0")=INT('Annual Depreciation Expense'!$J31),(('Annual Depreciation Expense'!$J31)-INT('Annual Depreciation Expense'!$J31))*'Depreciation Schedule'!M31*'Annual Depreciation Expense'!$I31,0))
+IF(COUNTIF($N31:O31,"&lt;&gt;0")&lt;INT($J31),$I31*'Depreciation Schedule'!N31,IF(COUNTIF('Annual Depreciation Expense'!$N31:O31,"&lt;&gt;0")=INT('Annual Depreciation Expense'!$J31),(('Annual Depreciation Expense'!$J31)-INT('Annual Depreciation Expense'!$J31))*'Depreciation Schedule'!N31*'Annual Depreciation Expense'!$I31,0))
+IF(COUNTIF($O31:O31,"&lt;&gt;0")&lt;INT($J31),$I31*'Depreciation Schedule'!O31,IF(COUNTIF('Annual Depreciation Expense'!$O31:O31,"&lt;&gt;0")=INT('Annual Depreciation Expense'!$J31),(('Annual Depreciation Expense'!$J31)-INT('Annual Depreciation Expense'!$J31))*'Depreciation Schedule'!O31*'Annual Depreciation Expense'!$I31,0))+('Annual Depreciation Expense'!$I31*'Depreciation Schedule'!P31),0)</f>
        <v>0</v>
      </c>
      <c r="U31" s="65" t="s">
        <v>98</v>
      </c>
      <c r="V31" s="14" t="s">
        <v>105</v>
      </c>
      <c r="W31" s="15" t="s">
        <v>132</v>
      </c>
      <c r="X31" s="63">
        <f t="shared" si="4"/>
        <v>0</v>
      </c>
      <c r="Y31" s="70">
        <f t="shared" si="5"/>
        <v>0</v>
      </c>
      <c r="Z31" s="83">
        <f>X31*'Depreciation Schedule'!Z31</f>
        <v>0</v>
      </c>
      <c r="AA31" s="83">
        <f>IF(COUNTIF($Z31:Z31,"&lt;&gt;0")&lt;INT(Y31),X31*'Depreciation Schedule'!Z31,IF(COUNTIF('Annual Depreciation Expense'!$Z31:Z31,"&lt;&gt;0")=INT('Annual Depreciation Expense'!Y31),(('Annual Depreciation Expense'!Y31)-INT('Annual Depreciation Expense'!Y31))*'Depreciation Schedule'!Z31*'Annual Depreciation Expense'!X31,0))+('Annual Depreciation Expense'!X31*'Depreciation Schedule'!AA31)</f>
        <v>0</v>
      </c>
      <c r="AB31" s="83">
        <f>IF(COUNTIF($Z31:AA31,"&lt;&gt;0")&lt;INT($J31),$I31*'Depreciation Schedule'!Z31,IF(COUNTIF('Annual Depreciation Expense'!$Z31:AA31,"&lt;&gt;0")=INT('Annual Depreciation Expense'!$J31),(('Annual Depreciation Expense'!$J31)-INT('Annual Depreciation Expense'!$J31))*'Depreciation Schedule'!AA31*'Annual Depreciation Expense'!$I31,0))
+IF(COUNTIF('Annual Depreciation Expense'!$AA31:AA31,"&lt;&gt;0")&lt;INT('Annual Depreciation Expense'!$J31),'Annual Depreciation Expense'!$I31*'Depreciation Schedule'!AA31,IF(COUNTIF('Annual Depreciation Expense'!$AA31:AA31,"&lt;&gt;0")=INT('Annual Depreciation Expense'!$J31),(('Annual Depreciation Expense'!$J31)-INT('Annual Depreciation Expense'!$J31))*'Depreciation Schedule'!AA31*'Annual Depreciation Expense'!$I31,0))
+('Annual Depreciation Expense'!$I31*'Depreciation Schedule'!AB31)</f>
        <v>0</v>
      </c>
      <c r="AC31" s="83">
        <f>IF(COUNTIF($Z31:AB31,"&lt;&gt;0")&lt;INT($J31),$I31*'Depreciation Schedule'!Z31,IF(COUNTIF('Annual Depreciation Expense'!$Z31:AB31,"&lt;&gt;0")=INT('Annual Depreciation Expense'!$J31),(('Annual Depreciation Expense'!$J31)-INT('Annual Depreciation Expense'!$J31))*'Depreciation Schedule'!AA31*'Annual Depreciation Expense'!$I31,0))
+IF(COUNTIF('Annual Depreciation Expense'!$AA31:AB31,"&lt;&gt;0")&lt;INT('Annual Depreciation Expense'!$J31),'Annual Depreciation Expense'!$I31*'Depreciation Schedule'!AA31,IF(COUNTIF('Annual Depreciation Expense'!$AA31:AB31,"&lt;&gt;0")=INT('Annual Depreciation Expense'!$J31),(('Annual Depreciation Expense'!$J31)-INT('Annual Depreciation Expense'!$J31))*'Depreciation Schedule'!AA31*'Annual Depreciation Expense'!$I31,0))
+IF(COUNTIF($AB31:AB31,"&lt;&gt;0")&lt;INT($J31),$I31*'Depreciation Schedule'!AB31,IF(COUNTIF('Annual Depreciation Expense'!$AB31:AB31,"&lt;&gt;0")=INT('Annual Depreciation Expense'!$J31),(('Annual Depreciation Expense'!$J31)-INT('Annual Depreciation Expense'!$J31))*'Depreciation Schedule'!AB31*'Annual Depreciation Expense'!$I31,0))
+('Annual Depreciation Expense'!$I31*'Depreciation Schedule'!AC31)</f>
        <v>0</v>
      </c>
      <c r="AD31" s="83">
        <f>IF(COUNTIF($Z31:AC31,"&lt;&gt;0")&lt;INT($J31),$I31*'Depreciation Schedule'!Z31,IF(COUNTIF('Annual Depreciation Expense'!$Z31:AC31,"&lt;&gt;0")=INT('Annual Depreciation Expense'!$J31),(('Annual Depreciation Expense'!$J31)-INT('Annual Depreciation Expense'!$J31))*'Depreciation Schedule'!AA31*'Annual Depreciation Expense'!$I31,0))
+IF(COUNTIF('Annual Depreciation Expense'!$AA31:AC31,"&lt;&gt;0")&lt;INT('Annual Depreciation Expense'!$J31),'Annual Depreciation Expense'!$I31*'Depreciation Schedule'!AB31,IF(COUNTIF('Annual Depreciation Expense'!$AA31:AC31,"&lt;&gt;0")=INT('Annual Depreciation Expense'!$J31),(('Annual Depreciation Expense'!$J31)-INT('Annual Depreciation Expense'!$J31))*'Depreciation Schedule'!AB31*'Annual Depreciation Expense'!$I31,0))
+IF(COUNTIF($AB31:AC31,"&lt;&gt;0")&lt;INT($J31),$I31*'Depreciation Schedule'!AC31,IF(COUNTIF('Annual Depreciation Expense'!$AB31:AC31,"&lt;&gt;0")=INT('Annual Depreciation Expense'!$J31),(('Annual Depreciation Expense'!$J31)-INT('Annual Depreciation Expense'!$J31))*'Depreciation Schedule'!AC31*'Annual Depreciation Expense'!$I31,0))
+IF(COUNTIF($AC31:AC31,"&lt;&gt;0")&lt;INT($J31),$I31*'Depreciation Schedule'!AA31,IF(COUNTIF('Annual Depreciation Expense'!$AC31:AC31,"&lt;&gt;0")=INT('Annual Depreciation Expense'!$J31),(('Annual Depreciation Expense'!$J31)-INT('Annual Depreciation Expense'!$J31))*'Depreciation Schedule'!AA31*'Annual Depreciation Expense'!$I31,0))
+('Annual Depreciation Expense'!$I31*'Depreciation Schedule'!AD31)</f>
        <v>0</v>
      </c>
      <c r="AE31" s="83">
        <f>IF(COUNTIF($Z31:AD31,"&lt;&gt;0")&lt;INT($J31),$I31*'Depreciation Schedule'!Z31,IF(COUNTIF('Annual Depreciation Expense'!$Z31:AD31,"&lt;&gt;0")=INT('Annual Depreciation Expense'!$J31),(('Annual Depreciation Expense'!$J31)-INT('Annual Depreciation Expense'!$J31))*'Depreciation Schedule'!Z31*'Annual Depreciation Expense'!$I31,0))
+IF(COUNTIF('Annual Depreciation Expense'!$AA31:AD31,"&lt;&gt;0")&lt;INT('Annual Depreciation Expense'!$J31),'Annual Depreciation Expense'!$I31*'Depreciation Schedule'!AA31,IF(COUNTIF('Annual Depreciation Expense'!$AA31:AD31,"&lt;&gt;0")=INT('Annual Depreciation Expense'!$J31),(('Annual Depreciation Expense'!$J31)-INT('Annual Depreciation Expense'!$J31))*'Depreciation Schedule'!AA31*'Annual Depreciation Expense'!$I31,0))
+IF(COUNTIF($AB31:AD31,"&lt;&gt;0")&lt;INT($J31),$I31*'Depreciation Schedule'!AB31,IF(COUNTIF('Annual Depreciation Expense'!$AB31:AD31,"&lt;&gt;0")=INT('Annual Depreciation Expense'!$J31),(('Annual Depreciation Expense'!$J31)-INT('Annual Depreciation Expense'!$J31))*'Depreciation Schedule'!AB31*'Annual Depreciation Expense'!$I31,0))
+IF(COUNTIF($AC31:AD31,"&lt;&gt;0")&lt;INT($J31),$I31*'Depreciation Schedule'!AC31,IF(COUNTIF('Annual Depreciation Expense'!$AC31:AD31,"&lt;&gt;0")=INT('Annual Depreciation Expense'!$J31),(('Annual Depreciation Expense'!$J31)-INT('Annual Depreciation Expense'!$J31))*'Depreciation Schedule'!AC31*'Annual Depreciation Expense'!$I31,0))
+IF(COUNTIF($AD31:AD31,"&lt;&gt;0")&lt;INT($J31),$I31*'Depreciation Schedule'!AD31,IF(COUNTIF('Annual Depreciation Expense'!$AD31:AD31,"&lt;&gt;0")=INT($J31),(($J31)-INT($J31))*'Depreciation Schedule'!AD31*$I31,0))
+('Annual Depreciation Expense'!$I31*'Depreciation Schedule'!AE31)</f>
        <v>0</v>
      </c>
    </row>
    <row r="32" spans="6:31" x14ac:dyDescent="0.25">
      <c r="F32" s="65" t="s">
        <v>98</v>
      </c>
      <c r="G32" s="14" t="s">
        <v>133</v>
      </c>
      <c r="H32" s="15" t="s">
        <v>134</v>
      </c>
      <c r="I32" s="63">
        <f>'Depreciation Schedule'!I32</f>
        <v>0</v>
      </c>
      <c r="J32" s="70">
        <f>'Depreciation Schedule'!J32</f>
        <v>0</v>
      </c>
      <c r="K32" s="83"/>
      <c r="L32" s="83">
        <f>I32*'Depreciation Schedule'!L32</f>
        <v>0</v>
      </c>
      <c r="M32" s="83">
        <f>IFERROR(IF(COUNTIF($L32:L32,"&lt;&gt;0")&lt;INT(J32),I32*'Depreciation Schedule'!L32,IF(COUNTIF('Annual Depreciation Expense'!$L32:L32,"&lt;&gt;0")=INT('Annual Depreciation Expense'!J32),(('Annual Depreciation Expense'!J32)-INT('Annual Depreciation Expense'!J32))*'Depreciation Schedule'!L32*'Annual Depreciation Expense'!I32,0))+('Annual Depreciation Expense'!I32*'Depreciation Schedule'!M32),0)</f>
        <v>0</v>
      </c>
      <c r="N32" s="83">
        <f>IFERROR(IF(COUNTIF($L32:M32,"&lt;&gt;0")&lt;INT($J32),$I32*'Depreciation Schedule'!L32,IF(COUNTIF('Annual Depreciation Expense'!$L32:M32,"&lt;&gt;0")=INT('Annual Depreciation Expense'!$J32),(('Annual Depreciation Expense'!$J32)-INT('Annual Depreciation Expense'!$J32))*'Depreciation Schedule'!M32*'Annual Depreciation Expense'!$I32,0))+IF(COUNTIF('Annual Depreciation Expense'!$M32:M32,"&lt;&gt;0")&lt;INT('Annual Depreciation Expense'!$J32),'Annual Depreciation Expense'!$I32*'Depreciation Schedule'!M32,IF(COUNTIF('Annual Depreciation Expense'!$M32:M32,"&lt;&gt;0")=INT('Annual Depreciation Expense'!$J32),(('Annual Depreciation Expense'!$J32)-INT('Annual Depreciation Expense'!$J32))*'Depreciation Schedule'!N32*'Annual Depreciation Expense'!$I32,0))+('Annual Depreciation Expense'!$I32*'Depreciation Schedule'!N32),0)</f>
        <v>0</v>
      </c>
      <c r="O32" s="83">
        <f>IFERROR(IF(COUNTIF($L32:N32,"&lt;&gt;0")&lt;INT($J32),$I32*'Depreciation Schedule'!L32,IF(COUNTIF('Annual Depreciation Expense'!$L32:N32,"&lt;&gt;0")=INT('Annual Depreciation Expense'!$J32),(('Annual Depreciation Expense'!$J32)-INT('Annual Depreciation Expense'!$J32))*'Depreciation Schedule'!L32*'Annual Depreciation Expense'!$I32,0))
+IF(COUNTIF('Annual Depreciation Expense'!$M32:N32,"&lt;&gt;0")&lt;INT('Annual Depreciation Expense'!$J32),'Annual Depreciation Expense'!$I32*'Depreciation Schedule'!M32,IF(COUNTIF('Annual Depreciation Expense'!$M32:N32,"&lt;&gt;0")=INT('Annual Depreciation Expense'!$J32),(('Annual Depreciation Expense'!$J32)-INT('Annual Depreciation Expense'!$J32))*'Depreciation Schedule'!M32*'Annual Depreciation Expense'!$I32,0))
+IF(COUNTIF($N32:N32,"&lt;&gt;0")&lt;INT($J32),$I32*'Depreciation Schedule'!N32,IF(COUNTIF('Annual Depreciation Expense'!$N32:N32,"&lt;&gt;0")=INT('Annual Depreciation Expense'!$J32),(('Annual Depreciation Expense'!$J32)-INT('Annual Depreciation Expense'!$J32))*'Depreciation Schedule'!O32*'Annual Depreciation Expense'!$I32,0))+('Annual Depreciation Expense'!$I32*'Depreciation Schedule'!O32),0)</f>
        <v>0</v>
      </c>
      <c r="P32" s="83">
        <f>IFERROR(IF(COUNTIF($L32:O32,"&lt;&gt;0")&lt;INT($J32),$I32*'Depreciation Schedule'!L32,IF(COUNTIF('Annual Depreciation Expense'!$L32:O32,"&lt;&gt;0")=INT('Annual Depreciation Expense'!$J32),(('Annual Depreciation Expense'!$J32)-INT('Annual Depreciation Expense'!$J32))*'Depreciation Schedule'!L32*'Annual Depreciation Expense'!$I32,0))
+IF(COUNTIF('Annual Depreciation Expense'!$M32:O32,"&lt;&gt;0")&lt;INT('Annual Depreciation Expense'!$J32),'Annual Depreciation Expense'!$I32*'Depreciation Schedule'!M32,IF(COUNTIF('Annual Depreciation Expense'!$M32:O32,"&lt;&gt;0")=INT('Annual Depreciation Expense'!$J32),(('Annual Depreciation Expense'!$J32)-INT('Annual Depreciation Expense'!$J32))*'Depreciation Schedule'!M32*'Annual Depreciation Expense'!$I32,0))
+IF(COUNTIF($N32:O32,"&lt;&gt;0")&lt;INT($J32),$I32*'Depreciation Schedule'!N32,IF(COUNTIF('Annual Depreciation Expense'!$N32:O32,"&lt;&gt;0")=INT('Annual Depreciation Expense'!$J32),(('Annual Depreciation Expense'!$J32)-INT('Annual Depreciation Expense'!$J32))*'Depreciation Schedule'!N32*'Annual Depreciation Expense'!$I32,0))
+IF(COUNTIF($O32:O32,"&lt;&gt;0")&lt;INT($J32),$I32*'Depreciation Schedule'!O32,IF(COUNTIF('Annual Depreciation Expense'!$O32:O32,"&lt;&gt;0")=INT('Annual Depreciation Expense'!$J32),(('Annual Depreciation Expense'!$J32)-INT('Annual Depreciation Expense'!$J32))*'Depreciation Schedule'!O32*'Annual Depreciation Expense'!$I32,0))+('Annual Depreciation Expense'!$I32*'Depreciation Schedule'!P32),0)</f>
        <v>0</v>
      </c>
      <c r="U32" s="65" t="s">
        <v>98</v>
      </c>
      <c r="V32" s="14" t="s">
        <v>133</v>
      </c>
      <c r="W32" s="15" t="s">
        <v>134</v>
      </c>
      <c r="X32" s="63">
        <f t="shared" si="4"/>
        <v>0</v>
      </c>
      <c r="Y32" s="70">
        <f t="shared" si="5"/>
        <v>0</v>
      </c>
      <c r="Z32" s="83">
        <f>X32*'Depreciation Schedule'!Z32</f>
        <v>0</v>
      </c>
      <c r="AA32" s="83">
        <f>IF(COUNTIF($Z32:Z32,"&lt;&gt;0")&lt;INT(Y32),X32*'Depreciation Schedule'!Z32,IF(COUNTIF('Annual Depreciation Expense'!$Z32:Z32,"&lt;&gt;0")=INT('Annual Depreciation Expense'!Y32),(('Annual Depreciation Expense'!Y32)-INT('Annual Depreciation Expense'!Y32))*'Depreciation Schedule'!Z32*'Annual Depreciation Expense'!X32,0))+('Annual Depreciation Expense'!X32*'Depreciation Schedule'!AA32)</f>
        <v>0</v>
      </c>
      <c r="AB32" s="83">
        <f>IF(COUNTIF($Z32:AA32,"&lt;&gt;0")&lt;INT($J32),$I32*'Depreciation Schedule'!Z32,IF(COUNTIF('Annual Depreciation Expense'!$Z32:AA32,"&lt;&gt;0")=INT('Annual Depreciation Expense'!$J32),(('Annual Depreciation Expense'!$J32)-INT('Annual Depreciation Expense'!$J32))*'Depreciation Schedule'!AA32*'Annual Depreciation Expense'!$I32,0))
+IF(COUNTIF('Annual Depreciation Expense'!$AA32:AA32,"&lt;&gt;0")&lt;INT('Annual Depreciation Expense'!$J32),'Annual Depreciation Expense'!$I32*'Depreciation Schedule'!AA32,IF(COUNTIF('Annual Depreciation Expense'!$AA32:AA32,"&lt;&gt;0")=INT('Annual Depreciation Expense'!$J32),(('Annual Depreciation Expense'!$J32)-INT('Annual Depreciation Expense'!$J32))*'Depreciation Schedule'!AA32*'Annual Depreciation Expense'!$I32,0))
+('Annual Depreciation Expense'!$I32*'Depreciation Schedule'!AB32)</f>
        <v>0</v>
      </c>
      <c r="AC32" s="83">
        <f>IF(COUNTIF($Z32:AB32,"&lt;&gt;0")&lt;INT($J32),$I32*'Depreciation Schedule'!Z32,IF(COUNTIF('Annual Depreciation Expense'!$Z32:AB32,"&lt;&gt;0")=INT('Annual Depreciation Expense'!$J32),(('Annual Depreciation Expense'!$J32)-INT('Annual Depreciation Expense'!$J32))*'Depreciation Schedule'!AA32*'Annual Depreciation Expense'!$I32,0))
+IF(COUNTIF('Annual Depreciation Expense'!$AA32:AB32,"&lt;&gt;0")&lt;INT('Annual Depreciation Expense'!$J32),'Annual Depreciation Expense'!$I32*'Depreciation Schedule'!AA32,IF(COUNTIF('Annual Depreciation Expense'!$AA32:AB32,"&lt;&gt;0")=INT('Annual Depreciation Expense'!$J32),(('Annual Depreciation Expense'!$J32)-INT('Annual Depreciation Expense'!$J32))*'Depreciation Schedule'!AA32*'Annual Depreciation Expense'!$I32,0))
+IF(COUNTIF($AB32:AB32,"&lt;&gt;0")&lt;INT($J32),$I32*'Depreciation Schedule'!AB32,IF(COUNTIF('Annual Depreciation Expense'!$AB32:AB32,"&lt;&gt;0")=INT('Annual Depreciation Expense'!$J32),(('Annual Depreciation Expense'!$J32)-INT('Annual Depreciation Expense'!$J32))*'Depreciation Schedule'!AB32*'Annual Depreciation Expense'!$I32,0))
+('Annual Depreciation Expense'!$I32*'Depreciation Schedule'!AC32)</f>
        <v>0</v>
      </c>
      <c r="AD32" s="83">
        <f>IF(COUNTIF($Z32:AC32,"&lt;&gt;0")&lt;INT($J32),$I32*'Depreciation Schedule'!Z32,IF(COUNTIF('Annual Depreciation Expense'!$Z32:AC32,"&lt;&gt;0")=INT('Annual Depreciation Expense'!$J32),(('Annual Depreciation Expense'!$J32)-INT('Annual Depreciation Expense'!$J32))*'Depreciation Schedule'!AA32*'Annual Depreciation Expense'!$I32,0))
+IF(COUNTIF('Annual Depreciation Expense'!$AA32:AC32,"&lt;&gt;0")&lt;INT('Annual Depreciation Expense'!$J32),'Annual Depreciation Expense'!$I32*'Depreciation Schedule'!AB32,IF(COUNTIF('Annual Depreciation Expense'!$AA32:AC32,"&lt;&gt;0")=INT('Annual Depreciation Expense'!$J32),(('Annual Depreciation Expense'!$J32)-INT('Annual Depreciation Expense'!$J32))*'Depreciation Schedule'!AB32*'Annual Depreciation Expense'!$I32,0))
+IF(COUNTIF($AB32:AC32,"&lt;&gt;0")&lt;INT($J32),$I32*'Depreciation Schedule'!AC32,IF(COUNTIF('Annual Depreciation Expense'!$AB32:AC32,"&lt;&gt;0")=INT('Annual Depreciation Expense'!$J32),(('Annual Depreciation Expense'!$J32)-INT('Annual Depreciation Expense'!$J32))*'Depreciation Schedule'!AC32*'Annual Depreciation Expense'!$I32,0))
+IF(COUNTIF($AC32:AC32,"&lt;&gt;0")&lt;INT($J32),$I32*'Depreciation Schedule'!AA32,IF(COUNTIF('Annual Depreciation Expense'!$AC32:AC32,"&lt;&gt;0")=INT('Annual Depreciation Expense'!$J32),(('Annual Depreciation Expense'!$J32)-INT('Annual Depreciation Expense'!$J32))*'Depreciation Schedule'!AA32*'Annual Depreciation Expense'!$I32,0))
+('Annual Depreciation Expense'!$I32*'Depreciation Schedule'!AD32)</f>
        <v>0</v>
      </c>
      <c r="AE32" s="83">
        <f>IF(COUNTIF($Z32:AD32,"&lt;&gt;0")&lt;INT($J32),$I32*'Depreciation Schedule'!Z32,IF(COUNTIF('Annual Depreciation Expense'!$Z32:AD32,"&lt;&gt;0")=INT('Annual Depreciation Expense'!$J32),(('Annual Depreciation Expense'!$J32)-INT('Annual Depreciation Expense'!$J32))*'Depreciation Schedule'!Z32*'Annual Depreciation Expense'!$I32,0))
+IF(COUNTIF('Annual Depreciation Expense'!$AA32:AD32,"&lt;&gt;0")&lt;INT('Annual Depreciation Expense'!$J32),'Annual Depreciation Expense'!$I32*'Depreciation Schedule'!AA32,IF(COUNTIF('Annual Depreciation Expense'!$AA32:AD32,"&lt;&gt;0")=INT('Annual Depreciation Expense'!$J32),(('Annual Depreciation Expense'!$J32)-INT('Annual Depreciation Expense'!$J32))*'Depreciation Schedule'!AA32*'Annual Depreciation Expense'!$I32,0))
+IF(COUNTIF($AB32:AD32,"&lt;&gt;0")&lt;INT($J32),$I32*'Depreciation Schedule'!AB32,IF(COUNTIF('Annual Depreciation Expense'!$AB32:AD32,"&lt;&gt;0")=INT('Annual Depreciation Expense'!$J32),(('Annual Depreciation Expense'!$J32)-INT('Annual Depreciation Expense'!$J32))*'Depreciation Schedule'!AB32*'Annual Depreciation Expense'!$I32,0))
+IF(COUNTIF($AC32:AD32,"&lt;&gt;0")&lt;INT($J32),$I32*'Depreciation Schedule'!AC32,IF(COUNTIF('Annual Depreciation Expense'!$AC32:AD32,"&lt;&gt;0")=INT('Annual Depreciation Expense'!$J32),(('Annual Depreciation Expense'!$J32)-INT('Annual Depreciation Expense'!$J32))*'Depreciation Schedule'!AC32*'Annual Depreciation Expense'!$I32,0))
+IF(COUNTIF($AD32:AD32,"&lt;&gt;0")&lt;INT($J32),$I32*'Depreciation Schedule'!AD32,IF(COUNTIF('Annual Depreciation Expense'!$AD32:AD32,"&lt;&gt;0")=INT($J32),(($J32)-INT($J32))*'Depreciation Schedule'!AD32*$I32,0))
+('Annual Depreciation Expense'!$I32*'Depreciation Schedule'!AE32)</f>
        <v>0</v>
      </c>
    </row>
    <row r="33" spans="6:31" x14ac:dyDescent="0.25">
      <c r="F33" s="65" t="s">
        <v>98</v>
      </c>
      <c r="G33" s="14" t="s">
        <v>135</v>
      </c>
      <c r="H33" s="15" t="s">
        <v>136</v>
      </c>
      <c r="I33" s="63">
        <f>'Depreciation Schedule'!I33</f>
        <v>0</v>
      </c>
      <c r="J33" s="70">
        <f>'Depreciation Schedule'!J33</f>
        <v>0</v>
      </c>
      <c r="K33" s="83"/>
      <c r="L33" s="83">
        <f>I33*'Depreciation Schedule'!L33</f>
        <v>0</v>
      </c>
      <c r="M33" s="83">
        <f>IFERROR(IF(COUNTIF($L33:L33,"&lt;&gt;0")&lt;INT(J33),I33*'Depreciation Schedule'!L33,IF(COUNTIF('Annual Depreciation Expense'!$L33:L33,"&lt;&gt;0")=INT('Annual Depreciation Expense'!J33),(('Annual Depreciation Expense'!J33)-INT('Annual Depreciation Expense'!J33))*'Depreciation Schedule'!L33*'Annual Depreciation Expense'!I33,0))+('Annual Depreciation Expense'!I33*'Depreciation Schedule'!M33),0)</f>
        <v>0</v>
      </c>
      <c r="N33" s="83">
        <f>IFERROR(IF(COUNTIF($L33:M33,"&lt;&gt;0")&lt;INT($J33),$I33*'Depreciation Schedule'!L33,IF(COUNTIF('Annual Depreciation Expense'!$L33:M33,"&lt;&gt;0")=INT('Annual Depreciation Expense'!$J33),(('Annual Depreciation Expense'!$J33)-INT('Annual Depreciation Expense'!$J33))*'Depreciation Schedule'!M33*'Annual Depreciation Expense'!$I33,0))+IF(COUNTIF('Annual Depreciation Expense'!$M33:M33,"&lt;&gt;0")&lt;INT('Annual Depreciation Expense'!$J33),'Annual Depreciation Expense'!$I33*'Depreciation Schedule'!M33,IF(COUNTIF('Annual Depreciation Expense'!$M33:M33,"&lt;&gt;0")=INT('Annual Depreciation Expense'!$J33),(('Annual Depreciation Expense'!$J33)-INT('Annual Depreciation Expense'!$J33))*'Depreciation Schedule'!N33*'Annual Depreciation Expense'!$I33,0))+('Annual Depreciation Expense'!$I33*'Depreciation Schedule'!N33),0)</f>
        <v>0</v>
      </c>
      <c r="O33" s="83">
        <f>IFERROR(IF(COUNTIF($L33:N33,"&lt;&gt;0")&lt;INT($J33),$I33*'Depreciation Schedule'!L33,IF(COUNTIF('Annual Depreciation Expense'!$L33:N33,"&lt;&gt;0")=INT('Annual Depreciation Expense'!$J33),(('Annual Depreciation Expense'!$J33)-INT('Annual Depreciation Expense'!$J33))*'Depreciation Schedule'!L33*'Annual Depreciation Expense'!$I33,0))
+IF(COUNTIF('Annual Depreciation Expense'!$M33:N33,"&lt;&gt;0")&lt;INT('Annual Depreciation Expense'!$J33),'Annual Depreciation Expense'!$I33*'Depreciation Schedule'!M33,IF(COUNTIF('Annual Depreciation Expense'!$M33:N33,"&lt;&gt;0")=INT('Annual Depreciation Expense'!$J33),(('Annual Depreciation Expense'!$J33)-INT('Annual Depreciation Expense'!$J33))*'Depreciation Schedule'!M33*'Annual Depreciation Expense'!$I33,0))
+IF(COUNTIF($N33:N33,"&lt;&gt;0")&lt;INT($J33),$I33*'Depreciation Schedule'!N33,IF(COUNTIF('Annual Depreciation Expense'!$N33:N33,"&lt;&gt;0")=INT('Annual Depreciation Expense'!$J33),(('Annual Depreciation Expense'!$J33)-INT('Annual Depreciation Expense'!$J33))*'Depreciation Schedule'!O33*'Annual Depreciation Expense'!$I33,0))+('Annual Depreciation Expense'!$I33*'Depreciation Schedule'!O33),0)</f>
        <v>0</v>
      </c>
      <c r="P33" s="83">
        <f>IFERROR(IF(COUNTIF($L33:O33,"&lt;&gt;0")&lt;INT($J33),$I33*'Depreciation Schedule'!L33,IF(COUNTIF('Annual Depreciation Expense'!$L33:O33,"&lt;&gt;0")=INT('Annual Depreciation Expense'!$J33),(('Annual Depreciation Expense'!$J33)-INT('Annual Depreciation Expense'!$J33))*'Depreciation Schedule'!L33*'Annual Depreciation Expense'!$I33,0))
+IF(COUNTIF('Annual Depreciation Expense'!$M33:O33,"&lt;&gt;0")&lt;INT('Annual Depreciation Expense'!$J33),'Annual Depreciation Expense'!$I33*'Depreciation Schedule'!M33,IF(COUNTIF('Annual Depreciation Expense'!$M33:O33,"&lt;&gt;0")=INT('Annual Depreciation Expense'!$J33),(('Annual Depreciation Expense'!$J33)-INT('Annual Depreciation Expense'!$J33))*'Depreciation Schedule'!M33*'Annual Depreciation Expense'!$I33,0))
+IF(COUNTIF($N33:O33,"&lt;&gt;0")&lt;INT($J33),$I33*'Depreciation Schedule'!N33,IF(COUNTIF('Annual Depreciation Expense'!$N33:O33,"&lt;&gt;0")=INT('Annual Depreciation Expense'!$J33),(('Annual Depreciation Expense'!$J33)-INT('Annual Depreciation Expense'!$J33))*'Depreciation Schedule'!N33*'Annual Depreciation Expense'!$I33,0))
+IF(COUNTIF($O33:O33,"&lt;&gt;0")&lt;INT($J33),$I33*'Depreciation Schedule'!O33,IF(COUNTIF('Annual Depreciation Expense'!$O33:O33,"&lt;&gt;0")=INT('Annual Depreciation Expense'!$J33),(('Annual Depreciation Expense'!$J33)-INT('Annual Depreciation Expense'!$J33))*'Depreciation Schedule'!O33*'Annual Depreciation Expense'!$I33,0))+('Annual Depreciation Expense'!$I33*'Depreciation Schedule'!P33),0)</f>
        <v>0</v>
      </c>
      <c r="U33" s="65" t="s">
        <v>98</v>
      </c>
      <c r="V33" s="14" t="s">
        <v>135</v>
      </c>
      <c r="W33" s="15" t="s">
        <v>136</v>
      </c>
      <c r="X33" s="63">
        <f t="shared" si="4"/>
        <v>0</v>
      </c>
      <c r="Y33" s="70">
        <f t="shared" si="5"/>
        <v>0</v>
      </c>
      <c r="Z33" s="83">
        <f>X33*'Depreciation Schedule'!Z33</f>
        <v>0</v>
      </c>
      <c r="AA33" s="83">
        <f>IF(COUNTIF($Z33:Z33,"&lt;&gt;0")&lt;INT(Y33),X33*'Depreciation Schedule'!Z33,IF(COUNTIF('Annual Depreciation Expense'!$Z33:Z33,"&lt;&gt;0")=INT('Annual Depreciation Expense'!Y33),(('Annual Depreciation Expense'!Y33)-INT('Annual Depreciation Expense'!Y33))*'Depreciation Schedule'!Z33*'Annual Depreciation Expense'!X33,0))+('Annual Depreciation Expense'!X33*'Depreciation Schedule'!AA33)</f>
        <v>0</v>
      </c>
      <c r="AB33" s="83">
        <f>IF(COUNTIF($Z33:AA33,"&lt;&gt;0")&lt;INT($J33),$I33*'Depreciation Schedule'!Z33,IF(COUNTIF('Annual Depreciation Expense'!$Z33:AA33,"&lt;&gt;0")=INT('Annual Depreciation Expense'!$J33),(('Annual Depreciation Expense'!$J33)-INT('Annual Depreciation Expense'!$J33))*'Depreciation Schedule'!AA33*'Annual Depreciation Expense'!$I33,0))
+IF(COUNTIF('Annual Depreciation Expense'!$AA33:AA33,"&lt;&gt;0")&lt;INT('Annual Depreciation Expense'!$J33),'Annual Depreciation Expense'!$I33*'Depreciation Schedule'!AA33,IF(COUNTIF('Annual Depreciation Expense'!$AA33:AA33,"&lt;&gt;0")=INT('Annual Depreciation Expense'!$J33),(('Annual Depreciation Expense'!$J33)-INT('Annual Depreciation Expense'!$J33))*'Depreciation Schedule'!AA33*'Annual Depreciation Expense'!$I33,0))
+('Annual Depreciation Expense'!$I33*'Depreciation Schedule'!AB33)</f>
        <v>0</v>
      </c>
      <c r="AC33" s="83">
        <f>IF(COUNTIF($Z33:AB33,"&lt;&gt;0")&lt;INT($J33),$I33*'Depreciation Schedule'!Z33,IF(COUNTIF('Annual Depreciation Expense'!$Z33:AB33,"&lt;&gt;0")=INT('Annual Depreciation Expense'!$J33),(('Annual Depreciation Expense'!$J33)-INT('Annual Depreciation Expense'!$J33))*'Depreciation Schedule'!AA33*'Annual Depreciation Expense'!$I33,0))
+IF(COUNTIF('Annual Depreciation Expense'!$AA33:AB33,"&lt;&gt;0")&lt;INT('Annual Depreciation Expense'!$J33),'Annual Depreciation Expense'!$I33*'Depreciation Schedule'!AA33,IF(COUNTIF('Annual Depreciation Expense'!$AA33:AB33,"&lt;&gt;0")=INT('Annual Depreciation Expense'!$J33),(('Annual Depreciation Expense'!$J33)-INT('Annual Depreciation Expense'!$J33))*'Depreciation Schedule'!AA33*'Annual Depreciation Expense'!$I33,0))
+IF(COUNTIF($AB33:AB33,"&lt;&gt;0")&lt;INT($J33),$I33*'Depreciation Schedule'!AB33,IF(COUNTIF('Annual Depreciation Expense'!$AB33:AB33,"&lt;&gt;0")=INT('Annual Depreciation Expense'!$J33),(('Annual Depreciation Expense'!$J33)-INT('Annual Depreciation Expense'!$J33))*'Depreciation Schedule'!AB33*'Annual Depreciation Expense'!$I33,0))
+('Annual Depreciation Expense'!$I33*'Depreciation Schedule'!AC33)</f>
        <v>0</v>
      </c>
      <c r="AD33" s="83">
        <f>IF(COUNTIF($Z33:AC33,"&lt;&gt;0")&lt;INT($J33),$I33*'Depreciation Schedule'!Z33,IF(COUNTIF('Annual Depreciation Expense'!$Z33:AC33,"&lt;&gt;0")=INT('Annual Depreciation Expense'!$J33),(('Annual Depreciation Expense'!$J33)-INT('Annual Depreciation Expense'!$J33))*'Depreciation Schedule'!AA33*'Annual Depreciation Expense'!$I33,0))
+IF(COUNTIF('Annual Depreciation Expense'!$AA33:AC33,"&lt;&gt;0")&lt;INT('Annual Depreciation Expense'!$J33),'Annual Depreciation Expense'!$I33*'Depreciation Schedule'!AB33,IF(COUNTIF('Annual Depreciation Expense'!$AA33:AC33,"&lt;&gt;0")=INT('Annual Depreciation Expense'!$J33),(('Annual Depreciation Expense'!$J33)-INT('Annual Depreciation Expense'!$J33))*'Depreciation Schedule'!AB33*'Annual Depreciation Expense'!$I33,0))
+IF(COUNTIF($AB33:AC33,"&lt;&gt;0")&lt;INT($J33),$I33*'Depreciation Schedule'!AC33,IF(COUNTIF('Annual Depreciation Expense'!$AB33:AC33,"&lt;&gt;0")=INT('Annual Depreciation Expense'!$J33),(('Annual Depreciation Expense'!$J33)-INT('Annual Depreciation Expense'!$J33))*'Depreciation Schedule'!AC33*'Annual Depreciation Expense'!$I33,0))
+IF(COUNTIF($AC33:AC33,"&lt;&gt;0")&lt;INT($J33),$I33*'Depreciation Schedule'!AA33,IF(COUNTIF('Annual Depreciation Expense'!$AC33:AC33,"&lt;&gt;0")=INT('Annual Depreciation Expense'!$J33),(('Annual Depreciation Expense'!$J33)-INT('Annual Depreciation Expense'!$J33))*'Depreciation Schedule'!AA33*'Annual Depreciation Expense'!$I33,0))
+('Annual Depreciation Expense'!$I33*'Depreciation Schedule'!AD33)</f>
        <v>0</v>
      </c>
      <c r="AE33" s="83">
        <f>IF(COUNTIF($Z33:AD33,"&lt;&gt;0")&lt;INT($J33),$I33*'Depreciation Schedule'!Z33,IF(COUNTIF('Annual Depreciation Expense'!$Z33:AD33,"&lt;&gt;0")=INT('Annual Depreciation Expense'!$J33),(('Annual Depreciation Expense'!$J33)-INT('Annual Depreciation Expense'!$J33))*'Depreciation Schedule'!Z33*'Annual Depreciation Expense'!$I33,0))
+IF(COUNTIF('Annual Depreciation Expense'!$AA33:AD33,"&lt;&gt;0")&lt;INT('Annual Depreciation Expense'!$J33),'Annual Depreciation Expense'!$I33*'Depreciation Schedule'!AA33,IF(COUNTIF('Annual Depreciation Expense'!$AA33:AD33,"&lt;&gt;0")=INT('Annual Depreciation Expense'!$J33),(('Annual Depreciation Expense'!$J33)-INT('Annual Depreciation Expense'!$J33))*'Depreciation Schedule'!AA33*'Annual Depreciation Expense'!$I33,0))
+IF(COUNTIF($AB33:AD33,"&lt;&gt;0")&lt;INT($J33),$I33*'Depreciation Schedule'!AB33,IF(COUNTIF('Annual Depreciation Expense'!$AB33:AD33,"&lt;&gt;0")=INT('Annual Depreciation Expense'!$J33),(('Annual Depreciation Expense'!$J33)-INT('Annual Depreciation Expense'!$J33))*'Depreciation Schedule'!AB33*'Annual Depreciation Expense'!$I33,0))
+IF(COUNTIF($AC33:AD33,"&lt;&gt;0")&lt;INT($J33),$I33*'Depreciation Schedule'!AC33,IF(COUNTIF('Annual Depreciation Expense'!$AC33:AD33,"&lt;&gt;0")=INT('Annual Depreciation Expense'!$J33),(('Annual Depreciation Expense'!$J33)-INT('Annual Depreciation Expense'!$J33))*'Depreciation Schedule'!AC33*'Annual Depreciation Expense'!$I33,0))
+IF(COUNTIF($AD33:AD33,"&lt;&gt;0")&lt;INT($J33),$I33*'Depreciation Schedule'!AD33,IF(COUNTIF('Annual Depreciation Expense'!$AD33:AD33,"&lt;&gt;0")=INT($J33),(($J33)-INT($J33))*'Depreciation Schedule'!AD33*$I33,0))
+('Annual Depreciation Expense'!$I33*'Depreciation Schedule'!AE33)</f>
        <v>0</v>
      </c>
    </row>
    <row r="34" spans="6:31" x14ac:dyDescent="0.25">
      <c r="F34" s="65" t="s">
        <v>98</v>
      </c>
      <c r="G34" s="5" t="s">
        <v>137</v>
      </c>
      <c r="H34" s="15" t="s">
        <v>138</v>
      </c>
      <c r="I34" s="63">
        <f>'Depreciation Schedule'!I34</f>
        <v>0.05</v>
      </c>
      <c r="J34" s="70">
        <f>'Depreciation Schedule'!J34</f>
        <v>20</v>
      </c>
      <c r="K34" s="83"/>
      <c r="L34" s="83">
        <f>I34*'Depreciation Schedule'!L34</f>
        <v>1280</v>
      </c>
      <c r="M34" s="83">
        <f>IFERROR(IF(COUNTIF($L34:L34,"&lt;&gt;0")&lt;INT(J34),I34*'Depreciation Schedule'!L34,IF(COUNTIF('Annual Depreciation Expense'!$L34:L34,"&lt;&gt;0")=INT('Annual Depreciation Expense'!J34),(('Annual Depreciation Expense'!J34)-INT('Annual Depreciation Expense'!J34))*'Depreciation Schedule'!L34*'Annual Depreciation Expense'!I34,0))+('Annual Depreciation Expense'!I34*'Depreciation Schedule'!M34),0)</f>
        <v>5120</v>
      </c>
      <c r="N34" s="83">
        <f>IFERROR(IF(COUNTIF($L34:M34,"&lt;&gt;0")&lt;INT($J34),$I34*'Depreciation Schedule'!L34,IF(COUNTIF('Annual Depreciation Expense'!$L34:M34,"&lt;&gt;0")=INT('Annual Depreciation Expense'!$J34),(('Annual Depreciation Expense'!$J34)-INT('Annual Depreciation Expense'!$J34))*'Depreciation Schedule'!M34*'Annual Depreciation Expense'!$I34,0))+IF(COUNTIF('Annual Depreciation Expense'!$M34:M34,"&lt;&gt;0")&lt;INT('Annual Depreciation Expense'!$J34),'Annual Depreciation Expense'!$I34*'Depreciation Schedule'!M34,IF(COUNTIF('Annual Depreciation Expense'!$M34:M34,"&lt;&gt;0")=INT('Annual Depreciation Expense'!$J34),(('Annual Depreciation Expense'!$J34)-INT('Annual Depreciation Expense'!$J34))*'Depreciation Schedule'!N34*'Annual Depreciation Expense'!$I34,0))+('Annual Depreciation Expense'!$I34*'Depreciation Schedule'!N34),0)</f>
        <v>12800</v>
      </c>
      <c r="O34" s="83">
        <f>IFERROR(IF(COUNTIF($L34:N34,"&lt;&gt;0")&lt;INT($J34),$I34*'Depreciation Schedule'!L34,IF(COUNTIF('Annual Depreciation Expense'!$L34:N34,"&lt;&gt;0")=INT('Annual Depreciation Expense'!$J34),(('Annual Depreciation Expense'!$J34)-INT('Annual Depreciation Expense'!$J34))*'Depreciation Schedule'!L34*'Annual Depreciation Expense'!$I34,0))
+IF(COUNTIF('Annual Depreciation Expense'!$M34:N34,"&lt;&gt;0")&lt;INT('Annual Depreciation Expense'!$J34),'Annual Depreciation Expense'!$I34*'Depreciation Schedule'!M34,IF(COUNTIF('Annual Depreciation Expense'!$M34:N34,"&lt;&gt;0")=INT('Annual Depreciation Expense'!$J34),(('Annual Depreciation Expense'!$J34)-INT('Annual Depreciation Expense'!$J34))*'Depreciation Schedule'!M34*'Annual Depreciation Expense'!$I34,0))
+IF(COUNTIF($N34:N34,"&lt;&gt;0")&lt;INT($J34),$I34*'Depreciation Schedule'!N34,IF(COUNTIF('Annual Depreciation Expense'!$N34:N34,"&lt;&gt;0")=INT('Annual Depreciation Expense'!$J34),(('Annual Depreciation Expense'!$J34)-INT('Annual Depreciation Expense'!$J34))*'Depreciation Schedule'!O34*'Annual Depreciation Expense'!$I34,0))+('Annual Depreciation Expense'!$I34*'Depreciation Schedule'!O34),0)</f>
        <v>23040</v>
      </c>
      <c r="P34" s="83">
        <f>IFERROR(IF(COUNTIF($L34:O34,"&lt;&gt;0")&lt;INT($J34),$I34*'Depreciation Schedule'!L34,IF(COUNTIF('Annual Depreciation Expense'!$L34:O34,"&lt;&gt;0")=INT('Annual Depreciation Expense'!$J34),(('Annual Depreciation Expense'!$J34)-INT('Annual Depreciation Expense'!$J34))*'Depreciation Schedule'!L34*'Annual Depreciation Expense'!$I34,0))
+IF(COUNTIF('Annual Depreciation Expense'!$M34:O34,"&lt;&gt;0")&lt;INT('Annual Depreciation Expense'!$J34),'Annual Depreciation Expense'!$I34*'Depreciation Schedule'!M34,IF(COUNTIF('Annual Depreciation Expense'!$M34:O34,"&lt;&gt;0")=INT('Annual Depreciation Expense'!$J34),(('Annual Depreciation Expense'!$J34)-INT('Annual Depreciation Expense'!$J34))*'Depreciation Schedule'!M34*'Annual Depreciation Expense'!$I34,0))
+IF(COUNTIF($N34:O34,"&lt;&gt;0")&lt;INT($J34),$I34*'Depreciation Schedule'!N34,IF(COUNTIF('Annual Depreciation Expense'!$N34:O34,"&lt;&gt;0")=INT('Annual Depreciation Expense'!$J34),(('Annual Depreciation Expense'!$J34)-INT('Annual Depreciation Expense'!$J34))*'Depreciation Schedule'!N34*'Annual Depreciation Expense'!$I34,0))
+IF(COUNTIF($O34:O34,"&lt;&gt;0")&lt;INT($J34),$I34*'Depreciation Schedule'!O34,IF(COUNTIF('Annual Depreciation Expense'!$O34:O34,"&lt;&gt;0")=INT('Annual Depreciation Expense'!$J34),(('Annual Depreciation Expense'!$J34)-INT('Annual Depreciation Expense'!$J34))*'Depreciation Schedule'!O34*'Annual Depreciation Expense'!$I34,0))+('Annual Depreciation Expense'!$I34*'Depreciation Schedule'!P34),0)</f>
        <v>25600</v>
      </c>
      <c r="U34" s="65" t="s">
        <v>98</v>
      </c>
      <c r="V34" s="5" t="s">
        <v>137</v>
      </c>
      <c r="W34" s="15" t="s">
        <v>138</v>
      </c>
      <c r="X34" s="63">
        <f t="shared" si="4"/>
        <v>0.05</v>
      </c>
      <c r="Y34" s="70">
        <f t="shared" si="5"/>
        <v>20</v>
      </c>
      <c r="Z34" s="83">
        <f>X34*'Depreciation Schedule'!Z34</f>
        <v>0</v>
      </c>
      <c r="AA34" s="83">
        <f>IF(COUNTIF($Z34:Z34,"&lt;&gt;0")&lt;INT(Y34),X34*'Depreciation Schedule'!Z34,IF(COUNTIF('Annual Depreciation Expense'!$Z34:Z34,"&lt;&gt;0")=INT('Annual Depreciation Expense'!Y34),(('Annual Depreciation Expense'!Y34)-INT('Annual Depreciation Expense'!Y34))*'Depreciation Schedule'!Z34*'Annual Depreciation Expense'!X34,0))+('Annual Depreciation Expense'!X34*'Depreciation Schedule'!AA34)</f>
        <v>715</v>
      </c>
      <c r="AB34" s="83">
        <f>IF(COUNTIF($Z34:AA34,"&lt;&gt;0")&lt;INT($J34),$I34*'Depreciation Schedule'!Z34,IF(COUNTIF('Annual Depreciation Expense'!$Z34:AA34,"&lt;&gt;0")=INT('Annual Depreciation Expense'!$J34),(('Annual Depreciation Expense'!$J34)-INT('Annual Depreciation Expense'!$J34))*'Depreciation Schedule'!AA34*'Annual Depreciation Expense'!$I34,0))
+IF(COUNTIF('Annual Depreciation Expense'!$AA34:AA34,"&lt;&gt;0")&lt;INT('Annual Depreciation Expense'!$J34),'Annual Depreciation Expense'!$I34*'Depreciation Schedule'!AA34,IF(COUNTIF('Annual Depreciation Expense'!$AA34:AA34,"&lt;&gt;0")=INT('Annual Depreciation Expense'!$J34),(('Annual Depreciation Expense'!$J34)-INT('Annual Depreciation Expense'!$J34))*'Depreciation Schedule'!AA34*'Annual Depreciation Expense'!$I34,0))
+('Annual Depreciation Expense'!$I34*'Depreciation Schedule'!AB34)</f>
        <v>1966.25</v>
      </c>
      <c r="AC34" s="83">
        <f>IF(COUNTIF($Z34:AB34,"&lt;&gt;0")&lt;INT($J34),$I34*'Depreciation Schedule'!Z34,IF(COUNTIF('Annual Depreciation Expense'!$Z34:AB34,"&lt;&gt;0")=INT('Annual Depreciation Expense'!$J34),(('Annual Depreciation Expense'!$J34)-INT('Annual Depreciation Expense'!$J34))*'Depreciation Schedule'!AA34*'Annual Depreciation Expense'!$I34,0))
+IF(COUNTIF('Annual Depreciation Expense'!$AA34:AB34,"&lt;&gt;0")&lt;INT('Annual Depreciation Expense'!$J34),'Annual Depreciation Expense'!$I34*'Depreciation Schedule'!AA34,IF(COUNTIF('Annual Depreciation Expense'!$AA34:AB34,"&lt;&gt;0")=INT('Annual Depreciation Expense'!$J34),(('Annual Depreciation Expense'!$J34)-INT('Annual Depreciation Expense'!$J34))*'Depreciation Schedule'!AA34*'Annual Depreciation Expense'!$I34,0))
+IF(COUNTIF($AB34:AB34,"&lt;&gt;0")&lt;INT($J34),$I34*'Depreciation Schedule'!AB34,IF(COUNTIF('Annual Depreciation Expense'!$AB34:AB34,"&lt;&gt;0")=INT('Annual Depreciation Expense'!$J34),(('Annual Depreciation Expense'!$J34)-INT('Annual Depreciation Expense'!$J34))*'Depreciation Schedule'!AB34*'Annual Depreciation Expense'!$I34,0))
+('Annual Depreciation Expense'!$I34*'Depreciation Schedule'!AC34)</f>
        <v>2860</v>
      </c>
      <c r="AD34" s="83">
        <f>IF(COUNTIF($Z34:AC34,"&lt;&gt;0")&lt;INT($J34),$I34*'Depreciation Schedule'!Z34,IF(COUNTIF('Annual Depreciation Expense'!$Z34:AC34,"&lt;&gt;0")=INT('Annual Depreciation Expense'!$J34),(('Annual Depreciation Expense'!$J34)-INT('Annual Depreciation Expense'!$J34))*'Depreciation Schedule'!AA34*'Annual Depreciation Expense'!$I34,0))
+IF(COUNTIF('Annual Depreciation Expense'!$AA34:AC34,"&lt;&gt;0")&lt;INT('Annual Depreciation Expense'!$J34),'Annual Depreciation Expense'!$I34*'Depreciation Schedule'!AB34,IF(COUNTIF('Annual Depreciation Expense'!$AA34:AC34,"&lt;&gt;0")=INT('Annual Depreciation Expense'!$J34),(('Annual Depreciation Expense'!$J34)-INT('Annual Depreciation Expense'!$J34))*'Depreciation Schedule'!AB34*'Annual Depreciation Expense'!$I34,0))
+IF(COUNTIF($AB34:AC34,"&lt;&gt;0")&lt;INT($J34),$I34*'Depreciation Schedule'!AC34,IF(COUNTIF('Annual Depreciation Expense'!$AB34:AC34,"&lt;&gt;0")=INT('Annual Depreciation Expense'!$J34),(('Annual Depreciation Expense'!$J34)-INT('Annual Depreciation Expense'!$J34))*'Depreciation Schedule'!AC34*'Annual Depreciation Expense'!$I34,0))
+IF(COUNTIF($AC34:AC34,"&lt;&gt;0")&lt;INT($J34),$I34*'Depreciation Schedule'!AA34,IF(COUNTIF('Annual Depreciation Expense'!$AC34:AC34,"&lt;&gt;0")=INT('Annual Depreciation Expense'!$J34),(('Annual Depreciation Expense'!$J34)-INT('Annual Depreciation Expense'!$J34))*'Depreciation Schedule'!AA34*'Annual Depreciation Expense'!$I34,0))
+('Annual Depreciation Expense'!$I34*'Depreciation Schedule'!AD34)</f>
        <v>3396.25</v>
      </c>
      <c r="AE34" s="83">
        <f>IF(COUNTIF($Z34:AD34,"&lt;&gt;0")&lt;INT($J34),$I34*'Depreciation Schedule'!Z34,IF(COUNTIF('Annual Depreciation Expense'!$Z34:AD34,"&lt;&gt;0")=INT('Annual Depreciation Expense'!$J34),(('Annual Depreciation Expense'!$J34)-INT('Annual Depreciation Expense'!$J34))*'Depreciation Schedule'!Z34*'Annual Depreciation Expense'!$I34,0))
+IF(COUNTIF('Annual Depreciation Expense'!$AA34:AD34,"&lt;&gt;0")&lt;INT('Annual Depreciation Expense'!$J34),'Annual Depreciation Expense'!$I34*'Depreciation Schedule'!AA34,IF(COUNTIF('Annual Depreciation Expense'!$AA34:AD34,"&lt;&gt;0")=INT('Annual Depreciation Expense'!$J34),(('Annual Depreciation Expense'!$J34)-INT('Annual Depreciation Expense'!$J34))*'Depreciation Schedule'!AA34*'Annual Depreciation Expense'!$I34,0))
+IF(COUNTIF($AB34:AD34,"&lt;&gt;0")&lt;INT($J34),$I34*'Depreciation Schedule'!AB34,IF(COUNTIF('Annual Depreciation Expense'!$AB34:AD34,"&lt;&gt;0")=INT('Annual Depreciation Expense'!$J34),(('Annual Depreciation Expense'!$J34)-INT('Annual Depreciation Expense'!$J34))*'Depreciation Schedule'!AB34*'Annual Depreciation Expense'!$I34,0))
+IF(COUNTIF($AC34:AD34,"&lt;&gt;0")&lt;INT($J34),$I34*'Depreciation Schedule'!AC34,IF(COUNTIF('Annual Depreciation Expense'!$AC34:AD34,"&lt;&gt;0")=INT('Annual Depreciation Expense'!$J34),(('Annual Depreciation Expense'!$J34)-INT('Annual Depreciation Expense'!$J34))*'Depreciation Schedule'!AC34*'Annual Depreciation Expense'!$I34,0))
+IF(COUNTIF($AD34:AD34,"&lt;&gt;0")&lt;INT($J34),$I34*'Depreciation Schedule'!AD34,IF(COUNTIF('Annual Depreciation Expense'!$AD34:AD34,"&lt;&gt;0")=INT($J34),(($J34)-INT($J34))*'Depreciation Schedule'!AD34*$I34,0))
+('Annual Depreciation Expense'!$I34*'Depreciation Schedule'!AE34)</f>
        <v>3575</v>
      </c>
    </row>
    <row r="35" spans="6:31" x14ac:dyDescent="0.25">
      <c r="F35" s="65" t="s">
        <v>98</v>
      </c>
      <c r="G35" s="5" t="s">
        <v>139</v>
      </c>
      <c r="H35" s="15" t="s">
        <v>140</v>
      </c>
      <c r="I35" s="63">
        <f>'Depreciation Schedule'!I35</f>
        <v>0.05</v>
      </c>
      <c r="J35" s="70">
        <f>'Depreciation Schedule'!J35</f>
        <v>20</v>
      </c>
      <c r="K35" s="83"/>
      <c r="L35" s="83">
        <f>I35*'Depreciation Schedule'!L35</f>
        <v>325</v>
      </c>
      <c r="M35" s="83">
        <f>IFERROR(IF(COUNTIF($L35:L35,"&lt;&gt;0")&lt;INT(J35),I35*'Depreciation Schedule'!L35,IF(COUNTIF('Annual Depreciation Expense'!$L35:L35,"&lt;&gt;0")=INT('Annual Depreciation Expense'!J35),(('Annual Depreciation Expense'!J35)-INT('Annual Depreciation Expense'!J35))*'Depreciation Schedule'!L35*'Annual Depreciation Expense'!I35,0))+('Annual Depreciation Expense'!I35*'Depreciation Schedule'!M35),0)</f>
        <v>1300</v>
      </c>
      <c r="N35" s="83">
        <f>IFERROR(IF(COUNTIF($L35:M35,"&lt;&gt;0")&lt;INT($J35),$I35*'Depreciation Schedule'!L35,IF(COUNTIF('Annual Depreciation Expense'!$L35:M35,"&lt;&gt;0")=INT('Annual Depreciation Expense'!$J35),(('Annual Depreciation Expense'!$J35)-INT('Annual Depreciation Expense'!$J35))*'Depreciation Schedule'!M35*'Annual Depreciation Expense'!$I35,0))+IF(COUNTIF('Annual Depreciation Expense'!$M35:M35,"&lt;&gt;0")&lt;INT('Annual Depreciation Expense'!$J35),'Annual Depreciation Expense'!$I35*'Depreciation Schedule'!M35,IF(COUNTIF('Annual Depreciation Expense'!$M35:M35,"&lt;&gt;0")=INT('Annual Depreciation Expense'!$J35),(('Annual Depreciation Expense'!$J35)-INT('Annual Depreciation Expense'!$J35))*'Depreciation Schedule'!N35*'Annual Depreciation Expense'!$I35,0))+('Annual Depreciation Expense'!$I35*'Depreciation Schedule'!N35),0)</f>
        <v>3250</v>
      </c>
      <c r="O35" s="83">
        <f>IFERROR(IF(COUNTIF($L35:N35,"&lt;&gt;0")&lt;INT($J35),$I35*'Depreciation Schedule'!L35,IF(COUNTIF('Annual Depreciation Expense'!$L35:N35,"&lt;&gt;0")=INT('Annual Depreciation Expense'!$J35),(('Annual Depreciation Expense'!$J35)-INT('Annual Depreciation Expense'!$J35))*'Depreciation Schedule'!L35*'Annual Depreciation Expense'!$I35,0))
+IF(COUNTIF('Annual Depreciation Expense'!$M35:N35,"&lt;&gt;0")&lt;INT('Annual Depreciation Expense'!$J35),'Annual Depreciation Expense'!$I35*'Depreciation Schedule'!M35,IF(COUNTIF('Annual Depreciation Expense'!$M35:N35,"&lt;&gt;0")=INT('Annual Depreciation Expense'!$J35),(('Annual Depreciation Expense'!$J35)-INT('Annual Depreciation Expense'!$J35))*'Depreciation Schedule'!M35*'Annual Depreciation Expense'!$I35,0))
+IF(COUNTIF($N35:N35,"&lt;&gt;0")&lt;INT($J35),$I35*'Depreciation Schedule'!N35,IF(COUNTIF('Annual Depreciation Expense'!$N35:N35,"&lt;&gt;0")=INT('Annual Depreciation Expense'!$J35),(('Annual Depreciation Expense'!$J35)-INT('Annual Depreciation Expense'!$J35))*'Depreciation Schedule'!O35*'Annual Depreciation Expense'!$I35,0))+('Annual Depreciation Expense'!$I35*'Depreciation Schedule'!O35),0)</f>
        <v>5850</v>
      </c>
      <c r="P35" s="83">
        <f>IFERROR(IF(COUNTIF($L35:O35,"&lt;&gt;0")&lt;INT($J35),$I35*'Depreciation Schedule'!L35,IF(COUNTIF('Annual Depreciation Expense'!$L35:O35,"&lt;&gt;0")=INT('Annual Depreciation Expense'!$J35),(('Annual Depreciation Expense'!$J35)-INT('Annual Depreciation Expense'!$J35))*'Depreciation Schedule'!L35*'Annual Depreciation Expense'!$I35,0))
+IF(COUNTIF('Annual Depreciation Expense'!$M35:O35,"&lt;&gt;0")&lt;INT('Annual Depreciation Expense'!$J35),'Annual Depreciation Expense'!$I35*'Depreciation Schedule'!M35,IF(COUNTIF('Annual Depreciation Expense'!$M35:O35,"&lt;&gt;0")=INT('Annual Depreciation Expense'!$J35),(('Annual Depreciation Expense'!$J35)-INT('Annual Depreciation Expense'!$J35))*'Depreciation Schedule'!M35*'Annual Depreciation Expense'!$I35,0))
+IF(COUNTIF($N35:O35,"&lt;&gt;0")&lt;INT($J35),$I35*'Depreciation Schedule'!N35,IF(COUNTIF('Annual Depreciation Expense'!$N35:O35,"&lt;&gt;0")=INT('Annual Depreciation Expense'!$J35),(('Annual Depreciation Expense'!$J35)-INT('Annual Depreciation Expense'!$J35))*'Depreciation Schedule'!N35*'Annual Depreciation Expense'!$I35,0))
+IF(COUNTIF($O35:O35,"&lt;&gt;0")&lt;INT($J35),$I35*'Depreciation Schedule'!O35,IF(COUNTIF('Annual Depreciation Expense'!$O35:O35,"&lt;&gt;0")=INT('Annual Depreciation Expense'!$J35),(('Annual Depreciation Expense'!$J35)-INT('Annual Depreciation Expense'!$J35))*'Depreciation Schedule'!O35*'Annual Depreciation Expense'!$I35,0))+('Annual Depreciation Expense'!$I35*'Depreciation Schedule'!P35),0)</f>
        <v>6500</v>
      </c>
      <c r="U35" s="65" t="s">
        <v>98</v>
      </c>
      <c r="V35" s="5" t="s">
        <v>139</v>
      </c>
      <c r="W35" s="15" t="s">
        <v>140</v>
      </c>
      <c r="X35" s="63">
        <f t="shared" si="4"/>
        <v>0.05</v>
      </c>
      <c r="Y35" s="70">
        <f t="shared" si="5"/>
        <v>20</v>
      </c>
      <c r="Z35" s="83">
        <f>X35*'Depreciation Schedule'!Z35</f>
        <v>0</v>
      </c>
      <c r="AA35" s="83">
        <f>IF(COUNTIF($Z35:Z35,"&lt;&gt;0")&lt;INT(Y35),X35*'Depreciation Schedule'!Z35,IF(COUNTIF('Annual Depreciation Expense'!$Z35:Z35,"&lt;&gt;0")=INT('Annual Depreciation Expense'!Y35),(('Annual Depreciation Expense'!Y35)-INT('Annual Depreciation Expense'!Y35))*'Depreciation Schedule'!Z35*'Annual Depreciation Expense'!X35,0))+('Annual Depreciation Expense'!X35*'Depreciation Schedule'!AA35)</f>
        <v>370</v>
      </c>
      <c r="AB35" s="83">
        <f>IF(COUNTIF($Z35:AA35,"&lt;&gt;0")&lt;INT($J35),$I35*'Depreciation Schedule'!Z35,IF(COUNTIF('Annual Depreciation Expense'!$Z35:AA35,"&lt;&gt;0")=INT('Annual Depreciation Expense'!$J35),(('Annual Depreciation Expense'!$J35)-INT('Annual Depreciation Expense'!$J35))*'Depreciation Schedule'!AA35*'Annual Depreciation Expense'!$I35,0))
+IF(COUNTIF('Annual Depreciation Expense'!$AA35:AA35,"&lt;&gt;0")&lt;INT('Annual Depreciation Expense'!$J35),'Annual Depreciation Expense'!$I35*'Depreciation Schedule'!AA35,IF(COUNTIF('Annual Depreciation Expense'!$AA35:AA35,"&lt;&gt;0")=INT('Annual Depreciation Expense'!$J35),(('Annual Depreciation Expense'!$J35)-INT('Annual Depreciation Expense'!$J35))*'Depreciation Schedule'!AA35*'Annual Depreciation Expense'!$I35,0))
+('Annual Depreciation Expense'!$I35*'Depreciation Schedule'!AB35)</f>
        <v>1017.5</v>
      </c>
      <c r="AC35" s="83">
        <f>IF(COUNTIF($Z35:AB35,"&lt;&gt;0")&lt;INT($J35),$I35*'Depreciation Schedule'!Z35,IF(COUNTIF('Annual Depreciation Expense'!$Z35:AB35,"&lt;&gt;0")=INT('Annual Depreciation Expense'!$J35),(('Annual Depreciation Expense'!$J35)-INT('Annual Depreciation Expense'!$J35))*'Depreciation Schedule'!AA35*'Annual Depreciation Expense'!$I35,0))
+IF(COUNTIF('Annual Depreciation Expense'!$AA35:AB35,"&lt;&gt;0")&lt;INT('Annual Depreciation Expense'!$J35),'Annual Depreciation Expense'!$I35*'Depreciation Schedule'!AA35,IF(COUNTIF('Annual Depreciation Expense'!$AA35:AB35,"&lt;&gt;0")=INT('Annual Depreciation Expense'!$J35),(('Annual Depreciation Expense'!$J35)-INT('Annual Depreciation Expense'!$J35))*'Depreciation Schedule'!AA35*'Annual Depreciation Expense'!$I35,0))
+IF(COUNTIF($AB35:AB35,"&lt;&gt;0")&lt;INT($J35),$I35*'Depreciation Schedule'!AB35,IF(COUNTIF('Annual Depreciation Expense'!$AB35:AB35,"&lt;&gt;0")=INT('Annual Depreciation Expense'!$J35),(('Annual Depreciation Expense'!$J35)-INT('Annual Depreciation Expense'!$J35))*'Depreciation Schedule'!AB35*'Annual Depreciation Expense'!$I35,0))
+('Annual Depreciation Expense'!$I35*'Depreciation Schedule'!AC35)</f>
        <v>1480</v>
      </c>
      <c r="AD35" s="83">
        <f>IF(COUNTIF($Z35:AC35,"&lt;&gt;0")&lt;INT($J35),$I35*'Depreciation Schedule'!Z35,IF(COUNTIF('Annual Depreciation Expense'!$Z35:AC35,"&lt;&gt;0")=INT('Annual Depreciation Expense'!$J35),(('Annual Depreciation Expense'!$J35)-INT('Annual Depreciation Expense'!$J35))*'Depreciation Schedule'!AA35*'Annual Depreciation Expense'!$I35,0))
+IF(COUNTIF('Annual Depreciation Expense'!$AA35:AC35,"&lt;&gt;0")&lt;INT('Annual Depreciation Expense'!$J35),'Annual Depreciation Expense'!$I35*'Depreciation Schedule'!AB35,IF(COUNTIF('Annual Depreciation Expense'!$AA35:AC35,"&lt;&gt;0")=INT('Annual Depreciation Expense'!$J35),(('Annual Depreciation Expense'!$J35)-INT('Annual Depreciation Expense'!$J35))*'Depreciation Schedule'!AB35*'Annual Depreciation Expense'!$I35,0))
+IF(COUNTIF($AB35:AC35,"&lt;&gt;0")&lt;INT($J35),$I35*'Depreciation Schedule'!AC35,IF(COUNTIF('Annual Depreciation Expense'!$AB35:AC35,"&lt;&gt;0")=INT('Annual Depreciation Expense'!$J35),(('Annual Depreciation Expense'!$J35)-INT('Annual Depreciation Expense'!$J35))*'Depreciation Schedule'!AC35*'Annual Depreciation Expense'!$I35,0))
+IF(COUNTIF($AC35:AC35,"&lt;&gt;0")&lt;INT($J35),$I35*'Depreciation Schedule'!AA35,IF(COUNTIF('Annual Depreciation Expense'!$AC35:AC35,"&lt;&gt;0")=INT('Annual Depreciation Expense'!$J35),(('Annual Depreciation Expense'!$J35)-INT('Annual Depreciation Expense'!$J35))*'Depreciation Schedule'!AA35*'Annual Depreciation Expense'!$I35,0))
+('Annual Depreciation Expense'!$I35*'Depreciation Schedule'!AD35)</f>
        <v>1757.5</v>
      </c>
      <c r="AE35" s="83">
        <f>IF(COUNTIF($Z35:AD35,"&lt;&gt;0")&lt;INT($J35),$I35*'Depreciation Schedule'!Z35,IF(COUNTIF('Annual Depreciation Expense'!$Z35:AD35,"&lt;&gt;0")=INT('Annual Depreciation Expense'!$J35),(('Annual Depreciation Expense'!$J35)-INT('Annual Depreciation Expense'!$J35))*'Depreciation Schedule'!Z35*'Annual Depreciation Expense'!$I35,0))
+IF(COUNTIF('Annual Depreciation Expense'!$AA35:AD35,"&lt;&gt;0")&lt;INT('Annual Depreciation Expense'!$J35),'Annual Depreciation Expense'!$I35*'Depreciation Schedule'!AA35,IF(COUNTIF('Annual Depreciation Expense'!$AA35:AD35,"&lt;&gt;0")=INT('Annual Depreciation Expense'!$J35),(('Annual Depreciation Expense'!$J35)-INT('Annual Depreciation Expense'!$J35))*'Depreciation Schedule'!AA35*'Annual Depreciation Expense'!$I35,0))
+IF(COUNTIF($AB35:AD35,"&lt;&gt;0")&lt;INT($J35),$I35*'Depreciation Schedule'!AB35,IF(COUNTIF('Annual Depreciation Expense'!$AB35:AD35,"&lt;&gt;0")=INT('Annual Depreciation Expense'!$J35),(('Annual Depreciation Expense'!$J35)-INT('Annual Depreciation Expense'!$J35))*'Depreciation Schedule'!AB35*'Annual Depreciation Expense'!$I35,0))
+IF(COUNTIF($AC35:AD35,"&lt;&gt;0")&lt;INT($J35),$I35*'Depreciation Schedule'!AC35,IF(COUNTIF('Annual Depreciation Expense'!$AC35:AD35,"&lt;&gt;0")=INT('Annual Depreciation Expense'!$J35),(('Annual Depreciation Expense'!$J35)-INT('Annual Depreciation Expense'!$J35))*'Depreciation Schedule'!AC35*'Annual Depreciation Expense'!$I35,0))
+IF(COUNTIF($AD35:AD35,"&lt;&gt;0")&lt;INT($J35),$I35*'Depreciation Schedule'!AD35,IF(COUNTIF('Annual Depreciation Expense'!$AD35:AD35,"&lt;&gt;0")=INT($J35),(($J35)-INT($J35))*'Depreciation Schedule'!AD35*$I35,0))
+('Annual Depreciation Expense'!$I35*'Depreciation Schedule'!AE35)</f>
        <v>1850</v>
      </c>
    </row>
    <row r="36" spans="6:31" x14ac:dyDescent="0.25">
      <c r="F36" s="65" t="s">
        <v>98</v>
      </c>
      <c r="G36" s="5" t="s">
        <v>141</v>
      </c>
      <c r="H36" s="15" t="s">
        <v>142</v>
      </c>
      <c r="I36" s="63">
        <f>'Depreciation Schedule'!I36</f>
        <v>0</v>
      </c>
      <c r="J36" s="70">
        <f>'Depreciation Schedule'!J36</f>
        <v>0</v>
      </c>
      <c r="K36" s="83"/>
      <c r="L36" s="83">
        <f>I36*'Depreciation Schedule'!L36</f>
        <v>0</v>
      </c>
      <c r="M36" s="83">
        <f>IFERROR(IF(COUNTIF($L36:L36,"&lt;&gt;0")&lt;INT(J36),I36*'Depreciation Schedule'!L36,IF(COUNTIF('Annual Depreciation Expense'!$L36:L36,"&lt;&gt;0")=INT('Annual Depreciation Expense'!J36),(('Annual Depreciation Expense'!J36)-INT('Annual Depreciation Expense'!J36))*'Depreciation Schedule'!L36*'Annual Depreciation Expense'!I36,0))+('Annual Depreciation Expense'!I36*'Depreciation Schedule'!M36),0)</f>
        <v>0</v>
      </c>
      <c r="N36" s="83">
        <f>IFERROR(IF(COUNTIF($L36:M36,"&lt;&gt;0")&lt;INT($J36),$I36*'Depreciation Schedule'!L36,IF(COUNTIF('Annual Depreciation Expense'!$L36:M36,"&lt;&gt;0")=INT('Annual Depreciation Expense'!$J36),(('Annual Depreciation Expense'!$J36)-INT('Annual Depreciation Expense'!$J36))*'Depreciation Schedule'!M36*'Annual Depreciation Expense'!$I36,0))+IF(COUNTIF('Annual Depreciation Expense'!$M36:M36,"&lt;&gt;0")&lt;INT('Annual Depreciation Expense'!$J36),'Annual Depreciation Expense'!$I36*'Depreciation Schedule'!M36,IF(COUNTIF('Annual Depreciation Expense'!$M36:M36,"&lt;&gt;0")=INT('Annual Depreciation Expense'!$J36),(('Annual Depreciation Expense'!$J36)-INT('Annual Depreciation Expense'!$J36))*'Depreciation Schedule'!N36*'Annual Depreciation Expense'!$I36,0))+('Annual Depreciation Expense'!$I36*'Depreciation Schedule'!N36),0)</f>
        <v>0</v>
      </c>
      <c r="O36" s="83">
        <f>IFERROR(IF(COUNTIF($L36:N36,"&lt;&gt;0")&lt;INT($J36),$I36*'Depreciation Schedule'!L36,IF(COUNTIF('Annual Depreciation Expense'!$L36:N36,"&lt;&gt;0")=INT('Annual Depreciation Expense'!$J36),(('Annual Depreciation Expense'!$J36)-INT('Annual Depreciation Expense'!$J36))*'Depreciation Schedule'!L36*'Annual Depreciation Expense'!$I36,0))
+IF(COUNTIF('Annual Depreciation Expense'!$M36:N36,"&lt;&gt;0")&lt;INT('Annual Depreciation Expense'!$J36),'Annual Depreciation Expense'!$I36*'Depreciation Schedule'!M36,IF(COUNTIF('Annual Depreciation Expense'!$M36:N36,"&lt;&gt;0")=INT('Annual Depreciation Expense'!$J36),(('Annual Depreciation Expense'!$J36)-INT('Annual Depreciation Expense'!$J36))*'Depreciation Schedule'!M36*'Annual Depreciation Expense'!$I36,0))
+IF(COUNTIF($N36:N36,"&lt;&gt;0")&lt;INT($J36),$I36*'Depreciation Schedule'!N36,IF(COUNTIF('Annual Depreciation Expense'!$N36:N36,"&lt;&gt;0")=INT('Annual Depreciation Expense'!$J36),(('Annual Depreciation Expense'!$J36)-INT('Annual Depreciation Expense'!$J36))*'Depreciation Schedule'!O36*'Annual Depreciation Expense'!$I36,0))+('Annual Depreciation Expense'!$I36*'Depreciation Schedule'!O36),0)</f>
        <v>0</v>
      </c>
      <c r="P36" s="83">
        <f>IFERROR(IF(COUNTIF($L36:O36,"&lt;&gt;0")&lt;INT($J36),$I36*'Depreciation Schedule'!L36,IF(COUNTIF('Annual Depreciation Expense'!$L36:O36,"&lt;&gt;0")=INT('Annual Depreciation Expense'!$J36),(('Annual Depreciation Expense'!$J36)-INT('Annual Depreciation Expense'!$J36))*'Depreciation Schedule'!L36*'Annual Depreciation Expense'!$I36,0))
+IF(COUNTIF('Annual Depreciation Expense'!$M36:O36,"&lt;&gt;0")&lt;INT('Annual Depreciation Expense'!$J36),'Annual Depreciation Expense'!$I36*'Depreciation Schedule'!M36,IF(COUNTIF('Annual Depreciation Expense'!$M36:O36,"&lt;&gt;0")=INT('Annual Depreciation Expense'!$J36),(('Annual Depreciation Expense'!$J36)-INT('Annual Depreciation Expense'!$J36))*'Depreciation Schedule'!M36*'Annual Depreciation Expense'!$I36,0))
+IF(COUNTIF($N36:O36,"&lt;&gt;0")&lt;INT($J36),$I36*'Depreciation Schedule'!N36,IF(COUNTIF('Annual Depreciation Expense'!$N36:O36,"&lt;&gt;0")=INT('Annual Depreciation Expense'!$J36),(('Annual Depreciation Expense'!$J36)-INT('Annual Depreciation Expense'!$J36))*'Depreciation Schedule'!N36*'Annual Depreciation Expense'!$I36,0))
+IF(COUNTIF($O36:O36,"&lt;&gt;0")&lt;INT($J36),$I36*'Depreciation Schedule'!O36,IF(COUNTIF('Annual Depreciation Expense'!$O36:O36,"&lt;&gt;0")=INT('Annual Depreciation Expense'!$J36),(('Annual Depreciation Expense'!$J36)-INT('Annual Depreciation Expense'!$J36))*'Depreciation Schedule'!O36*'Annual Depreciation Expense'!$I36,0))+('Annual Depreciation Expense'!$I36*'Depreciation Schedule'!P36),0)</f>
        <v>0</v>
      </c>
      <c r="U36" s="65" t="s">
        <v>98</v>
      </c>
      <c r="V36" s="5" t="s">
        <v>141</v>
      </c>
      <c r="W36" s="15" t="s">
        <v>142</v>
      </c>
      <c r="X36" s="63">
        <f t="shared" si="4"/>
        <v>0</v>
      </c>
      <c r="Y36" s="70">
        <f t="shared" si="5"/>
        <v>0</v>
      </c>
      <c r="Z36" s="83">
        <f>X36*'Depreciation Schedule'!Z36</f>
        <v>0</v>
      </c>
      <c r="AA36" s="83">
        <f>IF(COUNTIF($Z36:Z36,"&lt;&gt;0")&lt;INT(Y36),X36*'Depreciation Schedule'!Z36,IF(COUNTIF('Annual Depreciation Expense'!$Z36:Z36,"&lt;&gt;0")=INT('Annual Depreciation Expense'!Y36),(('Annual Depreciation Expense'!Y36)-INT('Annual Depreciation Expense'!Y36))*'Depreciation Schedule'!Z36*'Annual Depreciation Expense'!X36,0))+('Annual Depreciation Expense'!X36*'Depreciation Schedule'!AA36)</f>
        <v>0</v>
      </c>
      <c r="AB36" s="83">
        <f>IF(COUNTIF($Z36:AA36,"&lt;&gt;0")&lt;INT($J36),$I36*'Depreciation Schedule'!Z36,IF(COUNTIF('Annual Depreciation Expense'!$Z36:AA36,"&lt;&gt;0")=INT('Annual Depreciation Expense'!$J36),(('Annual Depreciation Expense'!$J36)-INT('Annual Depreciation Expense'!$J36))*'Depreciation Schedule'!AA36*'Annual Depreciation Expense'!$I36,0))
+IF(COUNTIF('Annual Depreciation Expense'!$AA36:AA36,"&lt;&gt;0")&lt;INT('Annual Depreciation Expense'!$J36),'Annual Depreciation Expense'!$I36*'Depreciation Schedule'!AA36,IF(COUNTIF('Annual Depreciation Expense'!$AA36:AA36,"&lt;&gt;0")=INT('Annual Depreciation Expense'!$J36),(('Annual Depreciation Expense'!$J36)-INT('Annual Depreciation Expense'!$J36))*'Depreciation Schedule'!AA36*'Annual Depreciation Expense'!$I36,0))
+('Annual Depreciation Expense'!$I36*'Depreciation Schedule'!AB36)</f>
        <v>0</v>
      </c>
      <c r="AC36" s="83">
        <f>IF(COUNTIF($Z36:AB36,"&lt;&gt;0")&lt;INT($J36),$I36*'Depreciation Schedule'!Z36,IF(COUNTIF('Annual Depreciation Expense'!$Z36:AB36,"&lt;&gt;0")=INT('Annual Depreciation Expense'!$J36),(('Annual Depreciation Expense'!$J36)-INT('Annual Depreciation Expense'!$J36))*'Depreciation Schedule'!AA36*'Annual Depreciation Expense'!$I36,0))
+IF(COUNTIF('Annual Depreciation Expense'!$AA36:AB36,"&lt;&gt;0")&lt;INT('Annual Depreciation Expense'!$J36),'Annual Depreciation Expense'!$I36*'Depreciation Schedule'!AA36,IF(COUNTIF('Annual Depreciation Expense'!$AA36:AB36,"&lt;&gt;0")=INT('Annual Depreciation Expense'!$J36),(('Annual Depreciation Expense'!$J36)-INT('Annual Depreciation Expense'!$J36))*'Depreciation Schedule'!AA36*'Annual Depreciation Expense'!$I36,0))
+IF(COUNTIF($AB36:AB36,"&lt;&gt;0")&lt;INT($J36),$I36*'Depreciation Schedule'!AB36,IF(COUNTIF('Annual Depreciation Expense'!$AB36:AB36,"&lt;&gt;0")=INT('Annual Depreciation Expense'!$J36),(('Annual Depreciation Expense'!$J36)-INT('Annual Depreciation Expense'!$J36))*'Depreciation Schedule'!AB36*'Annual Depreciation Expense'!$I36,0))
+('Annual Depreciation Expense'!$I36*'Depreciation Schedule'!AC36)</f>
        <v>0</v>
      </c>
      <c r="AD36" s="83">
        <f>IF(COUNTIF($Z36:AC36,"&lt;&gt;0")&lt;INT($J36),$I36*'Depreciation Schedule'!Z36,IF(COUNTIF('Annual Depreciation Expense'!$Z36:AC36,"&lt;&gt;0")=INT('Annual Depreciation Expense'!$J36),(('Annual Depreciation Expense'!$J36)-INT('Annual Depreciation Expense'!$J36))*'Depreciation Schedule'!AA36*'Annual Depreciation Expense'!$I36,0))
+IF(COUNTIF('Annual Depreciation Expense'!$AA36:AC36,"&lt;&gt;0")&lt;INT('Annual Depreciation Expense'!$J36),'Annual Depreciation Expense'!$I36*'Depreciation Schedule'!AB36,IF(COUNTIF('Annual Depreciation Expense'!$AA36:AC36,"&lt;&gt;0")=INT('Annual Depreciation Expense'!$J36),(('Annual Depreciation Expense'!$J36)-INT('Annual Depreciation Expense'!$J36))*'Depreciation Schedule'!AB36*'Annual Depreciation Expense'!$I36,0))
+IF(COUNTIF($AB36:AC36,"&lt;&gt;0")&lt;INT($J36),$I36*'Depreciation Schedule'!AC36,IF(COUNTIF('Annual Depreciation Expense'!$AB36:AC36,"&lt;&gt;0")=INT('Annual Depreciation Expense'!$J36),(('Annual Depreciation Expense'!$J36)-INT('Annual Depreciation Expense'!$J36))*'Depreciation Schedule'!AC36*'Annual Depreciation Expense'!$I36,0))
+IF(COUNTIF($AC36:AC36,"&lt;&gt;0")&lt;INT($J36),$I36*'Depreciation Schedule'!AA36,IF(COUNTIF('Annual Depreciation Expense'!$AC36:AC36,"&lt;&gt;0")=INT('Annual Depreciation Expense'!$J36),(('Annual Depreciation Expense'!$J36)-INT('Annual Depreciation Expense'!$J36))*'Depreciation Schedule'!AA36*'Annual Depreciation Expense'!$I36,0))
+('Annual Depreciation Expense'!$I36*'Depreciation Schedule'!AD36)</f>
        <v>0</v>
      </c>
      <c r="AE36" s="83">
        <f>IF(COUNTIF($Z36:AD36,"&lt;&gt;0")&lt;INT($J36),$I36*'Depreciation Schedule'!Z36,IF(COUNTIF('Annual Depreciation Expense'!$Z36:AD36,"&lt;&gt;0")=INT('Annual Depreciation Expense'!$J36),(('Annual Depreciation Expense'!$J36)-INT('Annual Depreciation Expense'!$J36))*'Depreciation Schedule'!Z36*'Annual Depreciation Expense'!$I36,0))
+IF(COUNTIF('Annual Depreciation Expense'!$AA36:AD36,"&lt;&gt;0")&lt;INT('Annual Depreciation Expense'!$J36),'Annual Depreciation Expense'!$I36*'Depreciation Schedule'!AA36,IF(COUNTIF('Annual Depreciation Expense'!$AA36:AD36,"&lt;&gt;0")=INT('Annual Depreciation Expense'!$J36),(('Annual Depreciation Expense'!$J36)-INT('Annual Depreciation Expense'!$J36))*'Depreciation Schedule'!AA36*'Annual Depreciation Expense'!$I36,0))
+IF(COUNTIF($AB36:AD36,"&lt;&gt;0")&lt;INT($J36),$I36*'Depreciation Schedule'!AB36,IF(COUNTIF('Annual Depreciation Expense'!$AB36:AD36,"&lt;&gt;0")=INT('Annual Depreciation Expense'!$J36),(('Annual Depreciation Expense'!$J36)-INT('Annual Depreciation Expense'!$J36))*'Depreciation Schedule'!AB36*'Annual Depreciation Expense'!$I36,0))
+IF(COUNTIF($AC36:AD36,"&lt;&gt;0")&lt;INT($J36),$I36*'Depreciation Schedule'!AC36,IF(COUNTIF('Annual Depreciation Expense'!$AC36:AD36,"&lt;&gt;0")=INT('Annual Depreciation Expense'!$J36),(('Annual Depreciation Expense'!$J36)-INT('Annual Depreciation Expense'!$J36))*'Depreciation Schedule'!AC36*'Annual Depreciation Expense'!$I36,0))
+IF(COUNTIF($AD36:AD36,"&lt;&gt;0")&lt;INT($J36),$I36*'Depreciation Schedule'!AD36,IF(COUNTIF('Annual Depreciation Expense'!$AD36:AD36,"&lt;&gt;0")=INT($J36),(($J36)-INT($J36))*'Depreciation Schedule'!AD36*$I36,0))
+('Annual Depreciation Expense'!$I36*'Depreciation Schedule'!AE36)</f>
        <v>0</v>
      </c>
    </row>
    <row r="37" spans="6:31" x14ac:dyDescent="0.25">
      <c r="F37" s="65" t="s">
        <v>98</v>
      </c>
      <c r="G37" s="5" t="s">
        <v>143</v>
      </c>
      <c r="H37" s="15" t="s">
        <v>144</v>
      </c>
      <c r="I37" s="63">
        <f>'Depreciation Schedule'!I37</f>
        <v>0</v>
      </c>
      <c r="J37" s="70">
        <f>'Depreciation Schedule'!J37</f>
        <v>0</v>
      </c>
      <c r="K37" s="83"/>
      <c r="L37" s="83">
        <f>I37*'Depreciation Schedule'!L37</f>
        <v>0</v>
      </c>
      <c r="M37" s="83">
        <f>IFERROR(IF(COUNTIF($L37:L37,"&lt;&gt;0")&lt;INT(J37),I37*'Depreciation Schedule'!L37,IF(COUNTIF('Annual Depreciation Expense'!$L37:L37,"&lt;&gt;0")=INT('Annual Depreciation Expense'!J37),(('Annual Depreciation Expense'!J37)-INT('Annual Depreciation Expense'!J37))*'Depreciation Schedule'!L37*'Annual Depreciation Expense'!I37,0))+('Annual Depreciation Expense'!I37*'Depreciation Schedule'!M37),0)</f>
        <v>0</v>
      </c>
      <c r="N37" s="83">
        <f>IFERROR(IF(COUNTIF($L37:M37,"&lt;&gt;0")&lt;INT($J37),$I37*'Depreciation Schedule'!L37,IF(COUNTIF('Annual Depreciation Expense'!$L37:M37,"&lt;&gt;0")=INT('Annual Depreciation Expense'!$J37),(('Annual Depreciation Expense'!$J37)-INT('Annual Depreciation Expense'!$J37))*'Depreciation Schedule'!M37*'Annual Depreciation Expense'!$I37,0))+IF(COUNTIF('Annual Depreciation Expense'!$M37:M37,"&lt;&gt;0")&lt;INT('Annual Depreciation Expense'!$J37),'Annual Depreciation Expense'!$I37*'Depreciation Schedule'!M37,IF(COUNTIF('Annual Depreciation Expense'!$M37:M37,"&lt;&gt;0")=INT('Annual Depreciation Expense'!$J37),(('Annual Depreciation Expense'!$J37)-INT('Annual Depreciation Expense'!$J37))*'Depreciation Schedule'!N37*'Annual Depreciation Expense'!$I37,0))+('Annual Depreciation Expense'!$I37*'Depreciation Schedule'!N37),0)</f>
        <v>0</v>
      </c>
      <c r="O37" s="83">
        <f>IFERROR(IF(COUNTIF($L37:N37,"&lt;&gt;0")&lt;INT($J37),$I37*'Depreciation Schedule'!L37,IF(COUNTIF('Annual Depreciation Expense'!$L37:N37,"&lt;&gt;0")=INT('Annual Depreciation Expense'!$J37),(('Annual Depreciation Expense'!$J37)-INT('Annual Depreciation Expense'!$J37))*'Depreciation Schedule'!L37*'Annual Depreciation Expense'!$I37,0))
+IF(COUNTIF('Annual Depreciation Expense'!$M37:N37,"&lt;&gt;0")&lt;INT('Annual Depreciation Expense'!$J37),'Annual Depreciation Expense'!$I37*'Depreciation Schedule'!M37,IF(COUNTIF('Annual Depreciation Expense'!$M37:N37,"&lt;&gt;0")=INT('Annual Depreciation Expense'!$J37),(('Annual Depreciation Expense'!$J37)-INT('Annual Depreciation Expense'!$J37))*'Depreciation Schedule'!M37*'Annual Depreciation Expense'!$I37,0))
+IF(COUNTIF($N37:N37,"&lt;&gt;0")&lt;INT($J37),$I37*'Depreciation Schedule'!N37,IF(COUNTIF('Annual Depreciation Expense'!$N37:N37,"&lt;&gt;0")=INT('Annual Depreciation Expense'!$J37),(('Annual Depreciation Expense'!$J37)-INT('Annual Depreciation Expense'!$J37))*'Depreciation Schedule'!O37*'Annual Depreciation Expense'!$I37,0))+('Annual Depreciation Expense'!$I37*'Depreciation Schedule'!O37),0)</f>
        <v>0</v>
      </c>
      <c r="P37" s="83">
        <f>IFERROR(IF(COUNTIF($L37:O37,"&lt;&gt;0")&lt;INT($J37),$I37*'Depreciation Schedule'!L37,IF(COUNTIF('Annual Depreciation Expense'!$L37:O37,"&lt;&gt;0")=INT('Annual Depreciation Expense'!$J37),(('Annual Depreciation Expense'!$J37)-INT('Annual Depreciation Expense'!$J37))*'Depreciation Schedule'!L37*'Annual Depreciation Expense'!$I37,0))
+IF(COUNTIF('Annual Depreciation Expense'!$M37:O37,"&lt;&gt;0")&lt;INT('Annual Depreciation Expense'!$J37),'Annual Depreciation Expense'!$I37*'Depreciation Schedule'!M37,IF(COUNTIF('Annual Depreciation Expense'!$M37:O37,"&lt;&gt;0")=INT('Annual Depreciation Expense'!$J37),(('Annual Depreciation Expense'!$J37)-INT('Annual Depreciation Expense'!$J37))*'Depreciation Schedule'!M37*'Annual Depreciation Expense'!$I37,0))
+IF(COUNTIF($N37:O37,"&lt;&gt;0")&lt;INT($J37),$I37*'Depreciation Schedule'!N37,IF(COUNTIF('Annual Depreciation Expense'!$N37:O37,"&lt;&gt;0")=INT('Annual Depreciation Expense'!$J37),(('Annual Depreciation Expense'!$J37)-INT('Annual Depreciation Expense'!$J37))*'Depreciation Schedule'!N37*'Annual Depreciation Expense'!$I37,0))
+IF(COUNTIF($O37:O37,"&lt;&gt;0")&lt;INT($J37),$I37*'Depreciation Schedule'!O37,IF(COUNTIF('Annual Depreciation Expense'!$O37:O37,"&lt;&gt;0")=INT('Annual Depreciation Expense'!$J37),(('Annual Depreciation Expense'!$J37)-INT('Annual Depreciation Expense'!$J37))*'Depreciation Schedule'!O37*'Annual Depreciation Expense'!$I37,0))+('Annual Depreciation Expense'!$I37*'Depreciation Schedule'!P37),0)</f>
        <v>0</v>
      </c>
      <c r="U37" s="65" t="s">
        <v>98</v>
      </c>
      <c r="V37" s="5" t="s">
        <v>143</v>
      </c>
      <c r="W37" s="15" t="s">
        <v>144</v>
      </c>
      <c r="X37" s="63">
        <f t="shared" si="4"/>
        <v>0</v>
      </c>
      <c r="Y37" s="70">
        <f t="shared" si="5"/>
        <v>0</v>
      </c>
      <c r="Z37" s="83">
        <f>X37*'Depreciation Schedule'!Z37</f>
        <v>0</v>
      </c>
      <c r="AA37" s="83">
        <f>IF(COUNTIF($Z37:Z37,"&lt;&gt;0")&lt;INT(Y37),X37*'Depreciation Schedule'!Z37,IF(COUNTIF('Annual Depreciation Expense'!$Z37:Z37,"&lt;&gt;0")=INT('Annual Depreciation Expense'!Y37),(('Annual Depreciation Expense'!Y37)-INT('Annual Depreciation Expense'!Y37))*'Depreciation Schedule'!Z37*'Annual Depreciation Expense'!X37,0))+('Annual Depreciation Expense'!X37*'Depreciation Schedule'!AA37)</f>
        <v>0</v>
      </c>
      <c r="AB37" s="83">
        <f>IF(COUNTIF($Z37:AA37,"&lt;&gt;0")&lt;INT($J37),$I37*'Depreciation Schedule'!Z37,IF(COUNTIF('Annual Depreciation Expense'!$Z37:AA37,"&lt;&gt;0")=INT('Annual Depreciation Expense'!$J37),(('Annual Depreciation Expense'!$J37)-INT('Annual Depreciation Expense'!$J37))*'Depreciation Schedule'!AA37*'Annual Depreciation Expense'!$I37,0))
+IF(COUNTIF('Annual Depreciation Expense'!$AA37:AA37,"&lt;&gt;0")&lt;INT('Annual Depreciation Expense'!$J37),'Annual Depreciation Expense'!$I37*'Depreciation Schedule'!AA37,IF(COUNTIF('Annual Depreciation Expense'!$AA37:AA37,"&lt;&gt;0")=INT('Annual Depreciation Expense'!$J37),(('Annual Depreciation Expense'!$J37)-INT('Annual Depreciation Expense'!$J37))*'Depreciation Schedule'!AA37*'Annual Depreciation Expense'!$I37,0))
+('Annual Depreciation Expense'!$I37*'Depreciation Schedule'!AB37)</f>
        <v>0</v>
      </c>
      <c r="AC37" s="83">
        <f>IF(COUNTIF($Z37:AB37,"&lt;&gt;0")&lt;INT($J37),$I37*'Depreciation Schedule'!Z37,IF(COUNTIF('Annual Depreciation Expense'!$Z37:AB37,"&lt;&gt;0")=INT('Annual Depreciation Expense'!$J37),(('Annual Depreciation Expense'!$J37)-INT('Annual Depreciation Expense'!$J37))*'Depreciation Schedule'!AA37*'Annual Depreciation Expense'!$I37,0))
+IF(COUNTIF('Annual Depreciation Expense'!$AA37:AB37,"&lt;&gt;0")&lt;INT('Annual Depreciation Expense'!$J37),'Annual Depreciation Expense'!$I37*'Depreciation Schedule'!AA37,IF(COUNTIF('Annual Depreciation Expense'!$AA37:AB37,"&lt;&gt;0")=INT('Annual Depreciation Expense'!$J37),(('Annual Depreciation Expense'!$J37)-INT('Annual Depreciation Expense'!$J37))*'Depreciation Schedule'!AA37*'Annual Depreciation Expense'!$I37,0))
+IF(COUNTIF($AB37:AB37,"&lt;&gt;0")&lt;INT($J37),$I37*'Depreciation Schedule'!AB37,IF(COUNTIF('Annual Depreciation Expense'!$AB37:AB37,"&lt;&gt;0")=INT('Annual Depreciation Expense'!$J37),(('Annual Depreciation Expense'!$J37)-INT('Annual Depreciation Expense'!$J37))*'Depreciation Schedule'!AB37*'Annual Depreciation Expense'!$I37,0))
+('Annual Depreciation Expense'!$I37*'Depreciation Schedule'!AC37)</f>
        <v>0</v>
      </c>
      <c r="AD37" s="83">
        <f>IF(COUNTIF($Z37:AC37,"&lt;&gt;0")&lt;INT($J37),$I37*'Depreciation Schedule'!Z37,IF(COUNTIF('Annual Depreciation Expense'!$Z37:AC37,"&lt;&gt;0")=INT('Annual Depreciation Expense'!$J37),(('Annual Depreciation Expense'!$J37)-INT('Annual Depreciation Expense'!$J37))*'Depreciation Schedule'!AA37*'Annual Depreciation Expense'!$I37,0))
+IF(COUNTIF('Annual Depreciation Expense'!$AA37:AC37,"&lt;&gt;0")&lt;INT('Annual Depreciation Expense'!$J37),'Annual Depreciation Expense'!$I37*'Depreciation Schedule'!AB37,IF(COUNTIF('Annual Depreciation Expense'!$AA37:AC37,"&lt;&gt;0")=INT('Annual Depreciation Expense'!$J37),(('Annual Depreciation Expense'!$J37)-INT('Annual Depreciation Expense'!$J37))*'Depreciation Schedule'!AB37*'Annual Depreciation Expense'!$I37,0))
+IF(COUNTIF($AB37:AC37,"&lt;&gt;0")&lt;INT($J37),$I37*'Depreciation Schedule'!AC37,IF(COUNTIF('Annual Depreciation Expense'!$AB37:AC37,"&lt;&gt;0")=INT('Annual Depreciation Expense'!$J37),(('Annual Depreciation Expense'!$J37)-INT('Annual Depreciation Expense'!$J37))*'Depreciation Schedule'!AC37*'Annual Depreciation Expense'!$I37,0))
+IF(COUNTIF($AC37:AC37,"&lt;&gt;0")&lt;INT($J37),$I37*'Depreciation Schedule'!AA37,IF(COUNTIF('Annual Depreciation Expense'!$AC37:AC37,"&lt;&gt;0")=INT('Annual Depreciation Expense'!$J37),(('Annual Depreciation Expense'!$J37)-INT('Annual Depreciation Expense'!$J37))*'Depreciation Schedule'!AA37*'Annual Depreciation Expense'!$I37,0))
+('Annual Depreciation Expense'!$I37*'Depreciation Schedule'!AD37)</f>
        <v>0</v>
      </c>
      <c r="AE37" s="83">
        <f>IF(COUNTIF($Z37:AD37,"&lt;&gt;0")&lt;INT($J37),$I37*'Depreciation Schedule'!Z37,IF(COUNTIF('Annual Depreciation Expense'!$Z37:AD37,"&lt;&gt;0")=INT('Annual Depreciation Expense'!$J37),(('Annual Depreciation Expense'!$J37)-INT('Annual Depreciation Expense'!$J37))*'Depreciation Schedule'!Z37*'Annual Depreciation Expense'!$I37,0))
+IF(COUNTIF('Annual Depreciation Expense'!$AA37:AD37,"&lt;&gt;0")&lt;INT('Annual Depreciation Expense'!$J37),'Annual Depreciation Expense'!$I37*'Depreciation Schedule'!AA37,IF(COUNTIF('Annual Depreciation Expense'!$AA37:AD37,"&lt;&gt;0")=INT('Annual Depreciation Expense'!$J37),(('Annual Depreciation Expense'!$J37)-INT('Annual Depreciation Expense'!$J37))*'Depreciation Schedule'!AA37*'Annual Depreciation Expense'!$I37,0))
+IF(COUNTIF($AB37:AD37,"&lt;&gt;0")&lt;INT($J37),$I37*'Depreciation Schedule'!AB37,IF(COUNTIF('Annual Depreciation Expense'!$AB37:AD37,"&lt;&gt;0")=INT('Annual Depreciation Expense'!$J37),(('Annual Depreciation Expense'!$J37)-INT('Annual Depreciation Expense'!$J37))*'Depreciation Schedule'!AB37*'Annual Depreciation Expense'!$I37,0))
+IF(COUNTIF($AC37:AD37,"&lt;&gt;0")&lt;INT($J37),$I37*'Depreciation Schedule'!AC37,IF(COUNTIF('Annual Depreciation Expense'!$AC37:AD37,"&lt;&gt;0")=INT('Annual Depreciation Expense'!$J37),(('Annual Depreciation Expense'!$J37)-INT('Annual Depreciation Expense'!$J37))*'Depreciation Schedule'!AC37*'Annual Depreciation Expense'!$I37,0))
+IF(COUNTIF($AD37:AD37,"&lt;&gt;0")&lt;INT($J37),$I37*'Depreciation Schedule'!AD37,IF(COUNTIF('Annual Depreciation Expense'!$AD37:AD37,"&lt;&gt;0")=INT($J37),(($J37)-INT($J37))*'Depreciation Schedule'!AD37*$I37,0))
+('Annual Depreciation Expense'!$I37*'Depreciation Schedule'!AE37)</f>
        <v>0</v>
      </c>
    </row>
    <row r="38" spans="6:31" x14ac:dyDescent="0.25">
      <c r="F38" s="65" t="s">
        <v>98</v>
      </c>
      <c r="G38" s="5" t="s">
        <v>145</v>
      </c>
      <c r="H38" s="15" t="s">
        <v>94</v>
      </c>
      <c r="I38" s="63">
        <f>'Depreciation Schedule'!I38</f>
        <v>0.05</v>
      </c>
      <c r="J38" s="70">
        <f>'Depreciation Schedule'!J38</f>
        <v>20</v>
      </c>
      <c r="K38" s="84"/>
      <c r="L38" s="84">
        <f>I38*'Depreciation Schedule'!L38</f>
        <v>5302.55</v>
      </c>
      <c r="M38" s="84">
        <f>IFERROR(IF(COUNTIF($L38:L38,"&lt;&gt;0")&lt;INT(J38),I38*'Depreciation Schedule'!L38,IF(COUNTIF('Annual Depreciation Expense'!$L38:L38,"&lt;&gt;0")=INT('Annual Depreciation Expense'!J38),(('Annual Depreciation Expense'!J38)-INT('Annual Depreciation Expense'!J38))*'Depreciation Schedule'!L38*'Annual Depreciation Expense'!I38,0))+('Annual Depreciation Expense'!I38*'Depreciation Schedule'!M38),0)</f>
        <v>21210.2</v>
      </c>
      <c r="N38" s="84">
        <f>IFERROR(IF(COUNTIF($L38:M38,"&lt;&gt;0")&lt;INT($J38),$I38*'Depreciation Schedule'!L38,IF(COUNTIF('Annual Depreciation Expense'!$L38:M38,"&lt;&gt;0")=INT('Annual Depreciation Expense'!$J38),(('Annual Depreciation Expense'!$J38)-INT('Annual Depreciation Expense'!$J38))*'Depreciation Schedule'!M38*'Annual Depreciation Expense'!$I38,0))+IF(COUNTIF('Annual Depreciation Expense'!$M38:M38,"&lt;&gt;0")&lt;INT('Annual Depreciation Expense'!$J38),'Annual Depreciation Expense'!$I38*'Depreciation Schedule'!M38,IF(COUNTIF('Annual Depreciation Expense'!$M38:M38,"&lt;&gt;0")=INT('Annual Depreciation Expense'!$J38),(('Annual Depreciation Expense'!$J38)-INT('Annual Depreciation Expense'!$J38))*'Depreciation Schedule'!N38*'Annual Depreciation Expense'!$I38,0))+('Annual Depreciation Expense'!$I38*'Depreciation Schedule'!N38),0)</f>
        <v>53025.55</v>
      </c>
      <c r="O38" s="84">
        <f>IFERROR(IF(COUNTIF($L38:N38,"&lt;&gt;0")&lt;INT($J38),$I38*'Depreciation Schedule'!L38,IF(COUNTIF('Annual Depreciation Expense'!$L38:N38,"&lt;&gt;0")=INT('Annual Depreciation Expense'!$J38),(('Annual Depreciation Expense'!$J38)-INT('Annual Depreciation Expense'!$J38))*'Depreciation Schedule'!L38*'Annual Depreciation Expense'!$I38,0))
+IF(COUNTIF('Annual Depreciation Expense'!$M38:N38,"&lt;&gt;0")&lt;INT('Annual Depreciation Expense'!$J38),'Annual Depreciation Expense'!$I38*'Depreciation Schedule'!M38,IF(COUNTIF('Annual Depreciation Expense'!$M38:N38,"&lt;&gt;0")=INT('Annual Depreciation Expense'!$J38),(('Annual Depreciation Expense'!$J38)-INT('Annual Depreciation Expense'!$J38))*'Depreciation Schedule'!M38*'Annual Depreciation Expense'!$I38,0))
+IF(COUNTIF($N38:N38,"&lt;&gt;0")&lt;INT($J38),$I38*'Depreciation Schedule'!N38,IF(COUNTIF('Annual Depreciation Expense'!$N38:N38,"&lt;&gt;0")=INT('Annual Depreciation Expense'!$J38),(('Annual Depreciation Expense'!$J38)-INT('Annual Depreciation Expense'!$J38))*'Depreciation Schedule'!O38*'Annual Depreciation Expense'!$I38,0))+('Annual Depreciation Expense'!$I38*'Depreciation Schedule'!O38),0)</f>
        <v>95445.950000000012</v>
      </c>
      <c r="P38" s="84">
        <f>IFERROR(IF(COUNTIF($L38:O38,"&lt;&gt;0")&lt;INT($J38),$I38*'Depreciation Schedule'!L38,IF(COUNTIF('Annual Depreciation Expense'!$L38:O38,"&lt;&gt;0")=INT('Annual Depreciation Expense'!$J38),(('Annual Depreciation Expense'!$J38)-INT('Annual Depreciation Expense'!$J38))*'Depreciation Schedule'!L38*'Annual Depreciation Expense'!$I38,0))
+IF(COUNTIF('Annual Depreciation Expense'!$M38:O38,"&lt;&gt;0")&lt;INT('Annual Depreciation Expense'!$J38),'Annual Depreciation Expense'!$I38*'Depreciation Schedule'!M38,IF(COUNTIF('Annual Depreciation Expense'!$M38:O38,"&lt;&gt;0")=INT('Annual Depreciation Expense'!$J38),(('Annual Depreciation Expense'!$J38)-INT('Annual Depreciation Expense'!$J38))*'Depreciation Schedule'!M38*'Annual Depreciation Expense'!$I38,0))
+IF(COUNTIF($N38:O38,"&lt;&gt;0")&lt;INT($J38),$I38*'Depreciation Schedule'!N38,IF(COUNTIF('Annual Depreciation Expense'!$N38:O38,"&lt;&gt;0")=INT('Annual Depreciation Expense'!$J38),(('Annual Depreciation Expense'!$J38)-INT('Annual Depreciation Expense'!$J38))*'Depreciation Schedule'!N38*'Annual Depreciation Expense'!$I38,0))
+IF(COUNTIF($O38:O38,"&lt;&gt;0")&lt;INT($J38),$I38*'Depreciation Schedule'!O38,IF(COUNTIF('Annual Depreciation Expense'!$O38:O38,"&lt;&gt;0")=INT('Annual Depreciation Expense'!$J38),(('Annual Depreciation Expense'!$J38)-INT('Annual Depreciation Expense'!$J38))*'Depreciation Schedule'!O38*'Annual Depreciation Expense'!$I38,0))+('Annual Depreciation Expense'!$I38*'Depreciation Schedule'!P38),0)</f>
        <v>106051.1</v>
      </c>
      <c r="U38" s="65" t="s">
        <v>98</v>
      </c>
      <c r="V38" s="5" t="s">
        <v>145</v>
      </c>
      <c r="W38" s="15" t="s">
        <v>94</v>
      </c>
      <c r="X38" s="63">
        <f t="shared" si="4"/>
        <v>0.05</v>
      </c>
      <c r="Y38" s="70">
        <f t="shared" si="5"/>
        <v>20</v>
      </c>
      <c r="Z38" s="84">
        <f>X38*'Depreciation Schedule'!Z38</f>
        <v>0</v>
      </c>
      <c r="AA38" s="84">
        <f>IF(COUNTIF($Z38:Z38,"&lt;&gt;0")&lt;INT(Y38),X38*'Depreciation Schedule'!Z38,IF(COUNTIF('Annual Depreciation Expense'!$Z38:Z38,"&lt;&gt;0")=INT('Annual Depreciation Expense'!Y38),(('Annual Depreciation Expense'!Y38)-INT('Annual Depreciation Expense'!Y38))*'Depreciation Schedule'!Z38*'Annual Depreciation Expense'!X38,0))+('Annual Depreciation Expense'!X38*'Depreciation Schedule'!AA38)</f>
        <v>300</v>
      </c>
      <c r="AB38" s="84">
        <f>IF(COUNTIF($Z38:AA38,"&lt;&gt;0")&lt;INT($J38),$I38*'Depreciation Schedule'!Z38,IF(COUNTIF('Annual Depreciation Expense'!$Z38:AA38,"&lt;&gt;0")=INT('Annual Depreciation Expense'!$J38),(('Annual Depreciation Expense'!$J38)-INT('Annual Depreciation Expense'!$J38))*'Depreciation Schedule'!AA38*'Annual Depreciation Expense'!$I38,0))
+IF(COUNTIF('Annual Depreciation Expense'!$AA38:AA38,"&lt;&gt;0")&lt;INT('Annual Depreciation Expense'!$J38),'Annual Depreciation Expense'!$I38*'Depreciation Schedule'!AA38,IF(COUNTIF('Annual Depreciation Expense'!$AA38:AA38,"&lt;&gt;0")=INT('Annual Depreciation Expense'!$J38),(('Annual Depreciation Expense'!$J38)-INT('Annual Depreciation Expense'!$J38))*'Depreciation Schedule'!AA38*'Annual Depreciation Expense'!$I38,0))
+('Annual Depreciation Expense'!$I38*'Depreciation Schedule'!AB38)</f>
        <v>825</v>
      </c>
      <c r="AC38" s="84">
        <f>IF(COUNTIF($Z38:AB38,"&lt;&gt;0")&lt;INT($J38),$I38*'Depreciation Schedule'!Z38,IF(COUNTIF('Annual Depreciation Expense'!$Z38:AB38,"&lt;&gt;0")=INT('Annual Depreciation Expense'!$J38),(('Annual Depreciation Expense'!$J38)-INT('Annual Depreciation Expense'!$J38))*'Depreciation Schedule'!AA38*'Annual Depreciation Expense'!$I38,0))
+IF(COUNTIF('Annual Depreciation Expense'!$AA38:AB38,"&lt;&gt;0")&lt;INT('Annual Depreciation Expense'!$J38),'Annual Depreciation Expense'!$I38*'Depreciation Schedule'!AA38,IF(COUNTIF('Annual Depreciation Expense'!$AA38:AB38,"&lt;&gt;0")=INT('Annual Depreciation Expense'!$J38),(('Annual Depreciation Expense'!$J38)-INT('Annual Depreciation Expense'!$J38))*'Depreciation Schedule'!AA38*'Annual Depreciation Expense'!$I38,0))
+IF(COUNTIF($AB38:AB38,"&lt;&gt;0")&lt;INT($J38),$I38*'Depreciation Schedule'!AB38,IF(COUNTIF('Annual Depreciation Expense'!$AB38:AB38,"&lt;&gt;0")=INT('Annual Depreciation Expense'!$J38),(('Annual Depreciation Expense'!$J38)-INT('Annual Depreciation Expense'!$J38))*'Depreciation Schedule'!AB38*'Annual Depreciation Expense'!$I38,0))
+('Annual Depreciation Expense'!$I38*'Depreciation Schedule'!AC38)</f>
        <v>1200</v>
      </c>
      <c r="AD38" s="84">
        <f>IF(COUNTIF($Z38:AC38,"&lt;&gt;0")&lt;INT($J38),$I38*'Depreciation Schedule'!Z38,IF(COUNTIF('Annual Depreciation Expense'!$Z38:AC38,"&lt;&gt;0")=INT('Annual Depreciation Expense'!$J38),(('Annual Depreciation Expense'!$J38)-INT('Annual Depreciation Expense'!$J38))*'Depreciation Schedule'!AA38*'Annual Depreciation Expense'!$I38,0))
+IF(COUNTIF('Annual Depreciation Expense'!$AA38:AC38,"&lt;&gt;0")&lt;INT('Annual Depreciation Expense'!$J38),'Annual Depreciation Expense'!$I38*'Depreciation Schedule'!AB38,IF(COUNTIF('Annual Depreciation Expense'!$AA38:AC38,"&lt;&gt;0")=INT('Annual Depreciation Expense'!$J38),(('Annual Depreciation Expense'!$J38)-INT('Annual Depreciation Expense'!$J38))*'Depreciation Schedule'!AB38*'Annual Depreciation Expense'!$I38,0))
+IF(COUNTIF($AB38:AC38,"&lt;&gt;0")&lt;INT($J38),$I38*'Depreciation Schedule'!AC38,IF(COUNTIF('Annual Depreciation Expense'!$AB38:AC38,"&lt;&gt;0")=INT('Annual Depreciation Expense'!$J38),(('Annual Depreciation Expense'!$J38)-INT('Annual Depreciation Expense'!$J38))*'Depreciation Schedule'!AC38*'Annual Depreciation Expense'!$I38,0))
+IF(COUNTIF($AC38:AC38,"&lt;&gt;0")&lt;INT($J38),$I38*'Depreciation Schedule'!AA38,IF(COUNTIF('Annual Depreciation Expense'!$AC38:AC38,"&lt;&gt;0")=INT('Annual Depreciation Expense'!$J38),(('Annual Depreciation Expense'!$J38)-INT('Annual Depreciation Expense'!$J38))*'Depreciation Schedule'!AA38*'Annual Depreciation Expense'!$I38,0))
+('Annual Depreciation Expense'!$I38*'Depreciation Schedule'!AD38)</f>
        <v>1425</v>
      </c>
      <c r="AE38" s="84">
        <f>IF(COUNTIF($Z38:AD38,"&lt;&gt;0")&lt;INT($J38),$I38*'Depreciation Schedule'!Z38,IF(COUNTIF('Annual Depreciation Expense'!$Z38:AD38,"&lt;&gt;0")=INT('Annual Depreciation Expense'!$J38),(('Annual Depreciation Expense'!$J38)-INT('Annual Depreciation Expense'!$J38))*'Depreciation Schedule'!Z38*'Annual Depreciation Expense'!$I38,0))
+IF(COUNTIF('Annual Depreciation Expense'!$AA38:AD38,"&lt;&gt;0")&lt;INT('Annual Depreciation Expense'!$J38),'Annual Depreciation Expense'!$I38*'Depreciation Schedule'!AA38,IF(COUNTIF('Annual Depreciation Expense'!$AA38:AD38,"&lt;&gt;0")=INT('Annual Depreciation Expense'!$J38),(('Annual Depreciation Expense'!$J38)-INT('Annual Depreciation Expense'!$J38))*'Depreciation Schedule'!AA38*'Annual Depreciation Expense'!$I38,0))
+IF(COUNTIF($AB38:AD38,"&lt;&gt;0")&lt;INT($J38),$I38*'Depreciation Schedule'!AB38,IF(COUNTIF('Annual Depreciation Expense'!$AB38:AD38,"&lt;&gt;0")=INT('Annual Depreciation Expense'!$J38),(('Annual Depreciation Expense'!$J38)-INT('Annual Depreciation Expense'!$J38))*'Depreciation Schedule'!AB38*'Annual Depreciation Expense'!$I38,0))
+IF(COUNTIF($AC38:AD38,"&lt;&gt;0")&lt;INT($J38),$I38*'Depreciation Schedule'!AC38,IF(COUNTIF('Annual Depreciation Expense'!$AC38:AD38,"&lt;&gt;0")=INT('Annual Depreciation Expense'!$J38),(('Annual Depreciation Expense'!$J38)-INT('Annual Depreciation Expense'!$J38))*'Depreciation Schedule'!AC38*'Annual Depreciation Expense'!$I38,0))
+IF(COUNTIF($AD38:AD38,"&lt;&gt;0")&lt;INT($J38),$I38*'Depreciation Schedule'!AD38,IF(COUNTIF('Annual Depreciation Expense'!$AD38:AD38,"&lt;&gt;0")=INT($J38),(($J38)-INT($J38))*'Depreciation Schedule'!AD38*$I38,0))
+('Annual Depreciation Expense'!$I38*'Depreciation Schedule'!AE38)</f>
        <v>1500</v>
      </c>
    </row>
    <row r="39" spans="6:31" x14ac:dyDescent="0.25">
      <c r="F39" s="67"/>
      <c r="G39" s="68"/>
      <c r="H39" s="69"/>
      <c r="I39" s="70"/>
      <c r="J39" s="74"/>
      <c r="K39" s="94">
        <f t="shared" ref="K39:P39" si="6">SUM(K22:K38)</f>
        <v>0</v>
      </c>
      <c r="L39" s="85">
        <f t="shared" si="6"/>
        <v>26082.55</v>
      </c>
      <c r="M39" s="85">
        <f t="shared" si="6"/>
        <v>104330.2</v>
      </c>
      <c r="N39" s="85">
        <f t="shared" si="6"/>
        <v>260825.55</v>
      </c>
      <c r="O39" s="85">
        <f t="shared" si="6"/>
        <v>469485.95</v>
      </c>
      <c r="P39" s="85">
        <f t="shared" si="6"/>
        <v>521651.1</v>
      </c>
      <c r="U39" s="67"/>
      <c r="V39" s="68"/>
      <c r="W39" s="69"/>
      <c r="X39" s="70"/>
      <c r="Y39" s="74"/>
      <c r="Z39" s="94">
        <f t="shared" ref="Z39:AE39" si="7">SUM(Z22:Z38)</f>
        <v>0</v>
      </c>
      <c r="AA39" s="85">
        <f t="shared" si="7"/>
        <v>11385</v>
      </c>
      <c r="AB39" s="85">
        <f t="shared" si="7"/>
        <v>31308.75</v>
      </c>
      <c r="AC39" s="85">
        <f t="shared" si="7"/>
        <v>45540</v>
      </c>
      <c r="AD39" s="85">
        <f t="shared" si="7"/>
        <v>54078.75</v>
      </c>
      <c r="AE39" s="85">
        <f t="shared" si="7"/>
        <v>56925</v>
      </c>
    </row>
    <row r="40" spans="6:31" x14ac:dyDescent="0.25">
      <c r="F40" s="64" t="s">
        <v>146</v>
      </c>
      <c r="G40" s="64"/>
      <c r="H40" s="71"/>
      <c r="I40" s="64"/>
      <c r="J40" s="64"/>
      <c r="K40" s="87"/>
      <c r="L40" s="75"/>
      <c r="M40" s="75"/>
      <c r="N40" s="75"/>
      <c r="O40" s="75"/>
      <c r="P40" s="75"/>
      <c r="U40" s="64" t="s">
        <v>146</v>
      </c>
      <c r="V40" s="64"/>
      <c r="W40" s="71"/>
      <c r="X40" s="64"/>
      <c r="Y40" s="64"/>
      <c r="Z40" s="87"/>
      <c r="AA40" s="87"/>
      <c r="AB40" s="87"/>
      <c r="AC40" s="87"/>
      <c r="AD40" s="87"/>
      <c r="AE40" s="87"/>
    </row>
    <row r="41" spans="6:31" x14ac:dyDescent="0.25">
      <c r="F41" s="65" t="s">
        <v>146</v>
      </c>
      <c r="G41" s="16" t="s">
        <v>43</v>
      </c>
      <c r="H41" s="17" t="s">
        <v>147</v>
      </c>
      <c r="I41" s="63">
        <f>'Depreciation Schedule'!I41</f>
        <v>0</v>
      </c>
      <c r="J41" s="70">
        <f>'Depreciation Schedule'!J41</f>
        <v>0</v>
      </c>
      <c r="K41" s="83"/>
      <c r="L41" s="83">
        <f>I41*'Depreciation Schedule'!L41</f>
        <v>0</v>
      </c>
      <c r="M41" s="83">
        <f>IFERROR(IF(COUNTIF($L41:L41,"&lt;&gt;0")&lt;INT(J41),I41*'Depreciation Schedule'!L41,IF(COUNTIF('Annual Depreciation Expense'!$L41:L41,"&lt;&gt;0")=INT('Annual Depreciation Expense'!J41),(('Annual Depreciation Expense'!J41)-INT('Annual Depreciation Expense'!J41))*'Depreciation Schedule'!L41*'Annual Depreciation Expense'!I41,0))+('Annual Depreciation Expense'!I41*'Depreciation Schedule'!M41),0)</f>
        <v>0</v>
      </c>
      <c r="N41" s="83">
        <f>IFERROR(IF(COUNTIF($L41:M41,"&lt;&gt;0")&lt;INT($J41),$I41*'Depreciation Schedule'!L41,IF(COUNTIF('Annual Depreciation Expense'!$L41:M41,"&lt;&gt;0")=INT('Annual Depreciation Expense'!$J41),(('Annual Depreciation Expense'!$J41)-INT('Annual Depreciation Expense'!$J41))*'Depreciation Schedule'!M41*'Annual Depreciation Expense'!$I41,0))+IF(COUNTIF('Annual Depreciation Expense'!$M41:M41,"&lt;&gt;0")&lt;INT('Annual Depreciation Expense'!$J41),'Annual Depreciation Expense'!$I41*'Depreciation Schedule'!M41,IF(COUNTIF('Annual Depreciation Expense'!$M41:M41,"&lt;&gt;0")=INT('Annual Depreciation Expense'!$J41),(('Annual Depreciation Expense'!$J41)-INT('Annual Depreciation Expense'!$J41))*'Depreciation Schedule'!N41*'Annual Depreciation Expense'!$I41,0))+('Annual Depreciation Expense'!$I41*'Depreciation Schedule'!N41),0)</f>
        <v>0</v>
      </c>
      <c r="O41" s="83">
        <f>IFERROR(IF(COUNTIF($L41:N41,"&lt;&gt;0")&lt;INT($J41),$I41*'Depreciation Schedule'!L41,IF(COUNTIF('Annual Depreciation Expense'!$L41:N41,"&lt;&gt;0")=INT('Annual Depreciation Expense'!$J41),(('Annual Depreciation Expense'!$J41)-INT('Annual Depreciation Expense'!$J41))*'Depreciation Schedule'!L41*'Annual Depreciation Expense'!$I41,0))
+IF(COUNTIF('Annual Depreciation Expense'!$M41:N41,"&lt;&gt;0")&lt;INT('Annual Depreciation Expense'!$J41),'Annual Depreciation Expense'!$I41*'Depreciation Schedule'!M41,IF(COUNTIF('Annual Depreciation Expense'!$M41:N41,"&lt;&gt;0")=INT('Annual Depreciation Expense'!$J41),(('Annual Depreciation Expense'!$J41)-INT('Annual Depreciation Expense'!$J41))*'Depreciation Schedule'!M41*'Annual Depreciation Expense'!$I41,0))
+IF(COUNTIF($N41:N41,"&lt;&gt;0")&lt;INT($J41),$I41*'Depreciation Schedule'!N41,IF(COUNTIF('Annual Depreciation Expense'!$N41:N41,"&lt;&gt;0")=INT('Annual Depreciation Expense'!$J41),(('Annual Depreciation Expense'!$J41)-INT('Annual Depreciation Expense'!$J41))*'Depreciation Schedule'!O41*'Annual Depreciation Expense'!$I41,0))+('Annual Depreciation Expense'!$I41*'Depreciation Schedule'!O41),0)</f>
        <v>0</v>
      </c>
      <c r="P41" s="83">
        <f>IFERROR(IF(COUNTIF($L41:O41,"&lt;&gt;0")&lt;INT($J41),$I41*'Depreciation Schedule'!L41,IF(COUNTIF('Annual Depreciation Expense'!$L41:O41,"&lt;&gt;0")=INT('Annual Depreciation Expense'!$J41),(('Annual Depreciation Expense'!$J41)-INT('Annual Depreciation Expense'!$J41))*'Depreciation Schedule'!L41*'Annual Depreciation Expense'!$I41,0))
+IF(COUNTIF('Annual Depreciation Expense'!$M41:O41,"&lt;&gt;0")&lt;INT('Annual Depreciation Expense'!$J41),'Annual Depreciation Expense'!$I41*'Depreciation Schedule'!M41,IF(COUNTIF('Annual Depreciation Expense'!$M41:O41,"&lt;&gt;0")=INT('Annual Depreciation Expense'!$J41),(('Annual Depreciation Expense'!$J41)-INT('Annual Depreciation Expense'!$J41))*'Depreciation Schedule'!M41*'Annual Depreciation Expense'!$I41,0))
+IF(COUNTIF($N41:O41,"&lt;&gt;0")&lt;INT($J41),$I41*'Depreciation Schedule'!N41,IF(COUNTIF('Annual Depreciation Expense'!$N41:O41,"&lt;&gt;0")=INT('Annual Depreciation Expense'!$J41),(('Annual Depreciation Expense'!$J41)-INT('Annual Depreciation Expense'!$J41))*'Depreciation Schedule'!N41*'Annual Depreciation Expense'!$I41,0))
+IF(COUNTIF($O41:O41,"&lt;&gt;0")&lt;INT($J41),$I41*'Depreciation Schedule'!O41,IF(COUNTIF('Annual Depreciation Expense'!$O41:O41,"&lt;&gt;0")=INT('Annual Depreciation Expense'!$J41),(('Annual Depreciation Expense'!$J41)-INT('Annual Depreciation Expense'!$J41))*'Depreciation Schedule'!O41*'Annual Depreciation Expense'!$I41,0))+('Annual Depreciation Expense'!$I41*'Depreciation Schedule'!P41),0)</f>
        <v>0</v>
      </c>
      <c r="U41" s="65" t="s">
        <v>146</v>
      </c>
      <c r="V41" s="16" t="s">
        <v>43</v>
      </c>
      <c r="W41" s="17" t="s">
        <v>147</v>
      </c>
      <c r="X41" s="63">
        <f t="shared" ref="X41:Y44" si="8">I41</f>
        <v>0</v>
      </c>
      <c r="Y41" s="70">
        <f t="shared" si="8"/>
        <v>0</v>
      </c>
      <c r="Z41" s="83">
        <f>X41*'Depreciation Schedule'!Z41</f>
        <v>0</v>
      </c>
      <c r="AA41" s="83">
        <f>IF(COUNTIF($Z41:Z41,"&lt;&gt;0")&lt;INT(Y41),X41*'Depreciation Schedule'!Z41,IF(COUNTIF('Annual Depreciation Expense'!$Z41:Z41,"&lt;&gt;0")=INT('Annual Depreciation Expense'!Y41),(('Annual Depreciation Expense'!Y41)-INT('Annual Depreciation Expense'!Y41))*'Depreciation Schedule'!Z41*'Annual Depreciation Expense'!X41,0))+('Annual Depreciation Expense'!X41*'Depreciation Schedule'!AA41)</f>
        <v>0</v>
      </c>
      <c r="AB41" s="83">
        <f>IF(COUNTIF($Z41:AA41,"&lt;&gt;0")&lt;INT($J41),$I41*'Depreciation Schedule'!Z41,IF(COUNTIF('Annual Depreciation Expense'!$Z41:AA41,"&lt;&gt;0")=INT('Annual Depreciation Expense'!$J41),(('Annual Depreciation Expense'!$J41)-INT('Annual Depreciation Expense'!$J41))*'Depreciation Schedule'!AA41*'Annual Depreciation Expense'!$I41,0))
+IF(COUNTIF('Annual Depreciation Expense'!$AA41:AA41,"&lt;&gt;0")&lt;INT('Annual Depreciation Expense'!$J41),'Annual Depreciation Expense'!$I41*'Depreciation Schedule'!AA41,IF(COUNTIF('Annual Depreciation Expense'!$AA41:AA41,"&lt;&gt;0")=INT('Annual Depreciation Expense'!$J41),(('Annual Depreciation Expense'!$J41)-INT('Annual Depreciation Expense'!$J41))*'Depreciation Schedule'!AA41*'Annual Depreciation Expense'!$I41,0))
+('Annual Depreciation Expense'!$I41*'Depreciation Schedule'!AB41)</f>
        <v>0</v>
      </c>
      <c r="AC41" s="83">
        <f>IF(COUNTIF($Z41:AB41,"&lt;&gt;0")&lt;INT($J41),$I41*'Depreciation Schedule'!Z41,IF(COUNTIF('Annual Depreciation Expense'!$Z41:AB41,"&lt;&gt;0")=INT('Annual Depreciation Expense'!$J41),(('Annual Depreciation Expense'!$J41)-INT('Annual Depreciation Expense'!$J41))*'Depreciation Schedule'!AA41*'Annual Depreciation Expense'!$I41,0))
+IF(COUNTIF('Annual Depreciation Expense'!$AA41:AB41,"&lt;&gt;0")&lt;INT('Annual Depreciation Expense'!$J41),'Annual Depreciation Expense'!$I41*'Depreciation Schedule'!AA41,IF(COUNTIF('Annual Depreciation Expense'!$AA41:AB41,"&lt;&gt;0")=INT('Annual Depreciation Expense'!$J41),(('Annual Depreciation Expense'!$J41)-INT('Annual Depreciation Expense'!$J41))*'Depreciation Schedule'!AA41*'Annual Depreciation Expense'!$I41,0))
+IF(COUNTIF($AB41:AB41,"&lt;&gt;0")&lt;INT($J41),$I41*'Depreciation Schedule'!AB41,IF(COUNTIF('Annual Depreciation Expense'!$AB41:AB41,"&lt;&gt;0")=INT('Annual Depreciation Expense'!$J41),(('Annual Depreciation Expense'!$J41)-INT('Annual Depreciation Expense'!$J41))*'Depreciation Schedule'!AB41*'Annual Depreciation Expense'!$I41,0))
+('Annual Depreciation Expense'!$I41*'Depreciation Schedule'!AC41)</f>
        <v>0</v>
      </c>
      <c r="AD41" s="83">
        <f>IF(COUNTIF($Z41:AC41,"&lt;&gt;0")&lt;INT($J41),$I41*'Depreciation Schedule'!Z41,IF(COUNTIF('Annual Depreciation Expense'!$Z41:AC41,"&lt;&gt;0")=INT('Annual Depreciation Expense'!$J41),(('Annual Depreciation Expense'!$J41)-INT('Annual Depreciation Expense'!$J41))*'Depreciation Schedule'!AA41*'Annual Depreciation Expense'!$I41,0))
+IF(COUNTIF('Annual Depreciation Expense'!$AA41:AC41,"&lt;&gt;0")&lt;INT('Annual Depreciation Expense'!$J41),'Annual Depreciation Expense'!$I41*'Depreciation Schedule'!AB41,IF(COUNTIF('Annual Depreciation Expense'!$AA41:AC41,"&lt;&gt;0")=INT('Annual Depreciation Expense'!$J41),(('Annual Depreciation Expense'!$J41)-INT('Annual Depreciation Expense'!$J41))*'Depreciation Schedule'!AB41*'Annual Depreciation Expense'!$I41,0))
+IF(COUNTIF($AB41:AC41,"&lt;&gt;0")&lt;INT($J41),$I41*'Depreciation Schedule'!AC41,IF(COUNTIF('Annual Depreciation Expense'!$AB41:AC41,"&lt;&gt;0")=INT('Annual Depreciation Expense'!$J41),(('Annual Depreciation Expense'!$J41)-INT('Annual Depreciation Expense'!$J41))*'Depreciation Schedule'!AC41*'Annual Depreciation Expense'!$I41,0))
+IF(COUNTIF($AC41:AC41,"&lt;&gt;0")&lt;INT($J41),$I41*'Depreciation Schedule'!AA41,IF(COUNTIF('Annual Depreciation Expense'!$AC41:AC41,"&lt;&gt;0")=INT('Annual Depreciation Expense'!$J41),(('Annual Depreciation Expense'!$J41)-INT('Annual Depreciation Expense'!$J41))*'Depreciation Schedule'!AA41*'Annual Depreciation Expense'!$I41,0))
+('Annual Depreciation Expense'!$I41*'Depreciation Schedule'!AD41)</f>
        <v>0</v>
      </c>
      <c r="AE41" s="83">
        <f>IF(COUNTIF($Z41:AD41,"&lt;&gt;0")&lt;INT($J41),$I41*'Depreciation Schedule'!Z41,IF(COUNTIF('Annual Depreciation Expense'!$Z41:AD41,"&lt;&gt;0")=INT('Annual Depreciation Expense'!$J41),(('Annual Depreciation Expense'!$J41)-INT('Annual Depreciation Expense'!$J41))*'Depreciation Schedule'!Z41*'Annual Depreciation Expense'!$I41,0))
+IF(COUNTIF('Annual Depreciation Expense'!$AA41:AD41,"&lt;&gt;0")&lt;INT('Annual Depreciation Expense'!$J41),'Annual Depreciation Expense'!$I41*'Depreciation Schedule'!AA41,IF(COUNTIF('Annual Depreciation Expense'!$AA41:AD41,"&lt;&gt;0")=INT('Annual Depreciation Expense'!$J41),(('Annual Depreciation Expense'!$J41)-INT('Annual Depreciation Expense'!$J41))*'Depreciation Schedule'!AA41*'Annual Depreciation Expense'!$I41,0))
+IF(COUNTIF($AB41:AD41,"&lt;&gt;0")&lt;INT($J41),$I41*'Depreciation Schedule'!AB41,IF(COUNTIF('Annual Depreciation Expense'!$AB41:AD41,"&lt;&gt;0")=INT('Annual Depreciation Expense'!$J41),(('Annual Depreciation Expense'!$J41)-INT('Annual Depreciation Expense'!$J41))*'Depreciation Schedule'!AB41*'Annual Depreciation Expense'!$I41,0))
+IF(COUNTIF($AC41:AD41,"&lt;&gt;0")&lt;INT($J41),$I41*'Depreciation Schedule'!AC41,IF(COUNTIF('Annual Depreciation Expense'!$AC41:AD41,"&lt;&gt;0")=INT('Annual Depreciation Expense'!$J41),(('Annual Depreciation Expense'!$J41)-INT('Annual Depreciation Expense'!$J41))*'Depreciation Schedule'!AC41*'Annual Depreciation Expense'!$I41,0))
+IF(COUNTIF($AD41:AD41,"&lt;&gt;0")&lt;INT($J41),$I41*'Depreciation Schedule'!AD41,IF(COUNTIF('Annual Depreciation Expense'!$AD41:AD41,"&lt;&gt;0")=INT($J41),(($J41)-INT($J41))*'Depreciation Schedule'!AD41*$I41,0))
+('Annual Depreciation Expense'!$I41*'Depreciation Schedule'!AE41)</f>
        <v>0</v>
      </c>
    </row>
    <row r="42" spans="6:31" x14ac:dyDescent="0.25">
      <c r="F42" s="65" t="s">
        <v>146</v>
      </c>
      <c r="G42" s="16" t="s">
        <v>52</v>
      </c>
      <c r="H42" s="17" t="s">
        <v>148</v>
      </c>
      <c r="I42" s="63">
        <f>'Depreciation Schedule'!I42</f>
        <v>0</v>
      </c>
      <c r="J42" s="70">
        <f>'Depreciation Schedule'!J42</f>
        <v>0</v>
      </c>
      <c r="K42" s="83"/>
      <c r="L42" s="83">
        <f>I42*'Depreciation Schedule'!L42</f>
        <v>0</v>
      </c>
      <c r="M42" s="83">
        <f>IFERROR(IF(COUNTIF($L42:L42,"&lt;&gt;0")&lt;INT(J42),I42*'Depreciation Schedule'!L42,IF(COUNTIF('Annual Depreciation Expense'!$L42:L42,"&lt;&gt;0")=INT('Annual Depreciation Expense'!J42),(('Annual Depreciation Expense'!J42)-INT('Annual Depreciation Expense'!J42))*'Depreciation Schedule'!L42*'Annual Depreciation Expense'!I42,0))+('Annual Depreciation Expense'!I42*'Depreciation Schedule'!M42),0)</f>
        <v>0</v>
      </c>
      <c r="N42" s="83">
        <f>IFERROR(IF(COUNTIF($L42:M42,"&lt;&gt;0")&lt;INT($J42),$I42*'Depreciation Schedule'!L42,IF(COUNTIF('Annual Depreciation Expense'!$L42:M42,"&lt;&gt;0")=INT('Annual Depreciation Expense'!$J42),(('Annual Depreciation Expense'!$J42)-INT('Annual Depreciation Expense'!$J42))*'Depreciation Schedule'!M42*'Annual Depreciation Expense'!$I42,0))+IF(COUNTIF('Annual Depreciation Expense'!$M42:M42,"&lt;&gt;0")&lt;INT('Annual Depreciation Expense'!$J42),'Annual Depreciation Expense'!$I42*'Depreciation Schedule'!M42,IF(COUNTIF('Annual Depreciation Expense'!$M42:M42,"&lt;&gt;0")=INT('Annual Depreciation Expense'!$J42),(('Annual Depreciation Expense'!$J42)-INT('Annual Depreciation Expense'!$J42))*'Depreciation Schedule'!N42*'Annual Depreciation Expense'!$I42,0))+('Annual Depreciation Expense'!$I42*'Depreciation Schedule'!N42),0)</f>
        <v>0</v>
      </c>
      <c r="O42" s="83">
        <f>IFERROR(IF(COUNTIF($L42:N42,"&lt;&gt;0")&lt;INT($J42),$I42*'Depreciation Schedule'!L42,IF(COUNTIF('Annual Depreciation Expense'!$L42:N42,"&lt;&gt;0")=INT('Annual Depreciation Expense'!$J42),(('Annual Depreciation Expense'!$J42)-INT('Annual Depreciation Expense'!$J42))*'Depreciation Schedule'!L42*'Annual Depreciation Expense'!$I42,0))
+IF(COUNTIF('Annual Depreciation Expense'!$M42:N42,"&lt;&gt;0")&lt;INT('Annual Depreciation Expense'!$J42),'Annual Depreciation Expense'!$I42*'Depreciation Schedule'!M42,IF(COUNTIF('Annual Depreciation Expense'!$M42:N42,"&lt;&gt;0")=INT('Annual Depreciation Expense'!$J42),(('Annual Depreciation Expense'!$J42)-INT('Annual Depreciation Expense'!$J42))*'Depreciation Schedule'!M42*'Annual Depreciation Expense'!$I42,0))
+IF(COUNTIF($N42:N42,"&lt;&gt;0")&lt;INT($J42),$I42*'Depreciation Schedule'!N42,IF(COUNTIF('Annual Depreciation Expense'!$N42:N42,"&lt;&gt;0")=INT('Annual Depreciation Expense'!$J42),(('Annual Depreciation Expense'!$J42)-INT('Annual Depreciation Expense'!$J42))*'Depreciation Schedule'!O42*'Annual Depreciation Expense'!$I42,0))+('Annual Depreciation Expense'!$I42*'Depreciation Schedule'!O42),0)</f>
        <v>0</v>
      </c>
      <c r="P42" s="83">
        <f>IFERROR(IF(COUNTIF($L42:O42,"&lt;&gt;0")&lt;INT($J42),$I42*'Depreciation Schedule'!L42,IF(COUNTIF('Annual Depreciation Expense'!$L42:O42,"&lt;&gt;0")=INT('Annual Depreciation Expense'!$J42),(('Annual Depreciation Expense'!$J42)-INT('Annual Depreciation Expense'!$J42))*'Depreciation Schedule'!L42*'Annual Depreciation Expense'!$I42,0))
+IF(COUNTIF('Annual Depreciation Expense'!$M42:O42,"&lt;&gt;0")&lt;INT('Annual Depreciation Expense'!$J42),'Annual Depreciation Expense'!$I42*'Depreciation Schedule'!M42,IF(COUNTIF('Annual Depreciation Expense'!$M42:O42,"&lt;&gt;0")=INT('Annual Depreciation Expense'!$J42),(('Annual Depreciation Expense'!$J42)-INT('Annual Depreciation Expense'!$J42))*'Depreciation Schedule'!M42*'Annual Depreciation Expense'!$I42,0))
+IF(COUNTIF($N42:O42,"&lt;&gt;0")&lt;INT($J42),$I42*'Depreciation Schedule'!N42,IF(COUNTIF('Annual Depreciation Expense'!$N42:O42,"&lt;&gt;0")=INT('Annual Depreciation Expense'!$J42),(('Annual Depreciation Expense'!$J42)-INT('Annual Depreciation Expense'!$J42))*'Depreciation Schedule'!N42*'Annual Depreciation Expense'!$I42,0))
+IF(COUNTIF($O42:O42,"&lt;&gt;0")&lt;INT($J42),$I42*'Depreciation Schedule'!O42,IF(COUNTIF('Annual Depreciation Expense'!$O42:O42,"&lt;&gt;0")=INT('Annual Depreciation Expense'!$J42),(('Annual Depreciation Expense'!$J42)-INT('Annual Depreciation Expense'!$J42))*'Depreciation Schedule'!O42*'Annual Depreciation Expense'!$I42,0))+('Annual Depreciation Expense'!$I42*'Depreciation Schedule'!P42),0)</f>
        <v>0</v>
      </c>
      <c r="U42" s="65" t="s">
        <v>146</v>
      </c>
      <c r="V42" s="16" t="s">
        <v>52</v>
      </c>
      <c r="W42" s="17" t="s">
        <v>148</v>
      </c>
      <c r="X42" s="63">
        <f t="shared" si="8"/>
        <v>0</v>
      </c>
      <c r="Y42" s="70">
        <f t="shared" si="8"/>
        <v>0</v>
      </c>
      <c r="Z42" s="83">
        <f>X42*'Depreciation Schedule'!Z42</f>
        <v>0</v>
      </c>
      <c r="AA42" s="83">
        <f>IF(COUNTIF($Z42:Z42,"&lt;&gt;0")&lt;INT(Y42),X42*'Depreciation Schedule'!Z42,IF(COUNTIF('Annual Depreciation Expense'!$Z42:Z42,"&lt;&gt;0")=INT('Annual Depreciation Expense'!Y42),(('Annual Depreciation Expense'!Y42)-INT('Annual Depreciation Expense'!Y42))*'Depreciation Schedule'!Z42*'Annual Depreciation Expense'!X42,0))+('Annual Depreciation Expense'!X42*'Depreciation Schedule'!AA42)</f>
        <v>0</v>
      </c>
      <c r="AB42" s="83">
        <f>IF(COUNTIF($Z42:AA42,"&lt;&gt;0")&lt;INT($J42),$I42*'Depreciation Schedule'!Z42,IF(COUNTIF('Annual Depreciation Expense'!$Z42:AA42,"&lt;&gt;0")=INT('Annual Depreciation Expense'!$J42),(('Annual Depreciation Expense'!$J42)-INT('Annual Depreciation Expense'!$J42))*'Depreciation Schedule'!AA42*'Annual Depreciation Expense'!$I42,0))
+IF(COUNTIF('Annual Depreciation Expense'!$AA42:AA42,"&lt;&gt;0")&lt;INT('Annual Depreciation Expense'!$J42),'Annual Depreciation Expense'!$I42*'Depreciation Schedule'!AA42,IF(COUNTIF('Annual Depreciation Expense'!$AA42:AA42,"&lt;&gt;0")=INT('Annual Depreciation Expense'!$J42),(('Annual Depreciation Expense'!$J42)-INT('Annual Depreciation Expense'!$J42))*'Depreciation Schedule'!AA42*'Annual Depreciation Expense'!$I42,0))
+('Annual Depreciation Expense'!$I42*'Depreciation Schedule'!AB42)</f>
        <v>0</v>
      </c>
      <c r="AC42" s="83">
        <f>IF(COUNTIF($Z42:AB42,"&lt;&gt;0")&lt;INT($J42),$I42*'Depreciation Schedule'!Z42,IF(COUNTIF('Annual Depreciation Expense'!$Z42:AB42,"&lt;&gt;0")=INT('Annual Depreciation Expense'!$J42),(('Annual Depreciation Expense'!$J42)-INT('Annual Depreciation Expense'!$J42))*'Depreciation Schedule'!AA42*'Annual Depreciation Expense'!$I42,0))
+IF(COUNTIF('Annual Depreciation Expense'!$AA42:AB42,"&lt;&gt;0")&lt;INT('Annual Depreciation Expense'!$J42),'Annual Depreciation Expense'!$I42*'Depreciation Schedule'!AA42,IF(COUNTIF('Annual Depreciation Expense'!$AA42:AB42,"&lt;&gt;0")=INT('Annual Depreciation Expense'!$J42),(('Annual Depreciation Expense'!$J42)-INT('Annual Depreciation Expense'!$J42))*'Depreciation Schedule'!AA42*'Annual Depreciation Expense'!$I42,0))
+IF(COUNTIF($AB42:AB42,"&lt;&gt;0")&lt;INT($J42),$I42*'Depreciation Schedule'!AB42,IF(COUNTIF('Annual Depreciation Expense'!$AB42:AB42,"&lt;&gt;0")=INT('Annual Depreciation Expense'!$J42),(('Annual Depreciation Expense'!$J42)-INT('Annual Depreciation Expense'!$J42))*'Depreciation Schedule'!AB42*'Annual Depreciation Expense'!$I42,0))
+('Annual Depreciation Expense'!$I42*'Depreciation Schedule'!AC42)</f>
        <v>0</v>
      </c>
      <c r="AD42" s="83">
        <f>IF(COUNTIF($Z42:AC42,"&lt;&gt;0")&lt;INT($J42),$I42*'Depreciation Schedule'!Z42,IF(COUNTIF('Annual Depreciation Expense'!$Z42:AC42,"&lt;&gt;0")=INT('Annual Depreciation Expense'!$J42),(('Annual Depreciation Expense'!$J42)-INT('Annual Depreciation Expense'!$J42))*'Depreciation Schedule'!AA42*'Annual Depreciation Expense'!$I42,0))
+IF(COUNTIF('Annual Depreciation Expense'!$AA42:AC42,"&lt;&gt;0")&lt;INT('Annual Depreciation Expense'!$J42),'Annual Depreciation Expense'!$I42*'Depreciation Schedule'!AB42,IF(COUNTIF('Annual Depreciation Expense'!$AA42:AC42,"&lt;&gt;0")=INT('Annual Depreciation Expense'!$J42),(('Annual Depreciation Expense'!$J42)-INT('Annual Depreciation Expense'!$J42))*'Depreciation Schedule'!AB42*'Annual Depreciation Expense'!$I42,0))
+IF(COUNTIF($AB42:AC42,"&lt;&gt;0")&lt;INT($J42),$I42*'Depreciation Schedule'!AC42,IF(COUNTIF('Annual Depreciation Expense'!$AB42:AC42,"&lt;&gt;0")=INT('Annual Depreciation Expense'!$J42),(('Annual Depreciation Expense'!$J42)-INT('Annual Depreciation Expense'!$J42))*'Depreciation Schedule'!AC42*'Annual Depreciation Expense'!$I42,0))
+IF(COUNTIF($AC42:AC42,"&lt;&gt;0")&lt;INT($J42),$I42*'Depreciation Schedule'!AA42,IF(COUNTIF('Annual Depreciation Expense'!$AC42:AC42,"&lt;&gt;0")=INT('Annual Depreciation Expense'!$J42),(('Annual Depreciation Expense'!$J42)-INT('Annual Depreciation Expense'!$J42))*'Depreciation Schedule'!AA42*'Annual Depreciation Expense'!$I42,0))
+('Annual Depreciation Expense'!$I42*'Depreciation Schedule'!AD42)</f>
        <v>0</v>
      </c>
      <c r="AE42" s="83">
        <f>IF(COUNTIF($Z42:AD42,"&lt;&gt;0")&lt;INT($J42),$I42*'Depreciation Schedule'!Z42,IF(COUNTIF('Annual Depreciation Expense'!$Z42:AD42,"&lt;&gt;0")=INT('Annual Depreciation Expense'!$J42),(('Annual Depreciation Expense'!$J42)-INT('Annual Depreciation Expense'!$J42))*'Depreciation Schedule'!Z42*'Annual Depreciation Expense'!$I42,0))
+IF(COUNTIF('Annual Depreciation Expense'!$AA42:AD42,"&lt;&gt;0")&lt;INT('Annual Depreciation Expense'!$J42),'Annual Depreciation Expense'!$I42*'Depreciation Schedule'!AA42,IF(COUNTIF('Annual Depreciation Expense'!$AA42:AD42,"&lt;&gt;0")=INT('Annual Depreciation Expense'!$J42),(('Annual Depreciation Expense'!$J42)-INT('Annual Depreciation Expense'!$J42))*'Depreciation Schedule'!AA42*'Annual Depreciation Expense'!$I42,0))
+IF(COUNTIF($AB42:AD42,"&lt;&gt;0")&lt;INT($J42),$I42*'Depreciation Schedule'!AB42,IF(COUNTIF('Annual Depreciation Expense'!$AB42:AD42,"&lt;&gt;0")=INT('Annual Depreciation Expense'!$J42),(('Annual Depreciation Expense'!$J42)-INT('Annual Depreciation Expense'!$J42))*'Depreciation Schedule'!AB42*'Annual Depreciation Expense'!$I42,0))
+IF(COUNTIF($AC42:AD42,"&lt;&gt;0")&lt;INT($J42),$I42*'Depreciation Schedule'!AC42,IF(COUNTIF('Annual Depreciation Expense'!$AC42:AD42,"&lt;&gt;0")=INT('Annual Depreciation Expense'!$J42),(('Annual Depreciation Expense'!$J42)-INT('Annual Depreciation Expense'!$J42))*'Depreciation Schedule'!AC42*'Annual Depreciation Expense'!$I42,0))
+IF(COUNTIF($AD42:AD42,"&lt;&gt;0")&lt;INT($J42),$I42*'Depreciation Schedule'!AD42,IF(COUNTIF('Annual Depreciation Expense'!$AD42:AD42,"&lt;&gt;0")=INT($J42),(($J42)-INT($J42))*'Depreciation Schedule'!AD42*$I42,0))
+('Annual Depreciation Expense'!$I42*'Depreciation Schedule'!AE42)</f>
        <v>0</v>
      </c>
    </row>
    <row r="43" spans="6:31" x14ac:dyDescent="0.25">
      <c r="F43" s="65" t="s">
        <v>146</v>
      </c>
      <c r="G43" s="17" t="s">
        <v>60</v>
      </c>
      <c r="H43" s="17" t="s">
        <v>240</v>
      </c>
      <c r="I43" s="63">
        <f>'Depreciation Schedule'!I43</f>
        <v>0</v>
      </c>
      <c r="J43" s="70">
        <f>'Depreciation Schedule'!J43</f>
        <v>0</v>
      </c>
      <c r="K43" s="83"/>
      <c r="L43" s="83">
        <f>I43*'Depreciation Schedule'!L43</f>
        <v>0</v>
      </c>
      <c r="M43" s="83">
        <f>IFERROR(IF(COUNTIF($L43:L43,"&lt;&gt;0")&lt;INT(J43),I43*'Depreciation Schedule'!L43,IF(COUNTIF('Annual Depreciation Expense'!$L43:L43,"&lt;&gt;0")=INT('Annual Depreciation Expense'!J43),(('Annual Depreciation Expense'!J43)-INT('Annual Depreciation Expense'!J43))*'Depreciation Schedule'!L43*'Annual Depreciation Expense'!I43,0))+('Annual Depreciation Expense'!I43*'Depreciation Schedule'!M43),0)</f>
        <v>0</v>
      </c>
      <c r="N43" s="83">
        <f>IFERROR(IF(COUNTIF($L43:M43,"&lt;&gt;0")&lt;INT($J43),$I43*'Depreciation Schedule'!L43,IF(COUNTIF('Annual Depreciation Expense'!$L43:M43,"&lt;&gt;0")=INT('Annual Depreciation Expense'!$J43),(('Annual Depreciation Expense'!$J43)-INT('Annual Depreciation Expense'!$J43))*'Depreciation Schedule'!M43*'Annual Depreciation Expense'!$I43,0))+IF(COUNTIF('Annual Depreciation Expense'!$M43:M43,"&lt;&gt;0")&lt;INT('Annual Depreciation Expense'!$J43),'Annual Depreciation Expense'!$I43*'Depreciation Schedule'!M43,IF(COUNTIF('Annual Depreciation Expense'!$M43:M43,"&lt;&gt;0")=INT('Annual Depreciation Expense'!$J43),(('Annual Depreciation Expense'!$J43)-INT('Annual Depreciation Expense'!$J43))*'Depreciation Schedule'!N43*'Annual Depreciation Expense'!$I43,0))+('Annual Depreciation Expense'!$I43*'Depreciation Schedule'!N43),0)</f>
        <v>0</v>
      </c>
      <c r="O43" s="83">
        <f>IFERROR(IF(COUNTIF($L43:N43,"&lt;&gt;0")&lt;INT($J43),$I43*'Depreciation Schedule'!L43,IF(COUNTIF('Annual Depreciation Expense'!$L43:N43,"&lt;&gt;0")=INT('Annual Depreciation Expense'!$J43),(('Annual Depreciation Expense'!$J43)-INT('Annual Depreciation Expense'!$J43))*'Depreciation Schedule'!L43*'Annual Depreciation Expense'!$I43,0))
+IF(COUNTIF('Annual Depreciation Expense'!$M43:N43,"&lt;&gt;0")&lt;INT('Annual Depreciation Expense'!$J43),'Annual Depreciation Expense'!$I43*'Depreciation Schedule'!M43,IF(COUNTIF('Annual Depreciation Expense'!$M43:N43,"&lt;&gt;0")=INT('Annual Depreciation Expense'!$J43),(('Annual Depreciation Expense'!$J43)-INT('Annual Depreciation Expense'!$J43))*'Depreciation Schedule'!M43*'Annual Depreciation Expense'!$I43,0))
+IF(COUNTIF($N43:N43,"&lt;&gt;0")&lt;INT($J43),$I43*'Depreciation Schedule'!N43,IF(COUNTIF('Annual Depreciation Expense'!$N43:N43,"&lt;&gt;0")=INT('Annual Depreciation Expense'!$J43),(('Annual Depreciation Expense'!$J43)-INT('Annual Depreciation Expense'!$J43))*'Depreciation Schedule'!O43*'Annual Depreciation Expense'!$I43,0))+('Annual Depreciation Expense'!$I43*'Depreciation Schedule'!O43),0)</f>
        <v>0</v>
      </c>
      <c r="P43" s="83">
        <f>IFERROR(IF(COUNTIF($L43:O43,"&lt;&gt;0")&lt;INT($J43),$I43*'Depreciation Schedule'!L43,IF(COUNTIF('Annual Depreciation Expense'!$L43:O43,"&lt;&gt;0")=INT('Annual Depreciation Expense'!$J43),(('Annual Depreciation Expense'!$J43)-INT('Annual Depreciation Expense'!$J43))*'Depreciation Schedule'!L43*'Annual Depreciation Expense'!$I43,0))
+IF(COUNTIF('Annual Depreciation Expense'!$M43:O43,"&lt;&gt;0")&lt;INT('Annual Depreciation Expense'!$J43),'Annual Depreciation Expense'!$I43*'Depreciation Schedule'!M43,IF(COUNTIF('Annual Depreciation Expense'!$M43:O43,"&lt;&gt;0")=INT('Annual Depreciation Expense'!$J43),(('Annual Depreciation Expense'!$J43)-INT('Annual Depreciation Expense'!$J43))*'Depreciation Schedule'!M43*'Annual Depreciation Expense'!$I43,0))
+IF(COUNTIF($N43:O43,"&lt;&gt;0")&lt;INT($J43),$I43*'Depreciation Schedule'!N43,IF(COUNTIF('Annual Depreciation Expense'!$N43:O43,"&lt;&gt;0")=INT('Annual Depreciation Expense'!$J43),(('Annual Depreciation Expense'!$J43)-INT('Annual Depreciation Expense'!$J43))*'Depreciation Schedule'!N43*'Annual Depreciation Expense'!$I43,0))
+IF(COUNTIF($O43:O43,"&lt;&gt;0")&lt;INT($J43),$I43*'Depreciation Schedule'!O43,IF(COUNTIF('Annual Depreciation Expense'!$O43:O43,"&lt;&gt;0")=INT('Annual Depreciation Expense'!$J43),(('Annual Depreciation Expense'!$J43)-INT('Annual Depreciation Expense'!$J43))*'Depreciation Schedule'!O43*'Annual Depreciation Expense'!$I43,0))+('Annual Depreciation Expense'!$I43*'Depreciation Schedule'!P43),0)</f>
        <v>0</v>
      </c>
      <c r="U43" s="65" t="s">
        <v>146</v>
      </c>
      <c r="V43" s="17" t="s">
        <v>60</v>
      </c>
      <c r="W43" s="17" t="s">
        <v>240</v>
      </c>
      <c r="X43" s="63">
        <f t="shared" si="8"/>
        <v>0</v>
      </c>
      <c r="Y43" s="70">
        <f t="shared" si="8"/>
        <v>0</v>
      </c>
      <c r="Z43" s="83">
        <f>X43*'Depreciation Schedule'!Z43</f>
        <v>0</v>
      </c>
      <c r="AA43" s="83">
        <f>IF(COUNTIF($Z43:Z43,"&lt;&gt;0")&lt;INT(Y43),X43*'Depreciation Schedule'!Z43,IF(COUNTIF('Annual Depreciation Expense'!$Z43:Z43,"&lt;&gt;0")=INT('Annual Depreciation Expense'!Y43),(('Annual Depreciation Expense'!Y43)-INT('Annual Depreciation Expense'!Y43))*'Depreciation Schedule'!Z43*'Annual Depreciation Expense'!X43,0))+('Annual Depreciation Expense'!X43*'Depreciation Schedule'!AA43)</f>
        <v>0</v>
      </c>
      <c r="AB43" s="83">
        <f>IF(COUNTIF($Z43:AA43,"&lt;&gt;0")&lt;INT($J43),$I43*'Depreciation Schedule'!Z43,IF(COUNTIF('Annual Depreciation Expense'!$Z43:AA43,"&lt;&gt;0")=INT('Annual Depreciation Expense'!$J43),(('Annual Depreciation Expense'!$J43)-INT('Annual Depreciation Expense'!$J43))*'Depreciation Schedule'!AA43*'Annual Depreciation Expense'!$I43,0))
+IF(COUNTIF('Annual Depreciation Expense'!$AA43:AA43,"&lt;&gt;0")&lt;INT('Annual Depreciation Expense'!$J43),'Annual Depreciation Expense'!$I43*'Depreciation Schedule'!AA43,IF(COUNTIF('Annual Depreciation Expense'!$AA43:AA43,"&lt;&gt;0")=INT('Annual Depreciation Expense'!$J43),(('Annual Depreciation Expense'!$J43)-INT('Annual Depreciation Expense'!$J43))*'Depreciation Schedule'!AA43*'Annual Depreciation Expense'!$I43,0))
+('Annual Depreciation Expense'!$I43*'Depreciation Schedule'!AB43)</f>
        <v>0</v>
      </c>
      <c r="AC43" s="83">
        <f>IF(COUNTIF($Z43:AB43,"&lt;&gt;0")&lt;INT($J43),$I43*'Depreciation Schedule'!Z43,IF(COUNTIF('Annual Depreciation Expense'!$Z43:AB43,"&lt;&gt;0")=INT('Annual Depreciation Expense'!$J43),(('Annual Depreciation Expense'!$J43)-INT('Annual Depreciation Expense'!$J43))*'Depreciation Schedule'!AA43*'Annual Depreciation Expense'!$I43,0))
+IF(COUNTIF('Annual Depreciation Expense'!$AA43:AB43,"&lt;&gt;0")&lt;INT('Annual Depreciation Expense'!$J43),'Annual Depreciation Expense'!$I43*'Depreciation Schedule'!AA43,IF(COUNTIF('Annual Depreciation Expense'!$AA43:AB43,"&lt;&gt;0")=INT('Annual Depreciation Expense'!$J43),(('Annual Depreciation Expense'!$J43)-INT('Annual Depreciation Expense'!$J43))*'Depreciation Schedule'!AA43*'Annual Depreciation Expense'!$I43,0))
+IF(COUNTIF($AB43:AB43,"&lt;&gt;0")&lt;INT($J43),$I43*'Depreciation Schedule'!AB43,IF(COUNTIF('Annual Depreciation Expense'!$AB43:AB43,"&lt;&gt;0")=INT('Annual Depreciation Expense'!$J43),(('Annual Depreciation Expense'!$J43)-INT('Annual Depreciation Expense'!$J43))*'Depreciation Schedule'!AB43*'Annual Depreciation Expense'!$I43,0))
+('Annual Depreciation Expense'!$I43*'Depreciation Schedule'!AC43)</f>
        <v>0</v>
      </c>
      <c r="AD43" s="83">
        <f>IF(COUNTIF($Z43:AC43,"&lt;&gt;0")&lt;INT($J43),$I43*'Depreciation Schedule'!Z43,IF(COUNTIF('Annual Depreciation Expense'!$Z43:AC43,"&lt;&gt;0")=INT('Annual Depreciation Expense'!$J43),(('Annual Depreciation Expense'!$J43)-INT('Annual Depreciation Expense'!$J43))*'Depreciation Schedule'!AA43*'Annual Depreciation Expense'!$I43,0))
+IF(COUNTIF('Annual Depreciation Expense'!$AA43:AC43,"&lt;&gt;0")&lt;INT('Annual Depreciation Expense'!$J43),'Annual Depreciation Expense'!$I43*'Depreciation Schedule'!AB43,IF(COUNTIF('Annual Depreciation Expense'!$AA43:AC43,"&lt;&gt;0")=INT('Annual Depreciation Expense'!$J43),(('Annual Depreciation Expense'!$J43)-INT('Annual Depreciation Expense'!$J43))*'Depreciation Schedule'!AB43*'Annual Depreciation Expense'!$I43,0))
+IF(COUNTIF($AB43:AC43,"&lt;&gt;0")&lt;INT($J43),$I43*'Depreciation Schedule'!AC43,IF(COUNTIF('Annual Depreciation Expense'!$AB43:AC43,"&lt;&gt;0")=INT('Annual Depreciation Expense'!$J43),(('Annual Depreciation Expense'!$J43)-INT('Annual Depreciation Expense'!$J43))*'Depreciation Schedule'!AC43*'Annual Depreciation Expense'!$I43,0))
+IF(COUNTIF($AC43:AC43,"&lt;&gt;0")&lt;INT($J43),$I43*'Depreciation Schedule'!AA43,IF(COUNTIF('Annual Depreciation Expense'!$AC43:AC43,"&lt;&gt;0")=INT('Annual Depreciation Expense'!$J43),(('Annual Depreciation Expense'!$J43)-INT('Annual Depreciation Expense'!$J43))*'Depreciation Schedule'!AA43*'Annual Depreciation Expense'!$I43,0))
+('Annual Depreciation Expense'!$I43*'Depreciation Schedule'!AD43)</f>
        <v>0</v>
      </c>
      <c r="AE43" s="83">
        <f>IF(COUNTIF($Z43:AD43,"&lt;&gt;0")&lt;INT($J43),$I43*'Depreciation Schedule'!Z43,IF(COUNTIF('Annual Depreciation Expense'!$Z43:AD43,"&lt;&gt;0")=INT('Annual Depreciation Expense'!$J43),(('Annual Depreciation Expense'!$J43)-INT('Annual Depreciation Expense'!$J43))*'Depreciation Schedule'!Z43*'Annual Depreciation Expense'!$I43,0))
+IF(COUNTIF('Annual Depreciation Expense'!$AA43:AD43,"&lt;&gt;0")&lt;INT('Annual Depreciation Expense'!$J43),'Annual Depreciation Expense'!$I43*'Depreciation Schedule'!AA43,IF(COUNTIF('Annual Depreciation Expense'!$AA43:AD43,"&lt;&gt;0")=INT('Annual Depreciation Expense'!$J43),(('Annual Depreciation Expense'!$J43)-INT('Annual Depreciation Expense'!$J43))*'Depreciation Schedule'!AA43*'Annual Depreciation Expense'!$I43,0))
+IF(COUNTIF($AB43:AD43,"&lt;&gt;0")&lt;INT($J43),$I43*'Depreciation Schedule'!AB43,IF(COUNTIF('Annual Depreciation Expense'!$AB43:AD43,"&lt;&gt;0")=INT('Annual Depreciation Expense'!$J43),(('Annual Depreciation Expense'!$J43)-INT('Annual Depreciation Expense'!$J43))*'Depreciation Schedule'!AB43*'Annual Depreciation Expense'!$I43,0))
+IF(COUNTIF($AC43:AD43,"&lt;&gt;0")&lt;INT($J43),$I43*'Depreciation Schedule'!AC43,IF(COUNTIF('Annual Depreciation Expense'!$AC43:AD43,"&lt;&gt;0")=INT('Annual Depreciation Expense'!$J43),(('Annual Depreciation Expense'!$J43)-INT('Annual Depreciation Expense'!$J43))*'Depreciation Schedule'!AC43*'Annual Depreciation Expense'!$I43,0))
+IF(COUNTIF($AD43:AD43,"&lt;&gt;0")&lt;INT($J43),$I43*'Depreciation Schedule'!AD43,IF(COUNTIF('Annual Depreciation Expense'!$AD43:AD43,"&lt;&gt;0")=INT($J43),(($J43)-INT($J43))*'Depreciation Schedule'!AD43*$I43,0))
+('Annual Depreciation Expense'!$I43*'Depreciation Schedule'!AE43)</f>
        <v>0</v>
      </c>
    </row>
    <row r="44" spans="6:31" x14ac:dyDescent="0.25">
      <c r="F44" s="65" t="s">
        <v>146</v>
      </c>
      <c r="G44" s="16" t="s">
        <v>76</v>
      </c>
      <c r="H44" s="17" t="s">
        <v>94</v>
      </c>
      <c r="I44" s="63">
        <f>'Depreciation Schedule'!I44</f>
        <v>0</v>
      </c>
      <c r="J44" s="70">
        <f>'Depreciation Schedule'!J44</f>
        <v>0</v>
      </c>
      <c r="K44" s="84"/>
      <c r="L44" s="84">
        <f>I44*'Depreciation Schedule'!L44</f>
        <v>0</v>
      </c>
      <c r="M44" s="84">
        <f>IFERROR(IF(COUNTIF($L44:L44,"&lt;&gt;0")&lt;INT(J44),I44*'Depreciation Schedule'!L44,IF(COUNTIF('Annual Depreciation Expense'!$L44:L44,"&lt;&gt;0")=INT('Annual Depreciation Expense'!J44),(('Annual Depreciation Expense'!J44)-INT('Annual Depreciation Expense'!J44))*'Depreciation Schedule'!L44*'Annual Depreciation Expense'!I44,0))+('Annual Depreciation Expense'!I44*'Depreciation Schedule'!M44),0)</f>
        <v>0</v>
      </c>
      <c r="N44" s="84">
        <f>IFERROR(IF(COUNTIF($L44:M44,"&lt;&gt;0")&lt;INT($J44),$I44*'Depreciation Schedule'!L44,IF(COUNTIF('Annual Depreciation Expense'!$L44:M44,"&lt;&gt;0")=INT('Annual Depreciation Expense'!$J44),(('Annual Depreciation Expense'!$J44)-INT('Annual Depreciation Expense'!$J44))*'Depreciation Schedule'!M44*'Annual Depreciation Expense'!$I44,0))+IF(COUNTIF('Annual Depreciation Expense'!$M44:M44,"&lt;&gt;0")&lt;INT('Annual Depreciation Expense'!$J44),'Annual Depreciation Expense'!$I44*'Depreciation Schedule'!M44,IF(COUNTIF('Annual Depreciation Expense'!$M44:M44,"&lt;&gt;0")=INT('Annual Depreciation Expense'!$J44),(('Annual Depreciation Expense'!$J44)-INT('Annual Depreciation Expense'!$J44))*'Depreciation Schedule'!N44*'Annual Depreciation Expense'!$I44,0))+('Annual Depreciation Expense'!$I44*'Depreciation Schedule'!N44),0)</f>
        <v>0</v>
      </c>
      <c r="O44" s="84">
        <f>IFERROR(IF(COUNTIF($L44:N44,"&lt;&gt;0")&lt;INT($J44),$I44*'Depreciation Schedule'!L44,IF(COUNTIF('Annual Depreciation Expense'!$L44:N44,"&lt;&gt;0")=INT('Annual Depreciation Expense'!$J44),(('Annual Depreciation Expense'!$J44)-INT('Annual Depreciation Expense'!$J44))*'Depreciation Schedule'!L44*'Annual Depreciation Expense'!$I44,0))
+IF(COUNTIF('Annual Depreciation Expense'!$M44:N44,"&lt;&gt;0")&lt;INT('Annual Depreciation Expense'!$J44),'Annual Depreciation Expense'!$I44*'Depreciation Schedule'!M44,IF(COUNTIF('Annual Depreciation Expense'!$M44:N44,"&lt;&gt;0")=INT('Annual Depreciation Expense'!$J44),(('Annual Depreciation Expense'!$J44)-INT('Annual Depreciation Expense'!$J44))*'Depreciation Schedule'!M44*'Annual Depreciation Expense'!$I44,0))
+IF(COUNTIF($N44:N44,"&lt;&gt;0")&lt;INT($J44),$I44*'Depreciation Schedule'!N44,IF(COUNTIF('Annual Depreciation Expense'!$N44:N44,"&lt;&gt;0")=INT('Annual Depreciation Expense'!$J44),(('Annual Depreciation Expense'!$J44)-INT('Annual Depreciation Expense'!$J44))*'Depreciation Schedule'!O44*'Annual Depreciation Expense'!$I44,0))+('Annual Depreciation Expense'!$I44*'Depreciation Schedule'!O44),0)</f>
        <v>0</v>
      </c>
      <c r="P44" s="84">
        <f>IFERROR(IF(COUNTIF($L44:O44,"&lt;&gt;0")&lt;INT($J44),$I44*'Depreciation Schedule'!L44,IF(COUNTIF('Annual Depreciation Expense'!$L44:O44,"&lt;&gt;0")=INT('Annual Depreciation Expense'!$J44),(('Annual Depreciation Expense'!$J44)-INT('Annual Depreciation Expense'!$J44))*'Depreciation Schedule'!L44*'Annual Depreciation Expense'!$I44,0))
+IF(COUNTIF('Annual Depreciation Expense'!$M44:O44,"&lt;&gt;0")&lt;INT('Annual Depreciation Expense'!$J44),'Annual Depreciation Expense'!$I44*'Depreciation Schedule'!M44,IF(COUNTIF('Annual Depreciation Expense'!$M44:O44,"&lt;&gt;0")=INT('Annual Depreciation Expense'!$J44),(('Annual Depreciation Expense'!$J44)-INT('Annual Depreciation Expense'!$J44))*'Depreciation Schedule'!M44*'Annual Depreciation Expense'!$I44,0))
+IF(COUNTIF($N44:O44,"&lt;&gt;0")&lt;INT($J44),$I44*'Depreciation Schedule'!N44,IF(COUNTIF('Annual Depreciation Expense'!$N44:O44,"&lt;&gt;0")=INT('Annual Depreciation Expense'!$J44),(('Annual Depreciation Expense'!$J44)-INT('Annual Depreciation Expense'!$J44))*'Depreciation Schedule'!N44*'Annual Depreciation Expense'!$I44,0))
+IF(COUNTIF($O44:O44,"&lt;&gt;0")&lt;INT($J44),$I44*'Depreciation Schedule'!O44,IF(COUNTIF('Annual Depreciation Expense'!$O44:O44,"&lt;&gt;0")=INT('Annual Depreciation Expense'!$J44),(('Annual Depreciation Expense'!$J44)-INT('Annual Depreciation Expense'!$J44))*'Depreciation Schedule'!O44*'Annual Depreciation Expense'!$I44,0))+('Annual Depreciation Expense'!$I44*'Depreciation Schedule'!P44),0)</f>
        <v>0</v>
      </c>
      <c r="U44" s="65" t="s">
        <v>146</v>
      </c>
      <c r="V44" s="16" t="s">
        <v>76</v>
      </c>
      <c r="W44" s="17" t="s">
        <v>94</v>
      </c>
      <c r="X44" s="63">
        <f t="shared" si="8"/>
        <v>0</v>
      </c>
      <c r="Y44" s="70">
        <f t="shared" si="8"/>
        <v>0</v>
      </c>
      <c r="Z44" s="84">
        <f>X44*'Depreciation Schedule'!Z44</f>
        <v>0</v>
      </c>
      <c r="AA44" s="84">
        <f>IF(COUNTIF($Z44:Z44,"&lt;&gt;0")&lt;INT(Y44),X44*'Depreciation Schedule'!Z44,IF(COUNTIF('Annual Depreciation Expense'!$Z44:Z44,"&lt;&gt;0")=INT('Annual Depreciation Expense'!Y44),(('Annual Depreciation Expense'!Y44)-INT('Annual Depreciation Expense'!Y44))*'Depreciation Schedule'!Z44*'Annual Depreciation Expense'!X44,0))+('Annual Depreciation Expense'!X44*'Depreciation Schedule'!AA44)</f>
        <v>0</v>
      </c>
      <c r="AB44" s="84">
        <f>IF(COUNTIF($Z44:AA44,"&lt;&gt;0")&lt;INT($J44),$I44*'Depreciation Schedule'!Z44,IF(COUNTIF('Annual Depreciation Expense'!$Z44:AA44,"&lt;&gt;0")=INT('Annual Depreciation Expense'!$J44),(('Annual Depreciation Expense'!$J44)-INT('Annual Depreciation Expense'!$J44))*'Depreciation Schedule'!AA44*'Annual Depreciation Expense'!$I44,0))
+IF(COUNTIF('Annual Depreciation Expense'!$AA44:AA44,"&lt;&gt;0")&lt;INT('Annual Depreciation Expense'!$J44),'Annual Depreciation Expense'!$I44*'Depreciation Schedule'!AA44,IF(COUNTIF('Annual Depreciation Expense'!$AA44:AA44,"&lt;&gt;0")=INT('Annual Depreciation Expense'!$J44),(('Annual Depreciation Expense'!$J44)-INT('Annual Depreciation Expense'!$J44))*'Depreciation Schedule'!AA44*'Annual Depreciation Expense'!$I44,0))
+('Annual Depreciation Expense'!$I44*'Depreciation Schedule'!AB44)</f>
        <v>0</v>
      </c>
      <c r="AC44" s="84">
        <f>IF(COUNTIF($Z44:AB44,"&lt;&gt;0")&lt;INT($J44),$I44*'Depreciation Schedule'!Z44,IF(COUNTIF('Annual Depreciation Expense'!$Z44:AB44,"&lt;&gt;0")=INT('Annual Depreciation Expense'!$J44),(('Annual Depreciation Expense'!$J44)-INT('Annual Depreciation Expense'!$J44))*'Depreciation Schedule'!AA44*'Annual Depreciation Expense'!$I44,0))
+IF(COUNTIF('Annual Depreciation Expense'!$AA44:AB44,"&lt;&gt;0")&lt;INT('Annual Depreciation Expense'!$J44),'Annual Depreciation Expense'!$I44*'Depreciation Schedule'!AA44,IF(COUNTIF('Annual Depreciation Expense'!$AA44:AB44,"&lt;&gt;0")=INT('Annual Depreciation Expense'!$J44),(('Annual Depreciation Expense'!$J44)-INT('Annual Depreciation Expense'!$J44))*'Depreciation Schedule'!AA44*'Annual Depreciation Expense'!$I44,0))
+IF(COUNTIF($AB44:AB44,"&lt;&gt;0")&lt;INT($J44),$I44*'Depreciation Schedule'!AB44,IF(COUNTIF('Annual Depreciation Expense'!$AB44:AB44,"&lt;&gt;0")=INT('Annual Depreciation Expense'!$J44),(('Annual Depreciation Expense'!$J44)-INT('Annual Depreciation Expense'!$J44))*'Depreciation Schedule'!AB44*'Annual Depreciation Expense'!$I44,0))
+('Annual Depreciation Expense'!$I44*'Depreciation Schedule'!AC44)</f>
        <v>0</v>
      </c>
      <c r="AD44" s="84">
        <f>IF(COUNTIF($Z44:AC44,"&lt;&gt;0")&lt;INT($J44),$I44*'Depreciation Schedule'!Z44,IF(COUNTIF('Annual Depreciation Expense'!$Z44:AC44,"&lt;&gt;0")=INT('Annual Depreciation Expense'!$J44),(('Annual Depreciation Expense'!$J44)-INT('Annual Depreciation Expense'!$J44))*'Depreciation Schedule'!AA44*'Annual Depreciation Expense'!$I44,0))
+IF(COUNTIF('Annual Depreciation Expense'!$AA44:AC44,"&lt;&gt;0")&lt;INT('Annual Depreciation Expense'!$J44),'Annual Depreciation Expense'!$I44*'Depreciation Schedule'!AB44,IF(COUNTIF('Annual Depreciation Expense'!$AA44:AC44,"&lt;&gt;0")=INT('Annual Depreciation Expense'!$J44),(('Annual Depreciation Expense'!$J44)-INT('Annual Depreciation Expense'!$J44))*'Depreciation Schedule'!AB44*'Annual Depreciation Expense'!$I44,0))
+IF(COUNTIF($AB44:AC44,"&lt;&gt;0")&lt;INT($J44),$I44*'Depreciation Schedule'!AC44,IF(COUNTIF('Annual Depreciation Expense'!$AB44:AC44,"&lt;&gt;0")=INT('Annual Depreciation Expense'!$J44),(('Annual Depreciation Expense'!$J44)-INT('Annual Depreciation Expense'!$J44))*'Depreciation Schedule'!AC44*'Annual Depreciation Expense'!$I44,0))
+IF(COUNTIF($AC44:AC44,"&lt;&gt;0")&lt;INT($J44),$I44*'Depreciation Schedule'!AA44,IF(COUNTIF('Annual Depreciation Expense'!$AC44:AC44,"&lt;&gt;0")=INT('Annual Depreciation Expense'!$J44),(('Annual Depreciation Expense'!$J44)-INT('Annual Depreciation Expense'!$J44))*'Depreciation Schedule'!AA44*'Annual Depreciation Expense'!$I44,0))
+('Annual Depreciation Expense'!$I44*'Depreciation Schedule'!AD44)</f>
        <v>0</v>
      </c>
      <c r="AE44" s="84">
        <f>IF(COUNTIF($Z44:AD44,"&lt;&gt;0")&lt;INT($J44),$I44*'Depreciation Schedule'!Z44,IF(COUNTIF('Annual Depreciation Expense'!$Z44:AD44,"&lt;&gt;0")=INT('Annual Depreciation Expense'!$J44),(('Annual Depreciation Expense'!$J44)-INT('Annual Depreciation Expense'!$J44))*'Depreciation Schedule'!Z44*'Annual Depreciation Expense'!$I44,0))
+IF(COUNTIF('Annual Depreciation Expense'!$AA44:AD44,"&lt;&gt;0")&lt;INT('Annual Depreciation Expense'!$J44),'Annual Depreciation Expense'!$I44*'Depreciation Schedule'!AA44,IF(COUNTIF('Annual Depreciation Expense'!$AA44:AD44,"&lt;&gt;0")=INT('Annual Depreciation Expense'!$J44),(('Annual Depreciation Expense'!$J44)-INT('Annual Depreciation Expense'!$J44))*'Depreciation Schedule'!AA44*'Annual Depreciation Expense'!$I44,0))
+IF(COUNTIF($AB44:AD44,"&lt;&gt;0")&lt;INT($J44),$I44*'Depreciation Schedule'!AB44,IF(COUNTIF('Annual Depreciation Expense'!$AB44:AD44,"&lt;&gt;0")=INT('Annual Depreciation Expense'!$J44),(('Annual Depreciation Expense'!$J44)-INT('Annual Depreciation Expense'!$J44))*'Depreciation Schedule'!AB44*'Annual Depreciation Expense'!$I44,0))
+IF(COUNTIF($AC44:AD44,"&lt;&gt;0")&lt;INT($J44),$I44*'Depreciation Schedule'!AC44,IF(COUNTIF('Annual Depreciation Expense'!$AC44:AD44,"&lt;&gt;0")=INT('Annual Depreciation Expense'!$J44),(('Annual Depreciation Expense'!$J44)-INT('Annual Depreciation Expense'!$J44))*'Depreciation Schedule'!AC44*'Annual Depreciation Expense'!$I44,0))
+IF(COUNTIF($AD44:AD44,"&lt;&gt;0")&lt;INT($J44),$I44*'Depreciation Schedule'!AD44,IF(COUNTIF('Annual Depreciation Expense'!$AD44:AD44,"&lt;&gt;0")=INT($J44),(($J44)-INT($J44))*'Depreciation Schedule'!AD44*$I44,0))
+('Annual Depreciation Expense'!$I44*'Depreciation Schedule'!AE44)</f>
        <v>0</v>
      </c>
    </row>
    <row r="45" spans="6:31" x14ac:dyDescent="0.25">
      <c r="F45" s="67"/>
      <c r="G45" s="68"/>
      <c r="H45" s="69"/>
      <c r="I45" s="70"/>
      <c r="J45" s="74"/>
      <c r="K45" s="94">
        <f t="shared" ref="K45:P45" si="9">SUM(K41:K44)</f>
        <v>0</v>
      </c>
      <c r="L45" s="85">
        <f t="shared" si="9"/>
        <v>0</v>
      </c>
      <c r="M45" s="85">
        <f t="shared" si="9"/>
        <v>0</v>
      </c>
      <c r="N45" s="85">
        <f t="shared" si="9"/>
        <v>0</v>
      </c>
      <c r="O45" s="85">
        <f t="shared" si="9"/>
        <v>0</v>
      </c>
      <c r="P45" s="85">
        <f t="shared" si="9"/>
        <v>0</v>
      </c>
      <c r="U45" s="67"/>
      <c r="V45" s="68"/>
      <c r="W45" s="69"/>
      <c r="X45" s="70"/>
      <c r="Y45" s="74"/>
      <c r="Z45" s="94">
        <f t="shared" ref="Z45:AE45" si="10">SUM(Z41:Z44)</f>
        <v>0</v>
      </c>
      <c r="AA45" s="85">
        <f t="shared" si="10"/>
        <v>0</v>
      </c>
      <c r="AB45" s="85">
        <f t="shared" si="10"/>
        <v>0</v>
      </c>
      <c r="AC45" s="85">
        <f t="shared" si="10"/>
        <v>0</v>
      </c>
      <c r="AD45" s="85">
        <f t="shared" si="10"/>
        <v>0</v>
      </c>
      <c r="AE45" s="85">
        <f t="shared" si="10"/>
        <v>0</v>
      </c>
    </row>
    <row r="46" spans="6:31" x14ac:dyDescent="0.25">
      <c r="F46" s="64" t="s">
        <v>149</v>
      </c>
      <c r="G46" s="64"/>
      <c r="H46" s="71"/>
      <c r="I46" s="64"/>
      <c r="J46" s="64"/>
      <c r="K46" s="87"/>
      <c r="L46" s="75"/>
      <c r="M46" s="75"/>
      <c r="N46" s="75"/>
      <c r="O46" s="75"/>
      <c r="P46" s="75"/>
      <c r="U46" s="64" t="s">
        <v>149</v>
      </c>
      <c r="V46" s="64"/>
      <c r="W46" s="71"/>
      <c r="X46" s="64"/>
      <c r="Y46" s="64"/>
      <c r="Z46" s="87"/>
      <c r="AA46" s="87"/>
      <c r="AB46" s="87"/>
      <c r="AC46" s="87"/>
      <c r="AD46" s="87"/>
      <c r="AE46" s="87"/>
    </row>
    <row r="47" spans="6:31" x14ac:dyDescent="0.25">
      <c r="F47" s="65" t="s">
        <v>149</v>
      </c>
      <c r="G47" s="16" t="s">
        <v>43</v>
      </c>
      <c r="H47" s="66" t="s">
        <v>150</v>
      </c>
      <c r="I47" s="63">
        <f>'Depreciation Schedule'!I47</f>
        <v>0</v>
      </c>
      <c r="J47" s="70">
        <f>'Depreciation Schedule'!J47</f>
        <v>0</v>
      </c>
      <c r="K47" s="83"/>
      <c r="L47" s="83">
        <f>I47*'Depreciation Schedule'!L47</f>
        <v>0</v>
      </c>
      <c r="M47" s="83">
        <f>IFERROR(IF(COUNTIF($L47:L47,"&lt;&gt;0")&lt;INT(J47),I47*'Depreciation Schedule'!L47,IF(COUNTIF('Annual Depreciation Expense'!$L47:L47,"&lt;&gt;0")=INT('Annual Depreciation Expense'!J47),(('Annual Depreciation Expense'!J47)-INT('Annual Depreciation Expense'!J47))*'Depreciation Schedule'!L47*'Annual Depreciation Expense'!I47,0))+('Annual Depreciation Expense'!I47*'Depreciation Schedule'!M47),0)</f>
        <v>0</v>
      </c>
      <c r="N47" s="83">
        <f>IFERROR(IF(COUNTIF($L47:M47,"&lt;&gt;0")&lt;INT($J47),$I47*'Depreciation Schedule'!L47,IF(COUNTIF('Annual Depreciation Expense'!$L47:M47,"&lt;&gt;0")=INT('Annual Depreciation Expense'!$J47),(('Annual Depreciation Expense'!$J47)-INT('Annual Depreciation Expense'!$J47))*'Depreciation Schedule'!M47*'Annual Depreciation Expense'!$I47,0))+IF(COUNTIF('Annual Depreciation Expense'!$M47:M47,"&lt;&gt;0")&lt;INT('Annual Depreciation Expense'!$J47),'Annual Depreciation Expense'!$I47*'Depreciation Schedule'!M47,IF(COUNTIF('Annual Depreciation Expense'!$M47:M47,"&lt;&gt;0")=INT('Annual Depreciation Expense'!$J47),(('Annual Depreciation Expense'!$J47)-INT('Annual Depreciation Expense'!$J47))*'Depreciation Schedule'!N47*'Annual Depreciation Expense'!$I47,0))+('Annual Depreciation Expense'!$I47*'Depreciation Schedule'!N47),0)</f>
        <v>0</v>
      </c>
      <c r="O47" s="83">
        <f>IFERROR(IF(COUNTIF($L47:N47,"&lt;&gt;0")&lt;INT($J47),$I47*'Depreciation Schedule'!L47,IF(COUNTIF('Annual Depreciation Expense'!$L47:N47,"&lt;&gt;0")=INT('Annual Depreciation Expense'!$J47),(('Annual Depreciation Expense'!$J47)-INT('Annual Depreciation Expense'!$J47))*'Depreciation Schedule'!L47*'Annual Depreciation Expense'!$I47,0))
+IF(COUNTIF('Annual Depreciation Expense'!$M47:N47,"&lt;&gt;0")&lt;INT('Annual Depreciation Expense'!$J47),'Annual Depreciation Expense'!$I47*'Depreciation Schedule'!M47,IF(COUNTIF('Annual Depreciation Expense'!$M47:N47,"&lt;&gt;0")=INT('Annual Depreciation Expense'!$J47),(('Annual Depreciation Expense'!$J47)-INT('Annual Depreciation Expense'!$J47))*'Depreciation Schedule'!M47*'Annual Depreciation Expense'!$I47,0))
+IF(COUNTIF($N47:N47,"&lt;&gt;0")&lt;INT($J47),$I47*'Depreciation Schedule'!N47,IF(COUNTIF('Annual Depreciation Expense'!$N47:N47,"&lt;&gt;0")=INT('Annual Depreciation Expense'!$J47),(('Annual Depreciation Expense'!$J47)-INT('Annual Depreciation Expense'!$J47))*'Depreciation Schedule'!O47*'Annual Depreciation Expense'!$I47,0))+('Annual Depreciation Expense'!$I47*'Depreciation Schedule'!O47),0)</f>
        <v>0</v>
      </c>
      <c r="P47" s="83">
        <f>IFERROR(IF(COUNTIF($L47:O47,"&lt;&gt;0")&lt;INT($J47),$I47*'Depreciation Schedule'!L47,IF(COUNTIF('Annual Depreciation Expense'!$L47:O47,"&lt;&gt;0")=INT('Annual Depreciation Expense'!$J47),(('Annual Depreciation Expense'!$J47)-INT('Annual Depreciation Expense'!$J47))*'Depreciation Schedule'!L47*'Annual Depreciation Expense'!$I47,0))
+IF(COUNTIF('Annual Depreciation Expense'!$M47:O47,"&lt;&gt;0")&lt;INT('Annual Depreciation Expense'!$J47),'Annual Depreciation Expense'!$I47*'Depreciation Schedule'!M47,IF(COUNTIF('Annual Depreciation Expense'!$M47:O47,"&lt;&gt;0")=INT('Annual Depreciation Expense'!$J47),(('Annual Depreciation Expense'!$J47)-INT('Annual Depreciation Expense'!$J47))*'Depreciation Schedule'!M47*'Annual Depreciation Expense'!$I47,0))
+IF(COUNTIF($N47:O47,"&lt;&gt;0")&lt;INT($J47),$I47*'Depreciation Schedule'!N47,IF(COUNTIF('Annual Depreciation Expense'!$N47:O47,"&lt;&gt;0")=INT('Annual Depreciation Expense'!$J47),(('Annual Depreciation Expense'!$J47)-INT('Annual Depreciation Expense'!$J47))*'Depreciation Schedule'!N47*'Annual Depreciation Expense'!$I47,0))
+IF(COUNTIF($O47:O47,"&lt;&gt;0")&lt;INT($J47),$I47*'Depreciation Schedule'!O47,IF(COUNTIF('Annual Depreciation Expense'!$O47:O47,"&lt;&gt;0")=INT('Annual Depreciation Expense'!$J47),(('Annual Depreciation Expense'!$J47)-INT('Annual Depreciation Expense'!$J47))*'Depreciation Schedule'!O47*'Annual Depreciation Expense'!$I47,0))+('Annual Depreciation Expense'!$I47*'Depreciation Schedule'!P47),0)</f>
        <v>0</v>
      </c>
      <c r="U47" s="65" t="s">
        <v>149</v>
      </c>
      <c r="V47" s="16" t="s">
        <v>43</v>
      </c>
      <c r="W47" s="66" t="s">
        <v>150</v>
      </c>
      <c r="X47" s="63">
        <f t="shared" ref="X47:X52" si="11">I47</f>
        <v>0</v>
      </c>
      <c r="Y47" s="70">
        <f t="shared" ref="Y47:Y52" si="12">J47</f>
        <v>0</v>
      </c>
      <c r="Z47" s="83">
        <f>X47*'Depreciation Schedule'!Z47</f>
        <v>0</v>
      </c>
      <c r="AA47" s="83">
        <f>IF(COUNTIF($Z47:Z47,"&lt;&gt;0")&lt;INT(Y47),X47*'Depreciation Schedule'!Z47,IF(COUNTIF('Annual Depreciation Expense'!$Z47:Z47,"&lt;&gt;0")=INT('Annual Depreciation Expense'!Y47),(('Annual Depreciation Expense'!Y47)-INT('Annual Depreciation Expense'!Y47))*'Depreciation Schedule'!Z47*'Annual Depreciation Expense'!X47,0))+('Annual Depreciation Expense'!X47*'Depreciation Schedule'!AA47)</f>
        <v>0</v>
      </c>
      <c r="AB47" s="83">
        <f>IF(COUNTIF($Z47:AA47,"&lt;&gt;0")&lt;INT($J47),$I47*'Depreciation Schedule'!Z47,IF(COUNTIF('Annual Depreciation Expense'!$Z47:AA47,"&lt;&gt;0")=INT('Annual Depreciation Expense'!$J47),(('Annual Depreciation Expense'!$J47)-INT('Annual Depreciation Expense'!$J47))*'Depreciation Schedule'!AA47*'Annual Depreciation Expense'!$I47,0))
+IF(COUNTIF('Annual Depreciation Expense'!$AA47:AA47,"&lt;&gt;0")&lt;INT('Annual Depreciation Expense'!$J47),'Annual Depreciation Expense'!$I47*'Depreciation Schedule'!AA47,IF(COUNTIF('Annual Depreciation Expense'!$AA47:AA47,"&lt;&gt;0")=INT('Annual Depreciation Expense'!$J47),(('Annual Depreciation Expense'!$J47)-INT('Annual Depreciation Expense'!$J47))*'Depreciation Schedule'!AA47*'Annual Depreciation Expense'!$I47,0))
+('Annual Depreciation Expense'!$I47*'Depreciation Schedule'!AB47)</f>
        <v>0</v>
      </c>
      <c r="AC47" s="83">
        <f>IF(COUNTIF($Z47:AB47,"&lt;&gt;0")&lt;INT($J47),$I47*'Depreciation Schedule'!Z47,IF(COUNTIF('Annual Depreciation Expense'!$Z47:AB47,"&lt;&gt;0")=INT('Annual Depreciation Expense'!$J47),(('Annual Depreciation Expense'!$J47)-INT('Annual Depreciation Expense'!$J47))*'Depreciation Schedule'!AA47*'Annual Depreciation Expense'!$I47,0))
+IF(COUNTIF('Annual Depreciation Expense'!$AA47:AB47,"&lt;&gt;0")&lt;INT('Annual Depreciation Expense'!$J47),'Annual Depreciation Expense'!$I47*'Depreciation Schedule'!AA47,IF(COUNTIF('Annual Depreciation Expense'!$AA47:AB47,"&lt;&gt;0")=INT('Annual Depreciation Expense'!$J47),(('Annual Depreciation Expense'!$J47)-INT('Annual Depreciation Expense'!$J47))*'Depreciation Schedule'!AA47*'Annual Depreciation Expense'!$I47,0))
+IF(COUNTIF($AB47:AB47,"&lt;&gt;0")&lt;INT($J47),$I47*'Depreciation Schedule'!AB47,IF(COUNTIF('Annual Depreciation Expense'!$AB47:AB47,"&lt;&gt;0")=INT('Annual Depreciation Expense'!$J47),(('Annual Depreciation Expense'!$J47)-INT('Annual Depreciation Expense'!$J47))*'Depreciation Schedule'!AB47*'Annual Depreciation Expense'!$I47,0))
+('Annual Depreciation Expense'!$I47*'Depreciation Schedule'!AC47)</f>
        <v>0</v>
      </c>
      <c r="AD47" s="83">
        <f>IF(COUNTIF($Z47:AC47,"&lt;&gt;0")&lt;INT($J47),$I47*'Depreciation Schedule'!Z47,IF(COUNTIF('Annual Depreciation Expense'!$Z47:AC47,"&lt;&gt;0")=INT('Annual Depreciation Expense'!$J47),(('Annual Depreciation Expense'!$J47)-INT('Annual Depreciation Expense'!$J47))*'Depreciation Schedule'!AA47*'Annual Depreciation Expense'!$I47,0))
+IF(COUNTIF('Annual Depreciation Expense'!$AA47:AC47,"&lt;&gt;0")&lt;INT('Annual Depreciation Expense'!$J47),'Annual Depreciation Expense'!$I47*'Depreciation Schedule'!AB47,IF(COUNTIF('Annual Depreciation Expense'!$AA47:AC47,"&lt;&gt;0")=INT('Annual Depreciation Expense'!$J47),(('Annual Depreciation Expense'!$J47)-INT('Annual Depreciation Expense'!$J47))*'Depreciation Schedule'!AB47*'Annual Depreciation Expense'!$I47,0))
+IF(COUNTIF($AB47:AC47,"&lt;&gt;0")&lt;INT($J47),$I47*'Depreciation Schedule'!AC47,IF(COUNTIF('Annual Depreciation Expense'!$AB47:AC47,"&lt;&gt;0")=INT('Annual Depreciation Expense'!$J47),(('Annual Depreciation Expense'!$J47)-INT('Annual Depreciation Expense'!$J47))*'Depreciation Schedule'!AC47*'Annual Depreciation Expense'!$I47,0))
+IF(COUNTIF($AC47:AC47,"&lt;&gt;0")&lt;INT($J47),$I47*'Depreciation Schedule'!AA47,IF(COUNTIF('Annual Depreciation Expense'!$AC47:AC47,"&lt;&gt;0")=INT('Annual Depreciation Expense'!$J47),(('Annual Depreciation Expense'!$J47)-INT('Annual Depreciation Expense'!$J47))*'Depreciation Schedule'!AA47*'Annual Depreciation Expense'!$I47,0))
+('Annual Depreciation Expense'!$I47*'Depreciation Schedule'!AD47)</f>
        <v>0</v>
      </c>
      <c r="AE47" s="83">
        <f>IF(COUNTIF($Z47:AD47,"&lt;&gt;0")&lt;INT($J47),$I47*'Depreciation Schedule'!Z47,IF(COUNTIF('Annual Depreciation Expense'!$Z47:AD47,"&lt;&gt;0")=INT('Annual Depreciation Expense'!$J47),(('Annual Depreciation Expense'!$J47)-INT('Annual Depreciation Expense'!$J47))*'Depreciation Schedule'!Z47*'Annual Depreciation Expense'!$I47,0))
+IF(COUNTIF('Annual Depreciation Expense'!$AA47:AD47,"&lt;&gt;0")&lt;INT('Annual Depreciation Expense'!$J47),'Annual Depreciation Expense'!$I47*'Depreciation Schedule'!AA47,IF(COUNTIF('Annual Depreciation Expense'!$AA47:AD47,"&lt;&gt;0")=INT('Annual Depreciation Expense'!$J47),(('Annual Depreciation Expense'!$J47)-INT('Annual Depreciation Expense'!$J47))*'Depreciation Schedule'!AA47*'Annual Depreciation Expense'!$I47,0))
+IF(COUNTIF($AB47:AD47,"&lt;&gt;0")&lt;INT($J47),$I47*'Depreciation Schedule'!AB47,IF(COUNTIF('Annual Depreciation Expense'!$AB47:AD47,"&lt;&gt;0")=INT('Annual Depreciation Expense'!$J47),(('Annual Depreciation Expense'!$J47)-INT('Annual Depreciation Expense'!$J47))*'Depreciation Schedule'!AB47*'Annual Depreciation Expense'!$I47,0))
+IF(COUNTIF($AC47:AD47,"&lt;&gt;0")&lt;INT($J47),$I47*'Depreciation Schedule'!AC47,IF(COUNTIF('Annual Depreciation Expense'!$AC47:AD47,"&lt;&gt;0")=INT('Annual Depreciation Expense'!$J47),(('Annual Depreciation Expense'!$J47)-INT('Annual Depreciation Expense'!$J47))*'Depreciation Schedule'!AC47*'Annual Depreciation Expense'!$I47,0))
+IF(COUNTIF($AD47:AD47,"&lt;&gt;0")&lt;INT($J47),$I47*'Depreciation Schedule'!AD47,IF(COUNTIF('Annual Depreciation Expense'!$AD47:AD47,"&lt;&gt;0")=INT($J47),(($J47)-INT($J47))*'Depreciation Schedule'!AD47*$I47,0))
+('Annual Depreciation Expense'!$I47*'Depreciation Schedule'!AE47)</f>
        <v>0</v>
      </c>
    </row>
    <row r="48" spans="6:31" x14ac:dyDescent="0.25">
      <c r="F48" s="65" t="s">
        <v>149</v>
      </c>
      <c r="G48" s="16" t="s">
        <v>52</v>
      </c>
      <c r="H48" s="66" t="s">
        <v>151</v>
      </c>
      <c r="I48" s="63">
        <f>'Depreciation Schedule'!I48</f>
        <v>0</v>
      </c>
      <c r="J48" s="70">
        <f>'Depreciation Schedule'!J48</f>
        <v>0</v>
      </c>
      <c r="K48" s="83"/>
      <c r="L48" s="83">
        <f>I48*'Depreciation Schedule'!L48</f>
        <v>0</v>
      </c>
      <c r="M48" s="83">
        <f>IFERROR(IF(COUNTIF($L48:L48,"&lt;&gt;0")&lt;INT(J48),I48*'Depreciation Schedule'!L48,IF(COUNTIF('Annual Depreciation Expense'!$L48:L48,"&lt;&gt;0")=INT('Annual Depreciation Expense'!J48),(('Annual Depreciation Expense'!J48)-INT('Annual Depreciation Expense'!J48))*'Depreciation Schedule'!L48*'Annual Depreciation Expense'!I48,0))+('Annual Depreciation Expense'!I48*'Depreciation Schedule'!M48),0)</f>
        <v>0</v>
      </c>
      <c r="N48" s="83">
        <f>IFERROR(IF(COUNTIF($L48:M48,"&lt;&gt;0")&lt;INT($J48),$I48*'Depreciation Schedule'!L48,IF(COUNTIF('Annual Depreciation Expense'!$L48:M48,"&lt;&gt;0")=INT('Annual Depreciation Expense'!$J48),(('Annual Depreciation Expense'!$J48)-INT('Annual Depreciation Expense'!$J48))*'Depreciation Schedule'!M48*'Annual Depreciation Expense'!$I48,0))+IF(COUNTIF('Annual Depreciation Expense'!$M48:M48,"&lt;&gt;0")&lt;INT('Annual Depreciation Expense'!$J48),'Annual Depreciation Expense'!$I48*'Depreciation Schedule'!M48,IF(COUNTIF('Annual Depreciation Expense'!$M48:M48,"&lt;&gt;0")=INT('Annual Depreciation Expense'!$J48),(('Annual Depreciation Expense'!$J48)-INT('Annual Depreciation Expense'!$J48))*'Depreciation Schedule'!N48*'Annual Depreciation Expense'!$I48,0))+('Annual Depreciation Expense'!$I48*'Depreciation Schedule'!N48),0)</f>
        <v>0</v>
      </c>
      <c r="O48" s="83">
        <f>IFERROR(IF(COUNTIF($L48:N48,"&lt;&gt;0")&lt;INT($J48),$I48*'Depreciation Schedule'!L48,IF(COUNTIF('Annual Depreciation Expense'!$L48:N48,"&lt;&gt;0")=INT('Annual Depreciation Expense'!$J48),(('Annual Depreciation Expense'!$J48)-INT('Annual Depreciation Expense'!$J48))*'Depreciation Schedule'!L48*'Annual Depreciation Expense'!$I48,0))
+IF(COUNTIF('Annual Depreciation Expense'!$M48:N48,"&lt;&gt;0")&lt;INT('Annual Depreciation Expense'!$J48),'Annual Depreciation Expense'!$I48*'Depreciation Schedule'!M48,IF(COUNTIF('Annual Depreciation Expense'!$M48:N48,"&lt;&gt;0")=INT('Annual Depreciation Expense'!$J48),(('Annual Depreciation Expense'!$J48)-INT('Annual Depreciation Expense'!$J48))*'Depreciation Schedule'!M48*'Annual Depreciation Expense'!$I48,0))
+IF(COUNTIF($N48:N48,"&lt;&gt;0")&lt;INT($J48),$I48*'Depreciation Schedule'!N48,IF(COUNTIF('Annual Depreciation Expense'!$N48:N48,"&lt;&gt;0")=INT('Annual Depreciation Expense'!$J48),(('Annual Depreciation Expense'!$J48)-INT('Annual Depreciation Expense'!$J48))*'Depreciation Schedule'!O48*'Annual Depreciation Expense'!$I48,0))+('Annual Depreciation Expense'!$I48*'Depreciation Schedule'!O48),0)</f>
        <v>0</v>
      </c>
      <c r="P48" s="83">
        <f>IFERROR(IF(COUNTIF($L48:O48,"&lt;&gt;0")&lt;INT($J48),$I48*'Depreciation Schedule'!L48,IF(COUNTIF('Annual Depreciation Expense'!$L48:O48,"&lt;&gt;0")=INT('Annual Depreciation Expense'!$J48),(('Annual Depreciation Expense'!$J48)-INT('Annual Depreciation Expense'!$J48))*'Depreciation Schedule'!L48*'Annual Depreciation Expense'!$I48,0))
+IF(COUNTIF('Annual Depreciation Expense'!$M48:O48,"&lt;&gt;0")&lt;INT('Annual Depreciation Expense'!$J48),'Annual Depreciation Expense'!$I48*'Depreciation Schedule'!M48,IF(COUNTIF('Annual Depreciation Expense'!$M48:O48,"&lt;&gt;0")=INT('Annual Depreciation Expense'!$J48),(('Annual Depreciation Expense'!$J48)-INT('Annual Depreciation Expense'!$J48))*'Depreciation Schedule'!M48*'Annual Depreciation Expense'!$I48,0))
+IF(COUNTIF($N48:O48,"&lt;&gt;0")&lt;INT($J48),$I48*'Depreciation Schedule'!N48,IF(COUNTIF('Annual Depreciation Expense'!$N48:O48,"&lt;&gt;0")=INT('Annual Depreciation Expense'!$J48),(('Annual Depreciation Expense'!$J48)-INT('Annual Depreciation Expense'!$J48))*'Depreciation Schedule'!N48*'Annual Depreciation Expense'!$I48,0))
+IF(COUNTIF($O48:O48,"&lt;&gt;0")&lt;INT($J48),$I48*'Depreciation Schedule'!O48,IF(COUNTIF('Annual Depreciation Expense'!$O48:O48,"&lt;&gt;0")=INT('Annual Depreciation Expense'!$J48),(('Annual Depreciation Expense'!$J48)-INT('Annual Depreciation Expense'!$J48))*'Depreciation Schedule'!O48*'Annual Depreciation Expense'!$I48,0))+('Annual Depreciation Expense'!$I48*'Depreciation Schedule'!P48),0)</f>
        <v>0</v>
      </c>
      <c r="U48" s="65" t="s">
        <v>149</v>
      </c>
      <c r="V48" s="16" t="s">
        <v>52</v>
      </c>
      <c r="W48" s="66" t="s">
        <v>151</v>
      </c>
      <c r="X48" s="63">
        <f t="shared" si="11"/>
        <v>0</v>
      </c>
      <c r="Y48" s="70">
        <f t="shared" si="12"/>
        <v>0</v>
      </c>
      <c r="Z48" s="83">
        <f>X48*'Depreciation Schedule'!Z48</f>
        <v>0</v>
      </c>
      <c r="AA48" s="83">
        <f>IF(COUNTIF($Z48:Z48,"&lt;&gt;0")&lt;INT(Y48),X48*'Depreciation Schedule'!Z48,IF(COUNTIF('Annual Depreciation Expense'!$Z48:Z48,"&lt;&gt;0")=INT('Annual Depreciation Expense'!Y48),(('Annual Depreciation Expense'!Y48)-INT('Annual Depreciation Expense'!Y48))*'Depreciation Schedule'!Z48*'Annual Depreciation Expense'!X48,0))+('Annual Depreciation Expense'!X48*'Depreciation Schedule'!AA48)</f>
        <v>0</v>
      </c>
      <c r="AB48" s="83">
        <f>IF(COUNTIF($Z48:AA48,"&lt;&gt;0")&lt;INT($J48),$I48*'Depreciation Schedule'!Z48,IF(COUNTIF('Annual Depreciation Expense'!$Z48:AA48,"&lt;&gt;0")=INT('Annual Depreciation Expense'!$J48),(('Annual Depreciation Expense'!$J48)-INT('Annual Depreciation Expense'!$J48))*'Depreciation Schedule'!AA48*'Annual Depreciation Expense'!$I48,0))
+IF(COUNTIF('Annual Depreciation Expense'!$AA48:AA48,"&lt;&gt;0")&lt;INT('Annual Depreciation Expense'!$J48),'Annual Depreciation Expense'!$I48*'Depreciation Schedule'!AA48,IF(COUNTIF('Annual Depreciation Expense'!$AA48:AA48,"&lt;&gt;0")=INT('Annual Depreciation Expense'!$J48),(('Annual Depreciation Expense'!$J48)-INT('Annual Depreciation Expense'!$J48))*'Depreciation Schedule'!AA48*'Annual Depreciation Expense'!$I48,0))
+('Annual Depreciation Expense'!$I48*'Depreciation Schedule'!AB48)</f>
        <v>0</v>
      </c>
      <c r="AC48" s="83">
        <f>IF(COUNTIF($Z48:AB48,"&lt;&gt;0")&lt;INT($J48),$I48*'Depreciation Schedule'!Z48,IF(COUNTIF('Annual Depreciation Expense'!$Z48:AB48,"&lt;&gt;0")=INT('Annual Depreciation Expense'!$J48),(('Annual Depreciation Expense'!$J48)-INT('Annual Depreciation Expense'!$J48))*'Depreciation Schedule'!AA48*'Annual Depreciation Expense'!$I48,0))
+IF(COUNTIF('Annual Depreciation Expense'!$AA48:AB48,"&lt;&gt;0")&lt;INT('Annual Depreciation Expense'!$J48),'Annual Depreciation Expense'!$I48*'Depreciation Schedule'!AA48,IF(COUNTIF('Annual Depreciation Expense'!$AA48:AB48,"&lt;&gt;0")=INT('Annual Depreciation Expense'!$J48),(('Annual Depreciation Expense'!$J48)-INT('Annual Depreciation Expense'!$J48))*'Depreciation Schedule'!AA48*'Annual Depreciation Expense'!$I48,0))
+IF(COUNTIF($AB48:AB48,"&lt;&gt;0")&lt;INT($J48),$I48*'Depreciation Schedule'!AB48,IF(COUNTIF('Annual Depreciation Expense'!$AB48:AB48,"&lt;&gt;0")=INT('Annual Depreciation Expense'!$J48),(('Annual Depreciation Expense'!$J48)-INT('Annual Depreciation Expense'!$J48))*'Depreciation Schedule'!AB48*'Annual Depreciation Expense'!$I48,0))
+('Annual Depreciation Expense'!$I48*'Depreciation Schedule'!AC48)</f>
        <v>0</v>
      </c>
      <c r="AD48" s="83">
        <f>IF(COUNTIF($Z48:AC48,"&lt;&gt;0")&lt;INT($J48),$I48*'Depreciation Schedule'!Z48,IF(COUNTIF('Annual Depreciation Expense'!$Z48:AC48,"&lt;&gt;0")=INT('Annual Depreciation Expense'!$J48),(('Annual Depreciation Expense'!$J48)-INT('Annual Depreciation Expense'!$J48))*'Depreciation Schedule'!AA48*'Annual Depreciation Expense'!$I48,0))
+IF(COUNTIF('Annual Depreciation Expense'!$AA48:AC48,"&lt;&gt;0")&lt;INT('Annual Depreciation Expense'!$J48),'Annual Depreciation Expense'!$I48*'Depreciation Schedule'!AB48,IF(COUNTIF('Annual Depreciation Expense'!$AA48:AC48,"&lt;&gt;0")=INT('Annual Depreciation Expense'!$J48),(('Annual Depreciation Expense'!$J48)-INT('Annual Depreciation Expense'!$J48))*'Depreciation Schedule'!AB48*'Annual Depreciation Expense'!$I48,0))
+IF(COUNTIF($AB48:AC48,"&lt;&gt;0")&lt;INT($J48),$I48*'Depreciation Schedule'!AC48,IF(COUNTIF('Annual Depreciation Expense'!$AB48:AC48,"&lt;&gt;0")=INT('Annual Depreciation Expense'!$J48),(('Annual Depreciation Expense'!$J48)-INT('Annual Depreciation Expense'!$J48))*'Depreciation Schedule'!AC48*'Annual Depreciation Expense'!$I48,0))
+IF(COUNTIF($AC48:AC48,"&lt;&gt;0")&lt;INT($J48),$I48*'Depreciation Schedule'!AA48,IF(COUNTIF('Annual Depreciation Expense'!$AC48:AC48,"&lt;&gt;0")=INT('Annual Depreciation Expense'!$J48),(('Annual Depreciation Expense'!$J48)-INT('Annual Depreciation Expense'!$J48))*'Depreciation Schedule'!AA48*'Annual Depreciation Expense'!$I48,0))
+('Annual Depreciation Expense'!$I48*'Depreciation Schedule'!AD48)</f>
        <v>0</v>
      </c>
      <c r="AE48" s="83">
        <f>IF(COUNTIF($Z48:AD48,"&lt;&gt;0")&lt;INT($J48),$I48*'Depreciation Schedule'!Z48,IF(COUNTIF('Annual Depreciation Expense'!$Z48:AD48,"&lt;&gt;0")=INT('Annual Depreciation Expense'!$J48),(('Annual Depreciation Expense'!$J48)-INT('Annual Depreciation Expense'!$J48))*'Depreciation Schedule'!Z48*'Annual Depreciation Expense'!$I48,0))
+IF(COUNTIF('Annual Depreciation Expense'!$AA48:AD48,"&lt;&gt;0")&lt;INT('Annual Depreciation Expense'!$J48),'Annual Depreciation Expense'!$I48*'Depreciation Schedule'!AA48,IF(COUNTIF('Annual Depreciation Expense'!$AA48:AD48,"&lt;&gt;0")=INT('Annual Depreciation Expense'!$J48),(('Annual Depreciation Expense'!$J48)-INT('Annual Depreciation Expense'!$J48))*'Depreciation Schedule'!AA48*'Annual Depreciation Expense'!$I48,0))
+IF(COUNTIF($AB48:AD48,"&lt;&gt;0")&lt;INT($J48),$I48*'Depreciation Schedule'!AB48,IF(COUNTIF('Annual Depreciation Expense'!$AB48:AD48,"&lt;&gt;0")=INT('Annual Depreciation Expense'!$J48),(('Annual Depreciation Expense'!$J48)-INT('Annual Depreciation Expense'!$J48))*'Depreciation Schedule'!AB48*'Annual Depreciation Expense'!$I48,0))
+IF(COUNTIF($AC48:AD48,"&lt;&gt;0")&lt;INT($J48),$I48*'Depreciation Schedule'!AC48,IF(COUNTIF('Annual Depreciation Expense'!$AC48:AD48,"&lt;&gt;0")=INT('Annual Depreciation Expense'!$J48),(('Annual Depreciation Expense'!$J48)-INT('Annual Depreciation Expense'!$J48))*'Depreciation Schedule'!AC48*'Annual Depreciation Expense'!$I48,0))
+IF(COUNTIF($AD48:AD48,"&lt;&gt;0")&lt;INT($J48),$I48*'Depreciation Schedule'!AD48,IF(COUNTIF('Annual Depreciation Expense'!$AD48:AD48,"&lt;&gt;0")=INT($J48),(($J48)-INT($J48))*'Depreciation Schedule'!AD48*$I48,0))
+('Annual Depreciation Expense'!$I48*'Depreciation Schedule'!AE48)</f>
        <v>0</v>
      </c>
    </row>
    <row r="49" spans="6:31" x14ac:dyDescent="0.25">
      <c r="F49" s="65" t="s">
        <v>149</v>
      </c>
      <c r="G49" s="16" t="s">
        <v>60</v>
      </c>
      <c r="H49" s="66" t="s">
        <v>152</v>
      </c>
      <c r="I49" s="63">
        <f>'Depreciation Schedule'!I49</f>
        <v>0.05</v>
      </c>
      <c r="J49" s="70">
        <f>'Depreciation Schedule'!J49</f>
        <v>20</v>
      </c>
      <c r="K49" s="83"/>
      <c r="L49" s="83">
        <f>I49*'Depreciation Schedule'!L49</f>
        <v>0</v>
      </c>
      <c r="M49" s="83">
        <f>IFERROR(IF(COUNTIF($L49:L49,"&lt;&gt;0")&lt;INT(J49),I49*'Depreciation Schedule'!L49,IF(COUNTIF('Annual Depreciation Expense'!$L49:L49,"&lt;&gt;0")=INT('Annual Depreciation Expense'!J49),(('Annual Depreciation Expense'!J49)-INT('Annual Depreciation Expense'!J49))*'Depreciation Schedule'!L49*'Annual Depreciation Expense'!I49,0))+('Annual Depreciation Expense'!I49*'Depreciation Schedule'!M49),0)</f>
        <v>0</v>
      </c>
      <c r="N49" s="83">
        <f>IFERROR(IF(COUNTIF($L49:M49,"&lt;&gt;0")&lt;INT($J49),$I49*'Depreciation Schedule'!L49,IF(COUNTIF('Annual Depreciation Expense'!$L49:M49,"&lt;&gt;0")=INT('Annual Depreciation Expense'!$J49),(('Annual Depreciation Expense'!$J49)-INT('Annual Depreciation Expense'!$J49))*'Depreciation Schedule'!M49*'Annual Depreciation Expense'!$I49,0))+IF(COUNTIF('Annual Depreciation Expense'!$M49:M49,"&lt;&gt;0")&lt;INT('Annual Depreciation Expense'!$J49),'Annual Depreciation Expense'!$I49*'Depreciation Schedule'!M49,IF(COUNTIF('Annual Depreciation Expense'!$M49:M49,"&lt;&gt;0")=INT('Annual Depreciation Expense'!$J49),(('Annual Depreciation Expense'!$J49)-INT('Annual Depreciation Expense'!$J49))*'Depreciation Schedule'!N49*'Annual Depreciation Expense'!$I49,0))+('Annual Depreciation Expense'!$I49*'Depreciation Schedule'!N49),0)</f>
        <v>0</v>
      </c>
      <c r="O49" s="83">
        <f>IFERROR(IF(COUNTIF($L49:N49,"&lt;&gt;0")&lt;INT($J49),$I49*'Depreciation Schedule'!L49,IF(COUNTIF('Annual Depreciation Expense'!$L49:N49,"&lt;&gt;0")=INT('Annual Depreciation Expense'!$J49),(('Annual Depreciation Expense'!$J49)-INT('Annual Depreciation Expense'!$J49))*'Depreciation Schedule'!L49*'Annual Depreciation Expense'!$I49,0))
+IF(COUNTIF('Annual Depreciation Expense'!$M49:N49,"&lt;&gt;0")&lt;INT('Annual Depreciation Expense'!$J49),'Annual Depreciation Expense'!$I49*'Depreciation Schedule'!M49,IF(COUNTIF('Annual Depreciation Expense'!$M49:N49,"&lt;&gt;0")=INT('Annual Depreciation Expense'!$J49),(('Annual Depreciation Expense'!$J49)-INT('Annual Depreciation Expense'!$J49))*'Depreciation Schedule'!M49*'Annual Depreciation Expense'!$I49,0))
+IF(COUNTIF($N49:N49,"&lt;&gt;0")&lt;INT($J49),$I49*'Depreciation Schedule'!N49,IF(COUNTIF('Annual Depreciation Expense'!$N49:N49,"&lt;&gt;0")=INT('Annual Depreciation Expense'!$J49),(('Annual Depreciation Expense'!$J49)-INT('Annual Depreciation Expense'!$J49))*'Depreciation Schedule'!O49*'Annual Depreciation Expense'!$I49,0))+('Annual Depreciation Expense'!$I49*'Depreciation Schedule'!O49),0)</f>
        <v>0</v>
      </c>
      <c r="P49" s="83">
        <f>IFERROR(IF(COUNTIF($L49:O49,"&lt;&gt;0")&lt;INT($J49),$I49*'Depreciation Schedule'!L49,IF(COUNTIF('Annual Depreciation Expense'!$L49:O49,"&lt;&gt;0")=INT('Annual Depreciation Expense'!$J49),(('Annual Depreciation Expense'!$J49)-INT('Annual Depreciation Expense'!$J49))*'Depreciation Schedule'!L49*'Annual Depreciation Expense'!$I49,0))
+IF(COUNTIF('Annual Depreciation Expense'!$M49:O49,"&lt;&gt;0")&lt;INT('Annual Depreciation Expense'!$J49),'Annual Depreciation Expense'!$I49*'Depreciation Schedule'!M49,IF(COUNTIF('Annual Depreciation Expense'!$M49:O49,"&lt;&gt;0")=INT('Annual Depreciation Expense'!$J49),(('Annual Depreciation Expense'!$J49)-INT('Annual Depreciation Expense'!$J49))*'Depreciation Schedule'!M49*'Annual Depreciation Expense'!$I49,0))
+IF(COUNTIF($N49:O49,"&lt;&gt;0")&lt;INT($J49),$I49*'Depreciation Schedule'!N49,IF(COUNTIF('Annual Depreciation Expense'!$N49:O49,"&lt;&gt;0")=INT('Annual Depreciation Expense'!$J49),(('Annual Depreciation Expense'!$J49)-INT('Annual Depreciation Expense'!$J49))*'Depreciation Schedule'!N49*'Annual Depreciation Expense'!$I49,0))
+IF(COUNTIF($O49:O49,"&lt;&gt;0")&lt;INT($J49),$I49*'Depreciation Schedule'!O49,IF(COUNTIF('Annual Depreciation Expense'!$O49:O49,"&lt;&gt;0")=INT('Annual Depreciation Expense'!$J49),(('Annual Depreciation Expense'!$J49)-INT('Annual Depreciation Expense'!$J49))*'Depreciation Schedule'!O49*'Annual Depreciation Expense'!$I49,0))+('Annual Depreciation Expense'!$I49*'Depreciation Schedule'!P49),0)</f>
        <v>0</v>
      </c>
      <c r="U49" s="65" t="s">
        <v>149</v>
      </c>
      <c r="V49" s="16" t="s">
        <v>60</v>
      </c>
      <c r="W49" s="66" t="s">
        <v>152</v>
      </c>
      <c r="X49" s="63">
        <f t="shared" si="11"/>
        <v>0.05</v>
      </c>
      <c r="Y49" s="70">
        <f t="shared" si="12"/>
        <v>20</v>
      </c>
      <c r="Z49" s="83">
        <f>X49*'Depreciation Schedule'!Z49</f>
        <v>0</v>
      </c>
      <c r="AA49" s="83">
        <f>IF(COUNTIF($Z49:Z49,"&lt;&gt;0")&lt;INT(Y49),X49*'Depreciation Schedule'!Z49,IF(COUNTIF('Annual Depreciation Expense'!$Z49:Z49,"&lt;&gt;0")=INT('Annual Depreciation Expense'!Y49),(('Annual Depreciation Expense'!Y49)-INT('Annual Depreciation Expense'!Y49))*'Depreciation Schedule'!Z49*'Annual Depreciation Expense'!X49,0))+('Annual Depreciation Expense'!X49*'Depreciation Schedule'!AA49)</f>
        <v>350</v>
      </c>
      <c r="AB49" s="83">
        <f>IF(COUNTIF($Z49:AA49,"&lt;&gt;0")&lt;INT($J49),$I49*'Depreciation Schedule'!Z49,IF(COUNTIF('Annual Depreciation Expense'!$Z49:AA49,"&lt;&gt;0")=INT('Annual Depreciation Expense'!$J49),(('Annual Depreciation Expense'!$J49)-INT('Annual Depreciation Expense'!$J49))*'Depreciation Schedule'!AA49*'Annual Depreciation Expense'!$I49,0))
+IF(COUNTIF('Annual Depreciation Expense'!$AA49:AA49,"&lt;&gt;0")&lt;INT('Annual Depreciation Expense'!$J49),'Annual Depreciation Expense'!$I49*'Depreciation Schedule'!AA49,IF(COUNTIF('Annual Depreciation Expense'!$AA49:AA49,"&lt;&gt;0")=INT('Annual Depreciation Expense'!$J49),(('Annual Depreciation Expense'!$J49)-INT('Annual Depreciation Expense'!$J49))*'Depreciation Schedule'!AA49*'Annual Depreciation Expense'!$I49,0))
+('Annual Depreciation Expense'!$I49*'Depreciation Schedule'!AB49)</f>
        <v>962.5</v>
      </c>
      <c r="AC49" s="83">
        <f>IF(COUNTIF($Z49:AB49,"&lt;&gt;0")&lt;INT($J49),$I49*'Depreciation Schedule'!Z49,IF(COUNTIF('Annual Depreciation Expense'!$Z49:AB49,"&lt;&gt;0")=INT('Annual Depreciation Expense'!$J49),(('Annual Depreciation Expense'!$J49)-INT('Annual Depreciation Expense'!$J49))*'Depreciation Schedule'!AA49*'Annual Depreciation Expense'!$I49,0))
+IF(COUNTIF('Annual Depreciation Expense'!$AA49:AB49,"&lt;&gt;0")&lt;INT('Annual Depreciation Expense'!$J49),'Annual Depreciation Expense'!$I49*'Depreciation Schedule'!AA49,IF(COUNTIF('Annual Depreciation Expense'!$AA49:AB49,"&lt;&gt;0")=INT('Annual Depreciation Expense'!$J49),(('Annual Depreciation Expense'!$J49)-INT('Annual Depreciation Expense'!$J49))*'Depreciation Schedule'!AA49*'Annual Depreciation Expense'!$I49,0))
+IF(COUNTIF($AB49:AB49,"&lt;&gt;0")&lt;INT($J49),$I49*'Depreciation Schedule'!AB49,IF(COUNTIF('Annual Depreciation Expense'!$AB49:AB49,"&lt;&gt;0")=INT('Annual Depreciation Expense'!$J49),(('Annual Depreciation Expense'!$J49)-INT('Annual Depreciation Expense'!$J49))*'Depreciation Schedule'!AB49*'Annual Depreciation Expense'!$I49,0))
+('Annual Depreciation Expense'!$I49*'Depreciation Schedule'!AC49)</f>
        <v>1400</v>
      </c>
      <c r="AD49" s="83">
        <f>IF(COUNTIF($Z49:AC49,"&lt;&gt;0")&lt;INT($J49),$I49*'Depreciation Schedule'!Z49,IF(COUNTIF('Annual Depreciation Expense'!$Z49:AC49,"&lt;&gt;0")=INT('Annual Depreciation Expense'!$J49),(('Annual Depreciation Expense'!$J49)-INT('Annual Depreciation Expense'!$J49))*'Depreciation Schedule'!AA49*'Annual Depreciation Expense'!$I49,0))
+IF(COUNTIF('Annual Depreciation Expense'!$AA49:AC49,"&lt;&gt;0")&lt;INT('Annual Depreciation Expense'!$J49),'Annual Depreciation Expense'!$I49*'Depreciation Schedule'!AB49,IF(COUNTIF('Annual Depreciation Expense'!$AA49:AC49,"&lt;&gt;0")=INT('Annual Depreciation Expense'!$J49),(('Annual Depreciation Expense'!$J49)-INT('Annual Depreciation Expense'!$J49))*'Depreciation Schedule'!AB49*'Annual Depreciation Expense'!$I49,0))
+IF(COUNTIF($AB49:AC49,"&lt;&gt;0")&lt;INT($J49),$I49*'Depreciation Schedule'!AC49,IF(COUNTIF('Annual Depreciation Expense'!$AB49:AC49,"&lt;&gt;0")=INT('Annual Depreciation Expense'!$J49),(('Annual Depreciation Expense'!$J49)-INT('Annual Depreciation Expense'!$J49))*'Depreciation Schedule'!AC49*'Annual Depreciation Expense'!$I49,0))
+IF(COUNTIF($AC49:AC49,"&lt;&gt;0")&lt;INT($J49),$I49*'Depreciation Schedule'!AA49,IF(COUNTIF('Annual Depreciation Expense'!$AC49:AC49,"&lt;&gt;0")=INT('Annual Depreciation Expense'!$J49),(('Annual Depreciation Expense'!$J49)-INT('Annual Depreciation Expense'!$J49))*'Depreciation Schedule'!AA49*'Annual Depreciation Expense'!$I49,0))
+('Annual Depreciation Expense'!$I49*'Depreciation Schedule'!AD49)</f>
        <v>1662.5</v>
      </c>
      <c r="AE49" s="83">
        <f>IF(COUNTIF($Z49:AD49,"&lt;&gt;0")&lt;INT($J49),$I49*'Depreciation Schedule'!Z49,IF(COUNTIF('Annual Depreciation Expense'!$Z49:AD49,"&lt;&gt;0")=INT('Annual Depreciation Expense'!$J49),(('Annual Depreciation Expense'!$J49)-INT('Annual Depreciation Expense'!$J49))*'Depreciation Schedule'!Z49*'Annual Depreciation Expense'!$I49,0))
+IF(COUNTIF('Annual Depreciation Expense'!$AA49:AD49,"&lt;&gt;0")&lt;INT('Annual Depreciation Expense'!$J49),'Annual Depreciation Expense'!$I49*'Depreciation Schedule'!AA49,IF(COUNTIF('Annual Depreciation Expense'!$AA49:AD49,"&lt;&gt;0")=INT('Annual Depreciation Expense'!$J49),(('Annual Depreciation Expense'!$J49)-INT('Annual Depreciation Expense'!$J49))*'Depreciation Schedule'!AA49*'Annual Depreciation Expense'!$I49,0))
+IF(COUNTIF($AB49:AD49,"&lt;&gt;0")&lt;INT($J49),$I49*'Depreciation Schedule'!AB49,IF(COUNTIF('Annual Depreciation Expense'!$AB49:AD49,"&lt;&gt;0")=INT('Annual Depreciation Expense'!$J49),(('Annual Depreciation Expense'!$J49)-INT('Annual Depreciation Expense'!$J49))*'Depreciation Schedule'!AB49*'Annual Depreciation Expense'!$I49,0))
+IF(COUNTIF($AC49:AD49,"&lt;&gt;0")&lt;INT($J49),$I49*'Depreciation Schedule'!AC49,IF(COUNTIF('Annual Depreciation Expense'!$AC49:AD49,"&lt;&gt;0")=INT('Annual Depreciation Expense'!$J49),(('Annual Depreciation Expense'!$J49)-INT('Annual Depreciation Expense'!$J49))*'Depreciation Schedule'!AC49*'Annual Depreciation Expense'!$I49,0))
+IF(COUNTIF($AD49:AD49,"&lt;&gt;0")&lt;INT($J49),$I49*'Depreciation Schedule'!AD49,IF(COUNTIF('Annual Depreciation Expense'!$AD49:AD49,"&lt;&gt;0")=INT($J49),(($J49)-INT($J49))*'Depreciation Schedule'!AD49*$I49,0))
+('Annual Depreciation Expense'!$I49*'Depreciation Schedule'!AE49)</f>
        <v>1750</v>
      </c>
    </row>
    <row r="50" spans="6:31" x14ac:dyDescent="0.25">
      <c r="F50" s="65" t="s">
        <v>149</v>
      </c>
      <c r="G50" s="16" t="s">
        <v>67</v>
      </c>
      <c r="H50" s="66" t="s">
        <v>153</v>
      </c>
      <c r="I50" s="63">
        <f>'Depreciation Schedule'!I50</f>
        <v>0</v>
      </c>
      <c r="J50" s="70">
        <f>'Depreciation Schedule'!J50</f>
        <v>0</v>
      </c>
      <c r="K50" s="83"/>
      <c r="L50" s="83">
        <f>I50*'Depreciation Schedule'!L50</f>
        <v>0</v>
      </c>
      <c r="M50" s="83">
        <f>IFERROR(IF(COUNTIF($L50:L50,"&lt;&gt;0")&lt;INT(J50),I50*'Depreciation Schedule'!L50,IF(COUNTIF('Annual Depreciation Expense'!$L50:L50,"&lt;&gt;0")=INT('Annual Depreciation Expense'!J50),(('Annual Depreciation Expense'!J50)-INT('Annual Depreciation Expense'!J50))*'Depreciation Schedule'!L50*'Annual Depreciation Expense'!I50,0))+('Annual Depreciation Expense'!I50*'Depreciation Schedule'!M50),0)</f>
        <v>0</v>
      </c>
      <c r="N50" s="83">
        <f>IFERROR(IF(COUNTIF($L50:M50,"&lt;&gt;0")&lt;INT($J50),$I50*'Depreciation Schedule'!L50,IF(COUNTIF('Annual Depreciation Expense'!$L50:M50,"&lt;&gt;0")=INT('Annual Depreciation Expense'!$J50),(('Annual Depreciation Expense'!$J50)-INT('Annual Depreciation Expense'!$J50))*'Depreciation Schedule'!M50*'Annual Depreciation Expense'!$I50,0))+IF(COUNTIF('Annual Depreciation Expense'!$M50:M50,"&lt;&gt;0")&lt;INT('Annual Depreciation Expense'!$J50),'Annual Depreciation Expense'!$I50*'Depreciation Schedule'!M50,IF(COUNTIF('Annual Depreciation Expense'!$M50:M50,"&lt;&gt;0")=INT('Annual Depreciation Expense'!$J50),(('Annual Depreciation Expense'!$J50)-INT('Annual Depreciation Expense'!$J50))*'Depreciation Schedule'!N50*'Annual Depreciation Expense'!$I50,0))+('Annual Depreciation Expense'!$I50*'Depreciation Schedule'!N50),0)</f>
        <v>0</v>
      </c>
      <c r="O50" s="83">
        <f>IFERROR(IF(COUNTIF($L50:N50,"&lt;&gt;0")&lt;INT($J50),$I50*'Depreciation Schedule'!L50,IF(COUNTIF('Annual Depreciation Expense'!$L50:N50,"&lt;&gt;0")=INT('Annual Depreciation Expense'!$J50),(('Annual Depreciation Expense'!$J50)-INT('Annual Depreciation Expense'!$J50))*'Depreciation Schedule'!L50*'Annual Depreciation Expense'!$I50,0))
+IF(COUNTIF('Annual Depreciation Expense'!$M50:N50,"&lt;&gt;0")&lt;INT('Annual Depreciation Expense'!$J50),'Annual Depreciation Expense'!$I50*'Depreciation Schedule'!M50,IF(COUNTIF('Annual Depreciation Expense'!$M50:N50,"&lt;&gt;0")=INT('Annual Depreciation Expense'!$J50),(('Annual Depreciation Expense'!$J50)-INT('Annual Depreciation Expense'!$J50))*'Depreciation Schedule'!M50*'Annual Depreciation Expense'!$I50,0))
+IF(COUNTIF($N50:N50,"&lt;&gt;0")&lt;INT($J50),$I50*'Depreciation Schedule'!N50,IF(COUNTIF('Annual Depreciation Expense'!$N50:N50,"&lt;&gt;0")=INT('Annual Depreciation Expense'!$J50),(('Annual Depreciation Expense'!$J50)-INT('Annual Depreciation Expense'!$J50))*'Depreciation Schedule'!O50*'Annual Depreciation Expense'!$I50,0))+('Annual Depreciation Expense'!$I50*'Depreciation Schedule'!O50),0)</f>
        <v>0</v>
      </c>
      <c r="P50" s="83">
        <f>IFERROR(IF(COUNTIF($L50:O50,"&lt;&gt;0")&lt;INT($J50),$I50*'Depreciation Schedule'!L50,IF(COUNTIF('Annual Depreciation Expense'!$L50:O50,"&lt;&gt;0")=INT('Annual Depreciation Expense'!$J50),(('Annual Depreciation Expense'!$J50)-INT('Annual Depreciation Expense'!$J50))*'Depreciation Schedule'!L50*'Annual Depreciation Expense'!$I50,0))
+IF(COUNTIF('Annual Depreciation Expense'!$M50:O50,"&lt;&gt;0")&lt;INT('Annual Depreciation Expense'!$J50),'Annual Depreciation Expense'!$I50*'Depreciation Schedule'!M50,IF(COUNTIF('Annual Depreciation Expense'!$M50:O50,"&lt;&gt;0")=INT('Annual Depreciation Expense'!$J50),(('Annual Depreciation Expense'!$J50)-INT('Annual Depreciation Expense'!$J50))*'Depreciation Schedule'!M50*'Annual Depreciation Expense'!$I50,0))
+IF(COUNTIF($N50:O50,"&lt;&gt;0")&lt;INT($J50),$I50*'Depreciation Schedule'!N50,IF(COUNTIF('Annual Depreciation Expense'!$N50:O50,"&lt;&gt;0")=INT('Annual Depreciation Expense'!$J50),(('Annual Depreciation Expense'!$J50)-INT('Annual Depreciation Expense'!$J50))*'Depreciation Schedule'!N50*'Annual Depreciation Expense'!$I50,0))
+IF(COUNTIF($O50:O50,"&lt;&gt;0")&lt;INT($J50),$I50*'Depreciation Schedule'!O50,IF(COUNTIF('Annual Depreciation Expense'!$O50:O50,"&lt;&gt;0")=INT('Annual Depreciation Expense'!$J50),(('Annual Depreciation Expense'!$J50)-INT('Annual Depreciation Expense'!$J50))*'Depreciation Schedule'!O50*'Annual Depreciation Expense'!$I50,0))+('Annual Depreciation Expense'!$I50*'Depreciation Schedule'!P50),0)</f>
        <v>0</v>
      </c>
      <c r="U50" s="65" t="s">
        <v>149</v>
      </c>
      <c r="V50" s="16" t="s">
        <v>67</v>
      </c>
      <c r="W50" s="66" t="s">
        <v>153</v>
      </c>
      <c r="X50" s="63">
        <f t="shared" si="11"/>
        <v>0</v>
      </c>
      <c r="Y50" s="70">
        <f t="shared" si="12"/>
        <v>0</v>
      </c>
      <c r="Z50" s="83">
        <f>X50*'Depreciation Schedule'!Z50</f>
        <v>0</v>
      </c>
      <c r="AA50" s="83">
        <f>IF(COUNTIF($Z50:Z50,"&lt;&gt;0")&lt;INT(Y50),X50*'Depreciation Schedule'!Z50,IF(COUNTIF('Annual Depreciation Expense'!$Z50:Z50,"&lt;&gt;0")=INT('Annual Depreciation Expense'!Y50),(('Annual Depreciation Expense'!Y50)-INT('Annual Depreciation Expense'!Y50))*'Depreciation Schedule'!Z50*'Annual Depreciation Expense'!X50,0))+('Annual Depreciation Expense'!X50*'Depreciation Schedule'!AA50)</f>
        <v>0</v>
      </c>
      <c r="AB50" s="83">
        <f>IF(COUNTIF($Z50:AA50,"&lt;&gt;0")&lt;INT($J50),$I50*'Depreciation Schedule'!Z50,IF(COUNTIF('Annual Depreciation Expense'!$Z50:AA50,"&lt;&gt;0")=INT('Annual Depreciation Expense'!$J50),(('Annual Depreciation Expense'!$J50)-INT('Annual Depreciation Expense'!$J50))*'Depreciation Schedule'!AA50*'Annual Depreciation Expense'!$I50,0))
+IF(COUNTIF('Annual Depreciation Expense'!$AA50:AA50,"&lt;&gt;0")&lt;INT('Annual Depreciation Expense'!$J50),'Annual Depreciation Expense'!$I50*'Depreciation Schedule'!AA50,IF(COUNTIF('Annual Depreciation Expense'!$AA50:AA50,"&lt;&gt;0")=INT('Annual Depreciation Expense'!$J50),(('Annual Depreciation Expense'!$J50)-INT('Annual Depreciation Expense'!$J50))*'Depreciation Schedule'!AA50*'Annual Depreciation Expense'!$I50,0))
+('Annual Depreciation Expense'!$I50*'Depreciation Schedule'!AB50)</f>
        <v>0</v>
      </c>
      <c r="AC50" s="83">
        <f>IF(COUNTIF($Z50:AB50,"&lt;&gt;0")&lt;INT($J50),$I50*'Depreciation Schedule'!Z50,IF(COUNTIF('Annual Depreciation Expense'!$Z50:AB50,"&lt;&gt;0")=INT('Annual Depreciation Expense'!$J50),(('Annual Depreciation Expense'!$J50)-INT('Annual Depreciation Expense'!$J50))*'Depreciation Schedule'!AA50*'Annual Depreciation Expense'!$I50,0))
+IF(COUNTIF('Annual Depreciation Expense'!$AA50:AB50,"&lt;&gt;0")&lt;INT('Annual Depreciation Expense'!$J50),'Annual Depreciation Expense'!$I50*'Depreciation Schedule'!AA50,IF(COUNTIF('Annual Depreciation Expense'!$AA50:AB50,"&lt;&gt;0")=INT('Annual Depreciation Expense'!$J50),(('Annual Depreciation Expense'!$J50)-INT('Annual Depreciation Expense'!$J50))*'Depreciation Schedule'!AA50*'Annual Depreciation Expense'!$I50,0))
+IF(COUNTIF($AB50:AB50,"&lt;&gt;0")&lt;INT($J50),$I50*'Depreciation Schedule'!AB50,IF(COUNTIF('Annual Depreciation Expense'!$AB50:AB50,"&lt;&gt;0")=INT('Annual Depreciation Expense'!$J50),(('Annual Depreciation Expense'!$J50)-INT('Annual Depreciation Expense'!$J50))*'Depreciation Schedule'!AB50*'Annual Depreciation Expense'!$I50,0))
+('Annual Depreciation Expense'!$I50*'Depreciation Schedule'!AC50)</f>
        <v>0</v>
      </c>
      <c r="AD50" s="83">
        <f>IF(COUNTIF($Z50:AC50,"&lt;&gt;0")&lt;INT($J50),$I50*'Depreciation Schedule'!Z50,IF(COUNTIF('Annual Depreciation Expense'!$Z50:AC50,"&lt;&gt;0")=INT('Annual Depreciation Expense'!$J50),(('Annual Depreciation Expense'!$J50)-INT('Annual Depreciation Expense'!$J50))*'Depreciation Schedule'!AA50*'Annual Depreciation Expense'!$I50,0))
+IF(COUNTIF('Annual Depreciation Expense'!$AA50:AC50,"&lt;&gt;0")&lt;INT('Annual Depreciation Expense'!$J50),'Annual Depreciation Expense'!$I50*'Depreciation Schedule'!AB50,IF(COUNTIF('Annual Depreciation Expense'!$AA50:AC50,"&lt;&gt;0")=INT('Annual Depreciation Expense'!$J50),(('Annual Depreciation Expense'!$J50)-INT('Annual Depreciation Expense'!$J50))*'Depreciation Schedule'!AB50*'Annual Depreciation Expense'!$I50,0))
+IF(COUNTIF($AB50:AC50,"&lt;&gt;0")&lt;INT($J50),$I50*'Depreciation Schedule'!AC50,IF(COUNTIF('Annual Depreciation Expense'!$AB50:AC50,"&lt;&gt;0")=INT('Annual Depreciation Expense'!$J50),(('Annual Depreciation Expense'!$J50)-INT('Annual Depreciation Expense'!$J50))*'Depreciation Schedule'!AC50*'Annual Depreciation Expense'!$I50,0))
+IF(COUNTIF($AC50:AC50,"&lt;&gt;0")&lt;INT($J50),$I50*'Depreciation Schedule'!AA50,IF(COUNTIF('Annual Depreciation Expense'!$AC50:AC50,"&lt;&gt;0")=INT('Annual Depreciation Expense'!$J50),(('Annual Depreciation Expense'!$J50)-INT('Annual Depreciation Expense'!$J50))*'Depreciation Schedule'!AA50*'Annual Depreciation Expense'!$I50,0))
+('Annual Depreciation Expense'!$I50*'Depreciation Schedule'!AD50)</f>
        <v>0</v>
      </c>
      <c r="AE50" s="83">
        <f>IF(COUNTIF($Z50:AD50,"&lt;&gt;0")&lt;INT($J50),$I50*'Depreciation Schedule'!Z50,IF(COUNTIF('Annual Depreciation Expense'!$Z50:AD50,"&lt;&gt;0")=INT('Annual Depreciation Expense'!$J50),(('Annual Depreciation Expense'!$J50)-INT('Annual Depreciation Expense'!$J50))*'Depreciation Schedule'!Z50*'Annual Depreciation Expense'!$I50,0))
+IF(COUNTIF('Annual Depreciation Expense'!$AA50:AD50,"&lt;&gt;0")&lt;INT('Annual Depreciation Expense'!$J50),'Annual Depreciation Expense'!$I50*'Depreciation Schedule'!AA50,IF(COUNTIF('Annual Depreciation Expense'!$AA50:AD50,"&lt;&gt;0")=INT('Annual Depreciation Expense'!$J50),(('Annual Depreciation Expense'!$J50)-INT('Annual Depreciation Expense'!$J50))*'Depreciation Schedule'!AA50*'Annual Depreciation Expense'!$I50,0))
+IF(COUNTIF($AB50:AD50,"&lt;&gt;0")&lt;INT($J50),$I50*'Depreciation Schedule'!AB50,IF(COUNTIF('Annual Depreciation Expense'!$AB50:AD50,"&lt;&gt;0")=INT('Annual Depreciation Expense'!$J50),(('Annual Depreciation Expense'!$J50)-INT('Annual Depreciation Expense'!$J50))*'Depreciation Schedule'!AB50*'Annual Depreciation Expense'!$I50,0))
+IF(COUNTIF($AC50:AD50,"&lt;&gt;0")&lt;INT($J50),$I50*'Depreciation Schedule'!AC50,IF(COUNTIF('Annual Depreciation Expense'!$AC50:AD50,"&lt;&gt;0")=INT('Annual Depreciation Expense'!$J50),(('Annual Depreciation Expense'!$J50)-INT('Annual Depreciation Expense'!$J50))*'Depreciation Schedule'!AC50*'Annual Depreciation Expense'!$I50,0))
+IF(COUNTIF($AD50:AD50,"&lt;&gt;0")&lt;INT($J50),$I50*'Depreciation Schedule'!AD50,IF(COUNTIF('Annual Depreciation Expense'!$AD50:AD50,"&lt;&gt;0")=INT($J50),(($J50)-INT($J50))*'Depreciation Schedule'!AD50*$I50,0))
+('Annual Depreciation Expense'!$I50*'Depreciation Schedule'!AE50)</f>
        <v>0</v>
      </c>
    </row>
    <row r="51" spans="6:31" x14ac:dyDescent="0.25">
      <c r="F51" s="65" t="s">
        <v>149</v>
      </c>
      <c r="G51" s="17" t="s">
        <v>76</v>
      </c>
      <c r="H51" s="41" t="s">
        <v>240</v>
      </c>
      <c r="I51" s="63">
        <f>'Depreciation Schedule'!I51</f>
        <v>0</v>
      </c>
      <c r="J51" s="70">
        <f>'Depreciation Schedule'!J51</f>
        <v>0</v>
      </c>
      <c r="K51" s="83"/>
      <c r="L51" s="83">
        <f>I51*'Depreciation Schedule'!L51</f>
        <v>0</v>
      </c>
      <c r="M51" s="83">
        <f>IFERROR(IF(COUNTIF($L51:L51,"&lt;&gt;0")&lt;INT(J51),I51*'Depreciation Schedule'!L51,IF(COUNTIF('Annual Depreciation Expense'!$L51:L51,"&lt;&gt;0")=INT('Annual Depreciation Expense'!J51),(('Annual Depreciation Expense'!J51)-INT('Annual Depreciation Expense'!J51))*'Depreciation Schedule'!L51*'Annual Depreciation Expense'!I51,0))+('Annual Depreciation Expense'!I51*'Depreciation Schedule'!M51),0)</f>
        <v>0</v>
      </c>
      <c r="N51" s="83">
        <f>IFERROR(IF(COUNTIF($L51:M51,"&lt;&gt;0")&lt;INT($J51),$I51*'Depreciation Schedule'!L51,IF(COUNTIF('Annual Depreciation Expense'!$L51:M51,"&lt;&gt;0")=INT('Annual Depreciation Expense'!$J51),(('Annual Depreciation Expense'!$J51)-INT('Annual Depreciation Expense'!$J51))*'Depreciation Schedule'!M51*'Annual Depreciation Expense'!$I51,0))+IF(COUNTIF('Annual Depreciation Expense'!$M51:M51,"&lt;&gt;0")&lt;INT('Annual Depreciation Expense'!$J51),'Annual Depreciation Expense'!$I51*'Depreciation Schedule'!M51,IF(COUNTIF('Annual Depreciation Expense'!$M51:M51,"&lt;&gt;0")=INT('Annual Depreciation Expense'!$J51),(('Annual Depreciation Expense'!$J51)-INT('Annual Depreciation Expense'!$J51))*'Depreciation Schedule'!N51*'Annual Depreciation Expense'!$I51,0))+('Annual Depreciation Expense'!$I51*'Depreciation Schedule'!N51),0)</f>
        <v>0</v>
      </c>
      <c r="O51" s="83">
        <f>IFERROR(IF(COUNTIF($L51:N51,"&lt;&gt;0")&lt;INT($J51),$I51*'Depreciation Schedule'!L51,IF(COUNTIF('Annual Depreciation Expense'!$L51:N51,"&lt;&gt;0")=INT('Annual Depreciation Expense'!$J51),(('Annual Depreciation Expense'!$J51)-INT('Annual Depreciation Expense'!$J51))*'Depreciation Schedule'!L51*'Annual Depreciation Expense'!$I51,0))
+IF(COUNTIF('Annual Depreciation Expense'!$M51:N51,"&lt;&gt;0")&lt;INT('Annual Depreciation Expense'!$J51),'Annual Depreciation Expense'!$I51*'Depreciation Schedule'!M51,IF(COUNTIF('Annual Depreciation Expense'!$M51:N51,"&lt;&gt;0")=INT('Annual Depreciation Expense'!$J51),(('Annual Depreciation Expense'!$J51)-INT('Annual Depreciation Expense'!$J51))*'Depreciation Schedule'!M51*'Annual Depreciation Expense'!$I51,0))
+IF(COUNTIF($N51:N51,"&lt;&gt;0")&lt;INT($J51),$I51*'Depreciation Schedule'!N51,IF(COUNTIF('Annual Depreciation Expense'!$N51:N51,"&lt;&gt;0")=INT('Annual Depreciation Expense'!$J51),(('Annual Depreciation Expense'!$J51)-INT('Annual Depreciation Expense'!$J51))*'Depreciation Schedule'!O51*'Annual Depreciation Expense'!$I51,0))+('Annual Depreciation Expense'!$I51*'Depreciation Schedule'!O51),0)</f>
        <v>0</v>
      </c>
      <c r="P51" s="83">
        <f>IFERROR(IF(COUNTIF($L51:O51,"&lt;&gt;0")&lt;INT($J51),$I51*'Depreciation Schedule'!L51,IF(COUNTIF('Annual Depreciation Expense'!$L51:O51,"&lt;&gt;0")=INT('Annual Depreciation Expense'!$J51),(('Annual Depreciation Expense'!$J51)-INT('Annual Depreciation Expense'!$J51))*'Depreciation Schedule'!L51*'Annual Depreciation Expense'!$I51,0))
+IF(COUNTIF('Annual Depreciation Expense'!$M51:O51,"&lt;&gt;0")&lt;INT('Annual Depreciation Expense'!$J51),'Annual Depreciation Expense'!$I51*'Depreciation Schedule'!M51,IF(COUNTIF('Annual Depreciation Expense'!$M51:O51,"&lt;&gt;0")=INT('Annual Depreciation Expense'!$J51),(('Annual Depreciation Expense'!$J51)-INT('Annual Depreciation Expense'!$J51))*'Depreciation Schedule'!M51*'Annual Depreciation Expense'!$I51,0))
+IF(COUNTIF($N51:O51,"&lt;&gt;0")&lt;INT($J51),$I51*'Depreciation Schedule'!N51,IF(COUNTIF('Annual Depreciation Expense'!$N51:O51,"&lt;&gt;0")=INT('Annual Depreciation Expense'!$J51),(('Annual Depreciation Expense'!$J51)-INT('Annual Depreciation Expense'!$J51))*'Depreciation Schedule'!N51*'Annual Depreciation Expense'!$I51,0))
+IF(COUNTIF($O51:O51,"&lt;&gt;0")&lt;INT($J51),$I51*'Depreciation Schedule'!O51,IF(COUNTIF('Annual Depreciation Expense'!$O51:O51,"&lt;&gt;0")=INT('Annual Depreciation Expense'!$J51),(('Annual Depreciation Expense'!$J51)-INT('Annual Depreciation Expense'!$J51))*'Depreciation Schedule'!O51*'Annual Depreciation Expense'!$I51,0))+('Annual Depreciation Expense'!$I51*'Depreciation Schedule'!P51),0)</f>
        <v>0</v>
      </c>
      <c r="U51" s="65" t="s">
        <v>149</v>
      </c>
      <c r="V51" s="17" t="s">
        <v>76</v>
      </c>
      <c r="W51" s="41" t="s">
        <v>240</v>
      </c>
      <c r="X51" s="63">
        <f t="shared" si="11"/>
        <v>0</v>
      </c>
      <c r="Y51" s="70">
        <f t="shared" si="12"/>
        <v>0</v>
      </c>
      <c r="Z51" s="83">
        <f>X51*'Depreciation Schedule'!Z51</f>
        <v>0</v>
      </c>
      <c r="AA51" s="83">
        <f>IF(COUNTIF($Z51:Z51,"&lt;&gt;0")&lt;INT(Y51),X51*'Depreciation Schedule'!Z51,IF(COUNTIF('Annual Depreciation Expense'!$Z51:Z51,"&lt;&gt;0")=INT('Annual Depreciation Expense'!Y51),(('Annual Depreciation Expense'!Y51)-INT('Annual Depreciation Expense'!Y51))*'Depreciation Schedule'!Z51*'Annual Depreciation Expense'!X51,0))+('Annual Depreciation Expense'!X51*'Depreciation Schedule'!AA51)</f>
        <v>0</v>
      </c>
      <c r="AB51" s="83">
        <f>IF(COUNTIF($Z51:AA51,"&lt;&gt;0")&lt;INT($J51),$I51*'Depreciation Schedule'!Z51,IF(COUNTIF('Annual Depreciation Expense'!$Z51:AA51,"&lt;&gt;0")=INT('Annual Depreciation Expense'!$J51),(('Annual Depreciation Expense'!$J51)-INT('Annual Depreciation Expense'!$J51))*'Depreciation Schedule'!AA51*'Annual Depreciation Expense'!$I51,0))
+IF(COUNTIF('Annual Depreciation Expense'!$AA51:AA51,"&lt;&gt;0")&lt;INT('Annual Depreciation Expense'!$J51),'Annual Depreciation Expense'!$I51*'Depreciation Schedule'!AA51,IF(COUNTIF('Annual Depreciation Expense'!$AA51:AA51,"&lt;&gt;0")=INT('Annual Depreciation Expense'!$J51),(('Annual Depreciation Expense'!$J51)-INT('Annual Depreciation Expense'!$J51))*'Depreciation Schedule'!AA51*'Annual Depreciation Expense'!$I51,0))
+('Annual Depreciation Expense'!$I51*'Depreciation Schedule'!AB51)</f>
        <v>0</v>
      </c>
      <c r="AC51" s="83">
        <f>IF(COUNTIF($Z51:AB51,"&lt;&gt;0")&lt;INT($J51),$I51*'Depreciation Schedule'!Z51,IF(COUNTIF('Annual Depreciation Expense'!$Z51:AB51,"&lt;&gt;0")=INT('Annual Depreciation Expense'!$J51),(('Annual Depreciation Expense'!$J51)-INT('Annual Depreciation Expense'!$J51))*'Depreciation Schedule'!AA51*'Annual Depreciation Expense'!$I51,0))
+IF(COUNTIF('Annual Depreciation Expense'!$AA51:AB51,"&lt;&gt;0")&lt;INT('Annual Depreciation Expense'!$J51),'Annual Depreciation Expense'!$I51*'Depreciation Schedule'!AA51,IF(COUNTIF('Annual Depreciation Expense'!$AA51:AB51,"&lt;&gt;0")=INT('Annual Depreciation Expense'!$J51),(('Annual Depreciation Expense'!$J51)-INT('Annual Depreciation Expense'!$J51))*'Depreciation Schedule'!AA51*'Annual Depreciation Expense'!$I51,0))
+IF(COUNTIF($AB51:AB51,"&lt;&gt;0")&lt;INT($J51),$I51*'Depreciation Schedule'!AB51,IF(COUNTIF('Annual Depreciation Expense'!$AB51:AB51,"&lt;&gt;0")=INT('Annual Depreciation Expense'!$J51),(('Annual Depreciation Expense'!$J51)-INT('Annual Depreciation Expense'!$J51))*'Depreciation Schedule'!AB51*'Annual Depreciation Expense'!$I51,0))
+('Annual Depreciation Expense'!$I51*'Depreciation Schedule'!AC51)</f>
        <v>0</v>
      </c>
      <c r="AD51" s="83">
        <f>IF(COUNTIF($Z51:AC51,"&lt;&gt;0")&lt;INT($J51),$I51*'Depreciation Schedule'!Z51,IF(COUNTIF('Annual Depreciation Expense'!$Z51:AC51,"&lt;&gt;0")=INT('Annual Depreciation Expense'!$J51),(('Annual Depreciation Expense'!$J51)-INT('Annual Depreciation Expense'!$J51))*'Depreciation Schedule'!AA51*'Annual Depreciation Expense'!$I51,0))
+IF(COUNTIF('Annual Depreciation Expense'!$AA51:AC51,"&lt;&gt;0")&lt;INT('Annual Depreciation Expense'!$J51),'Annual Depreciation Expense'!$I51*'Depreciation Schedule'!AB51,IF(COUNTIF('Annual Depreciation Expense'!$AA51:AC51,"&lt;&gt;0")=INT('Annual Depreciation Expense'!$J51),(('Annual Depreciation Expense'!$J51)-INT('Annual Depreciation Expense'!$J51))*'Depreciation Schedule'!AB51*'Annual Depreciation Expense'!$I51,0))
+IF(COUNTIF($AB51:AC51,"&lt;&gt;0")&lt;INT($J51),$I51*'Depreciation Schedule'!AC51,IF(COUNTIF('Annual Depreciation Expense'!$AB51:AC51,"&lt;&gt;0")=INT('Annual Depreciation Expense'!$J51),(('Annual Depreciation Expense'!$J51)-INT('Annual Depreciation Expense'!$J51))*'Depreciation Schedule'!AC51*'Annual Depreciation Expense'!$I51,0))
+IF(COUNTIF($AC51:AC51,"&lt;&gt;0")&lt;INT($J51),$I51*'Depreciation Schedule'!AA51,IF(COUNTIF('Annual Depreciation Expense'!$AC51:AC51,"&lt;&gt;0")=INT('Annual Depreciation Expense'!$J51),(('Annual Depreciation Expense'!$J51)-INT('Annual Depreciation Expense'!$J51))*'Depreciation Schedule'!AA51*'Annual Depreciation Expense'!$I51,0))
+('Annual Depreciation Expense'!$I51*'Depreciation Schedule'!AD51)</f>
        <v>0</v>
      </c>
      <c r="AE51" s="83">
        <f>IF(COUNTIF($Z51:AD51,"&lt;&gt;0")&lt;INT($J51),$I51*'Depreciation Schedule'!Z51,IF(COUNTIF('Annual Depreciation Expense'!$Z51:AD51,"&lt;&gt;0")=INT('Annual Depreciation Expense'!$J51),(('Annual Depreciation Expense'!$J51)-INT('Annual Depreciation Expense'!$J51))*'Depreciation Schedule'!Z51*'Annual Depreciation Expense'!$I51,0))
+IF(COUNTIF('Annual Depreciation Expense'!$AA51:AD51,"&lt;&gt;0")&lt;INT('Annual Depreciation Expense'!$J51),'Annual Depreciation Expense'!$I51*'Depreciation Schedule'!AA51,IF(COUNTIF('Annual Depreciation Expense'!$AA51:AD51,"&lt;&gt;0")=INT('Annual Depreciation Expense'!$J51),(('Annual Depreciation Expense'!$J51)-INT('Annual Depreciation Expense'!$J51))*'Depreciation Schedule'!AA51*'Annual Depreciation Expense'!$I51,0))
+IF(COUNTIF($AB51:AD51,"&lt;&gt;0")&lt;INT($J51),$I51*'Depreciation Schedule'!AB51,IF(COUNTIF('Annual Depreciation Expense'!$AB51:AD51,"&lt;&gt;0")=INT('Annual Depreciation Expense'!$J51),(('Annual Depreciation Expense'!$J51)-INT('Annual Depreciation Expense'!$J51))*'Depreciation Schedule'!AB51*'Annual Depreciation Expense'!$I51,0))
+IF(COUNTIF($AC51:AD51,"&lt;&gt;0")&lt;INT($J51),$I51*'Depreciation Schedule'!AC51,IF(COUNTIF('Annual Depreciation Expense'!$AC51:AD51,"&lt;&gt;0")=INT('Annual Depreciation Expense'!$J51),(('Annual Depreciation Expense'!$J51)-INT('Annual Depreciation Expense'!$J51))*'Depreciation Schedule'!AC51*'Annual Depreciation Expense'!$I51,0))
+IF(COUNTIF($AD51:AD51,"&lt;&gt;0")&lt;INT($J51),$I51*'Depreciation Schedule'!AD51,IF(COUNTIF('Annual Depreciation Expense'!$AD51:AD51,"&lt;&gt;0")=INT($J51),(($J51)-INT($J51))*'Depreciation Schedule'!AD51*$I51,0))
+('Annual Depreciation Expense'!$I51*'Depreciation Schedule'!AE51)</f>
        <v>0</v>
      </c>
    </row>
    <row r="52" spans="6:31" x14ac:dyDescent="0.25">
      <c r="F52" s="65" t="s">
        <v>149</v>
      </c>
      <c r="G52" s="16" t="s">
        <v>81</v>
      </c>
      <c r="H52" s="66" t="s">
        <v>94</v>
      </c>
      <c r="I52" s="63">
        <f>'Depreciation Schedule'!I52</f>
        <v>0</v>
      </c>
      <c r="J52" s="70">
        <f>'Depreciation Schedule'!J52</f>
        <v>0</v>
      </c>
      <c r="K52" s="84"/>
      <c r="L52" s="84">
        <f>I52*'Depreciation Schedule'!L52</f>
        <v>0</v>
      </c>
      <c r="M52" s="84">
        <f>IFERROR(IF(COUNTIF($L52:L52,"&lt;&gt;0")&lt;INT(J52),I52*'Depreciation Schedule'!L52,IF(COUNTIF('Annual Depreciation Expense'!$L52:L52,"&lt;&gt;0")=INT('Annual Depreciation Expense'!J52),(('Annual Depreciation Expense'!J52)-INT('Annual Depreciation Expense'!J52))*'Depreciation Schedule'!L52*'Annual Depreciation Expense'!I52,0))+('Annual Depreciation Expense'!I52*'Depreciation Schedule'!M52),0)</f>
        <v>0</v>
      </c>
      <c r="N52" s="84">
        <f>IFERROR(IF(COUNTIF($L52:M52,"&lt;&gt;0")&lt;INT($J52),$I52*'Depreciation Schedule'!L52,IF(COUNTIF('Annual Depreciation Expense'!$L52:M52,"&lt;&gt;0")=INT('Annual Depreciation Expense'!$J52),(('Annual Depreciation Expense'!$J52)-INT('Annual Depreciation Expense'!$J52))*'Depreciation Schedule'!M52*'Annual Depreciation Expense'!$I52,0))+IF(COUNTIF('Annual Depreciation Expense'!$M52:M52,"&lt;&gt;0")&lt;INT('Annual Depreciation Expense'!$J52),'Annual Depreciation Expense'!$I52*'Depreciation Schedule'!M52,IF(COUNTIF('Annual Depreciation Expense'!$M52:M52,"&lt;&gt;0")=INT('Annual Depreciation Expense'!$J52),(('Annual Depreciation Expense'!$J52)-INT('Annual Depreciation Expense'!$J52))*'Depreciation Schedule'!N52*'Annual Depreciation Expense'!$I52,0))+('Annual Depreciation Expense'!$I52*'Depreciation Schedule'!N52),0)</f>
        <v>0</v>
      </c>
      <c r="O52" s="84">
        <f>IFERROR(IF(COUNTIF($L52:N52,"&lt;&gt;0")&lt;INT($J52),$I52*'Depreciation Schedule'!L52,IF(COUNTIF('Annual Depreciation Expense'!$L52:N52,"&lt;&gt;0")=INT('Annual Depreciation Expense'!$J52),(('Annual Depreciation Expense'!$J52)-INT('Annual Depreciation Expense'!$J52))*'Depreciation Schedule'!L52*'Annual Depreciation Expense'!$I52,0))
+IF(COUNTIF('Annual Depreciation Expense'!$M52:N52,"&lt;&gt;0")&lt;INT('Annual Depreciation Expense'!$J52),'Annual Depreciation Expense'!$I52*'Depreciation Schedule'!M52,IF(COUNTIF('Annual Depreciation Expense'!$M52:N52,"&lt;&gt;0")=INT('Annual Depreciation Expense'!$J52),(('Annual Depreciation Expense'!$J52)-INT('Annual Depreciation Expense'!$J52))*'Depreciation Schedule'!M52*'Annual Depreciation Expense'!$I52,0))
+IF(COUNTIF($N52:N52,"&lt;&gt;0")&lt;INT($J52),$I52*'Depreciation Schedule'!N52,IF(COUNTIF('Annual Depreciation Expense'!$N52:N52,"&lt;&gt;0")=INT('Annual Depreciation Expense'!$J52),(('Annual Depreciation Expense'!$J52)-INT('Annual Depreciation Expense'!$J52))*'Depreciation Schedule'!O52*'Annual Depreciation Expense'!$I52,0))+('Annual Depreciation Expense'!$I52*'Depreciation Schedule'!O52),0)</f>
        <v>0</v>
      </c>
      <c r="P52" s="84">
        <f>IFERROR(IF(COUNTIF($L52:O52,"&lt;&gt;0")&lt;INT($J52),$I52*'Depreciation Schedule'!L52,IF(COUNTIF('Annual Depreciation Expense'!$L52:O52,"&lt;&gt;0")=INT('Annual Depreciation Expense'!$J52),(('Annual Depreciation Expense'!$J52)-INT('Annual Depreciation Expense'!$J52))*'Depreciation Schedule'!L52*'Annual Depreciation Expense'!$I52,0))
+IF(COUNTIF('Annual Depreciation Expense'!$M52:O52,"&lt;&gt;0")&lt;INT('Annual Depreciation Expense'!$J52),'Annual Depreciation Expense'!$I52*'Depreciation Schedule'!M52,IF(COUNTIF('Annual Depreciation Expense'!$M52:O52,"&lt;&gt;0")=INT('Annual Depreciation Expense'!$J52),(('Annual Depreciation Expense'!$J52)-INT('Annual Depreciation Expense'!$J52))*'Depreciation Schedule'!M52*'Annual Depreciation Expense'!$I52,0))
+IF(COUNTIF($N52:O52,"&lt;&gt;0")&lt;INT($J52),$I52*'Depreciation Schedule'!N52,IF(COUNTIF('Annual Depreciation Expense'!$N52:O52,"&lt;&gt;0")=INT('Annual Depreciation Expense'!$J52),(('Annual Depreciation Expense'!$J52)-INT('Annual Depreciation Expense'!$J52))*'Depreciation Schedule'!N52*'Annual Depreciation Expense'!$I52,0))
+IF(COUNTIF($O52:O52,"&lt;&gt;0")&lt;INT($J52),$I52*'Depreciation Schedule'!O52,IF(COUNTIF('Annual Depreciation Expense'!$O52:O52,"&lt;&gt;0")=INT('Annual Depreciation Expense'!$J52),(('Annual Depreciation Expense'!$J52)-INT('Annual Depreciation Expense'!$J52))*'Depreciation Schedule'!O52*'Annual Depreciation Expense'!$I52,0))+('Annual Depreciation Expense'!$I52*'Depreciation Schedule'!P52),0)</f>
        <v>0</v>
      </c>
      <c r="U52" s="65" t="s">
        <v>149</v>
      </c>
      <c r="V52" s="16" t="s">
        <v>81</v>
      </c>
      <c r="W52" s="66" t="s">
        <v>94</v>
      </c>
      <c r="X52" s="63">
        <f t="shared" si="11"/>
        <v>0</v>
      </c>
      <c r="Y52" s="70">
        <f t="shared" si="12"/>
        <v>0</v>
      </c>
      <c r="Z52" s="84">
        <f>X52*'Depreciation Schedule'!Z52</f>
        <v>0</v>
      </c>
      <c r="AA52" s="84">
        <f>IF(COUNTIF($Z52:Z52,"&lt;&gt;0")&lt;INT(Y52),X52*'Depreciation Schedule'!Z52,IF(COUNTIF('Annual Depreciation Expense'!$Z52:Z52,"&lt;&gt;0")=INT('Annual Depreciation Expense'!Y52),(('Annual Depreciation Expense'!Y52)-INT('Annual Depreciation Expense'!Y52))*'Depreciation Schedule'!Z52*'Annual Depreciation Expense'!X52,0))+('Annual Depreciation Expense'!X52*'Depreciation Schedule'!AA52)</f>
        <v>0</v>
      </c>
      <c r="AB52" s="84">
        <f>IF(COUNTIF($Z52:AA52,"&lt;&gt;0")&lt;INT($J52),$I52*'Depreciation Schedule'!Z52,IF(COUNTIF('Annual Depreciation Expense'!$Z52:AA52,"&lt;&gt;0")=INT('Annual Depreciation Expense'!$J52),(('Annual Depreciation Expense'!$J52)-INT('Annual Depreciation Expense'!$J52))*'Depreciation Schedule'!AA52*'Annual Depreciation Expense'!$I52,0))
+IF(COUNTIF('Annual Depreciation Expense'!$AA52:AA52,"&lt;&gt;0")&lt;INT('Annual Depreciation Expense'!$J52),'Annual Depreciation Expense'!$I52*'Depreciation Schedule'!AA52,IF(COUNTIF('Annual Depreciation Expense'!$AA52:AA52,"&lt;&gt;0")=INT('Annual Depreciation Expense'!$J52),(('Annual Depreciation Expense'!$J52)-INT('Annual Depreciation Expense'!$J52))*'Depreciation Schedule'!AA52*'Annual Depreciation Expense'!$I52,0))
+('Annual Depreciation Expense'!$I52*'Depreciation Schedule'!AB52)</f>
        <v>0</v>
      </c>
      <c r="AC52" s="84">
        <f>IF(COUNTIF($Z52:AB52,"&lt;&gt;0")&lt;INT($J52),$I52*'Depreciation Schedule'!Z52,IF(COUNTIF('Annual Depreciation Expense'!$Z52:AB52,"&lt;&gt;0")=INT('Annual Depreciation Expense'!$J52),(('Annual Depreciation Expense'!$J52)-INT('Annual Depreciation Expense'!$J52))*'Depreciation Schedule'!AA52*'Annual Depreciation Expense'!$I52,0))
+IF(COUNTIF('Annual Depreciation Expense'!$AA52:AB52,"&lt;&gt;0")&lt;INT('Annual Depreciation Expense'!$J52),'Annual Depreciation Expense'!$I52*'Depreciation Schedule'!AA52,IF(COUNTIF('Annual Depreciation Expense'!$AA52:AB52,"&lt;&gt;0")=INT('Annual Depreciation Expense'!$J52),(('Annual Depreciation Expense'!$J52)-INT('Annual Depreciation Expense'!$J52))*'Depreciation Schedule'!AA52*'Annual Depreciation Expense'!$I52,0))
+IF(COUNTIF($AB52:AB52,"&lt;&gt;0")&lt;INT($J52),$I52*'Depreciation Schedule'!AB52,IF(COUNTIF('Annual Depreciation Expense'!$AB52:AB52,"&lt;&gt;0")=INT('Annual Depreciation Expense'!$J52),(('Annual Depreciation Expense'!$J52)-INT('Annual Depreciation Expense'!$J52))*'Depreciation Schedule'!AB52*'Annual Depreciation Expense'!$I52,0))
+('Annual Depreciation Expense'!$I52*'Depreciation Schedule'!AC52)</f>
        <v>0</v>
      </c>
      <c r="AD52" s="84">
        <f>IF(COUNTIF($Z52:AC52,"&lt;&gt;0")&lt;INT($J52),$I52*'Depreciation Schedule'!Z52,IF(COUNTIF('Annual Depreciation Expense'!$Z52:AC52,"&lt;&gt;0")=INT('Annual Depreciation Expense'!$J52),(('Annual Depreciation Expense'!$J52)-INT('Annual Depreciation Expense'!$J52))*'Depreciation Schedule'!AA52*'Annual Depreciation Expense'!$I52,0))
+IF(COUNTIF('Annual Depreciation Expense'!$AA52:AC52,"&lt;&gt;0")&lt;INT('Annual Depreciation Expense'!$J52),'Annual Depreciation Expense'!$I52*'Depreciation Schedule'!AB52,IF(COUNTIF('Annual Depreciation Expense'!$AA52:AC52,"&lt;&gt;0")=INT('Annual Depreciation Expense'!$J52),(('Annual Depreciation Expense'!$J52)-INT('Annual Depreciation Expense'!$J52))*'Depreciation Schedule'!AB52*'Annual Depreciation Expense'!$I52,0))
+IF(COUNTIF($AB52:AC52,"&lt;&gt;0")&lt;INT($J52),$I52*'Depreciation Schedule'!AC52,IF(COUNTIF('Annual Depreciation Expense'!$AB52:AC52,"&lt;&gt;0")=INT('Annual Depreciation Expense'!$J52),(('Annual Depreciation Expense'!$J52)-INT('Annual Depreciation Expense'!$J52))*'Depreciation Schedule'!AC52*'Annual Depreciation Expense'!$I52,0))
+IF(COUNTIF($AC52:AC52,"&lt;&gt;0")&lt;INT($J52),$I52*'Depreciation Schedule'!AA52,IF(COUNTIF('Annual Depreciation Expense'!$AC52:AC52,"&lt;&gt;0")=INT('Annual Depreciation Expense'!$J52),(('Annual Depreciation Expense'!$J52)-INT('Annual Depreciation Expense'!$J52))*'Depreciation Schedule'!AA52*'Annual Depreciation Expense'!$I52,0))
+('Annual Depreciation Expense'!$I52*'Depreciation Schedule'!AD52)</f>
        <v>0</v>
      </c>
      <c r="AE52" s="84">
        <f>IF(COUNTIF($Z52:AD52,"&lt;&gt;0")&lt;INT($J52),$I52*'Depreciation Schedule'!Z52,IF(COUNTIF('Annual Depreciation Expense'!$Z52:AD52,"&lt;&gt;0")=INT('Annual Depreciation Expense'!$J52),(('Annual Depreciation Expense'!$J52)-INT('Annual Depreciation Expense'!$J52))*'Depreciation Schedule'!Z52*'Annual Depreciation Expense'!$I52,0))
+IF(COUNTIF('Annual Depreciation Expense'!$AA52:AD52,"&lt;&gt;0")&lt;INT('Annual Depreciation Expense'!$J52),'Annual Depreciation Expense'!$I52*'Depreciation Schedule'!AA52,IF(COUNTIF('Annual Depreciation Expense'!$AA52:AD52,"&lt;&gt;0")=INT('Annual Depreciation Expense'!$J52),(('Annual Depreciation Expense'!$J52)-INT('Annual Depreciation Expense'!$J52))*'Depreciation Schedule'!AA52*'Annual Depreciation Expense'!$I52,0))
+IF(COUNTIF($AB52:AD52,"&lt;&gt;0")&lt;INT($J52),$I52*'Depreciation Schedule'!AB52,IF(COUNTIF('Annual Depreciation Expense'!$AB52:AD52,"&lt;&gt;0")=INT('Annual Depreciation Expense'!$J52),(('Annual Depreciation Expense'!$J52)-INT('Annual Depreciation Expense'!$J52))*'Depreciation Schedule'!AB52*'Annual Depreciation Expense'!$I52,0))
+IF(COUNTIF($AC52:AD52,"&lt;&gt;0")&lt;INT($J52),$I52*'Depreciation Schedule'!AC52,IF(COUNTIF('Annual Depreciation Expense'!$AC52:AD52,"&lt;&gt;0")=INT('Annual Depreciation Expense'!$J52),(('Annual Depreciation Expense'!$J52)-INT('Annual Depreciation Expense'!$J52))*'Depreciation Schedule'!AC52*'Annual Depreciation Expense'!$I52,0))
+IF(COUNTIF($AD52:AD52,"&lt;&gt;0")&lt;INT($J52),$I52*'Depreciation Schedule'!AD52,IF(COUNTIF('Annual Depreciation Expense'!$AD52:AD52,"&lt;&gt;0")=INT($J52),(($J52)-INT($J52))*'Depreciation Schedule'!AD52*$I52,0))
+('Annual Depreciation Expense'!$I52*'Depreciation Schedule'!AE52)</f>
        <v>0</v>
      </c>
    </row>
    <row r="53" spans="6:31" x14ac:dyDescent="0.25">
      <c r="F53" s="69"/>
      <c r="G53" s="69"/>
      <c r="H53" s="69"/>
      <c r="I53" s="70"/>
      <c r="J53" s="74"/>
      <c r="K53" s="94">
        <f t="shared" ref="K53:P53" si="13">SUM(K47:K52)</f>
        <v>0</v>
      </c>
      <c r="L53" s="85">
        <f t="shared" si="13"/>
        <v>0</v>
      </c>
      <c r="M53" s="85">
        <f t="shared" si="13"/>
        <v>0</v>
      </c>
      <c r="N53" s="85">
        <f t="shared" si="13"/>
        <v>0</v>
      </c>
      <c r="O53" s="85">
        <f t="shared" si="13"/>
        <v>0</v>
      </c>
      <c r="P53" s="85">
        <f t="shared" si="13"/>
        <v>0</v>
      </c>
      <c r="U53" s="69"/>
      <c r="V53" s="69"/>
      <c r="W53" s="69"/>
      <c r="X53" s="70"/>
      <c r="Y53" s="74"/>
      <c r="Z53" s="94">
        <f t="shared" ref="Z53:AE53" si="14">SUM(Z47:Z52)</f>
        <v>0</v>
      </c>
      <c r="AA53" s="85">
        <f t="shared" si="14"/>
        <v>350</v>
      </c>
      <c r="AB53" s="85">
        <f t="shared" si="14"/>
        <v>962.5</v>
      </c>
      <c r="AC53" s="85">
        <f t="shared" si="14"/>
        <v>1400</v>
      </c>
      <c r="AD53" s="85">
        <f t="shared" si="14"/>
        <v>1662.5</v>
      </c>
      <c r="AE53" s="85">
        <f t="shared" si="14"/>
        <v>1750</v>
      </c>
    </row>
    <row r="54" spans="6:31" x14ac:dyDescent="0.25">
      <c r="F54" s="64" t="s">
        <v>154</v>
      </c>
      <c r="G54" s="64"/>
      <c r="H54" s="71"/>
      <c r="I54" s="64"/>
      <c r="J54" s="64"/>
      <c r="K54" s="87"/>
      <c r="L54" s="75"/>
      <c r="M54" s="75"/>
      <c r="N54" s="75"/>
      <c r="O54" s="75"/>
      <c r="P54" s="75"/>
      <c r="U54" s="64" t="s">
        <v>154</v>
      </c>
      <c r="V54" s="64"/>
      <c r="W54" s="71"/>
      <c r="X54" s="64"/>
      <c r="Y54" s="64"/>
      <c r="Z54" s="87"/>
      <c r="AA54" s="87"/>
      <c r="AB54" s="87"/>
      <c r="AC54" s="87"/>
      <c r="AD54" s="87"/>
      <c r="AE54" s="87"/>
    </row>
    <row r="55" spans="6:31" x14ac:dyDescent="0.25">
      <c r="F55" s="65" t="s">
        <v>154</v>
      </c>
      <c r="G55" s="16" t="s">
        <v>43</v>
      </c>
      <c r="H55" s="66" t="s">
        <v>155</v>
      </c>
      <c r="I55" s="63">
        <f>'Depreciation Schedule'!I55</f>
        <v>0</v>
      </c>
      <c r="J55" s="70">
        <f>'Depreciation Schedule'!J55</f>
        <v>0</v>
      </c>
      <c r="K55" s="83"/>
      <c r="L55" s="83">
        <f>I55*'Depreciation Schedule'!L55</f>
        <v>0</v>
      </c>
      <c r="M55" s="83">
        <f>IFERROR(IF(COUNTIF($L55:L55,"&lt;&gt;0")&lt;INT(J55),I55*'Depreciation Schedule'!L55,IF(COUNTIF('Annual Depreciation Expense'!$L55:L55,"&lt;&gt;0")=INT('Annual Depreciation Expense'!J55),(('Annual Depreciation Expense'!J55)-INT('Annual Depreciation Expense'!J55))*'Depreciation Schedule'!L55*'Annual Depreciation Expense'!I55,0))+('Annual Depreciation Expense'!I55*'Depreciation Schedule'!M55),0)</f>
        <v>0</v>
      </c>
      <c r="N55" s="83">
        <f>IFERROR(IF(COUNTIF($L55:M55,"&lt;&gt;0")&lt;INT($J55),$I55*'Depreciation Schedule'!L55,IF(COUNTIF('Annual Depreciation Expense'!$L55:M55,"&lt;&gt;0")=INT('Annual Depreciation Expense'!$J55),(('Annual Depreciation Expense'!$J55)-INT('Annual Depreciation Expense'!$J55))*'Depreciation Schedule'!M55*'Annual Depreciation Expense'!$I55,0))+IF(COUNTIF('Annual Depreciation Expense'!$M55:M55,"&lt;&gt;0")&lt;INT('Annual Depreciation Expense'!$J55),'Annual Depreciation Expense'!$I55*'Depreciation Schedule'!M55,IF(COUNTIF('Annual Depreciation Expense'!$M55:M55,"&lt;&gt;0")=INT('Annual Depreciation Expense'!$J55),(('Annual Depreciation Expense'!$J55)-INT('Annual Depreciation Expense'!$J55))*'Depreciation Schedule'!N55*'Annual Depreciation Expense'!$I55,0))+('Annual Depreciation Expense'!$I55*'Depreciation Schedule'!N55),0)</f>
        <v>0</v>
      </c>
      <c r="O55" s="83">
        <f>IFERROR(IF(COUNTIF($L55:N55,"&lt;&gt;0")&lt;INT($J55),$I55*'Depreciation Schedule'!L55,IF(COUNTIF('Annual Depreciation Expense'!$L55:N55,"&lt;&gt;0")=INT('Annual Depreciation Expense'!$J55),(('Annual Depreciation Expense'!$J55)-INT('Annual Depreciation Expense'!$J55))*'Depreciation Schedule'!L55*'Annual Depreciation Expense'!$I55,0))
+IF(COUNTIF('Annual Depreciation Expense'!$M55:N55,"&lt;&gt;0")&lt;INT('Annual Depreciation Expense'!$J55),'Annual Depreciation Expense'!$I55*'Depreciation Schedule'!M55,IF(COUNTIF('Annual Depreciation Expense'!$M55:N55,"&lt;&gt;0")=INT('Annual Depreciation Expense'!$J55),(('Annual Depreciation Expense'!$J55)-INT('Annual Depreciation Expense'!$J55))*'Depreciation Schedule'!M55*'Annual Depreciation Expense'!$I55,0))
+IF(COUNTIF($N55:N55,"&lt;&gt;0")&lt;INT($J55),$I55*'Depreciation Schedule'!N55,IF(COUNTIF('Annual Depreciation Expense'!$N55:N55,"&lt;&gt;0")=INT('Annual Depreciation Expense'!$J55),(('Annual Depreciation Expense'!$J55)-INT('Annual Depreciation Expense'!$J55))*'Depreciation Schedule'!O55*'Annual Depreciation Expense'!$I55,0))+('Annual Depreciation Expense'!$I55*'Depreciation Schedule'!O55),0)</f>
        <v>0</v>
      </c>
      <c r="P55" s="83">
        <f>IFERROR(IF(COUNTIF($L55:O55,"&lt;&gt;0")&lt;INT($J55),$I55*'Depreciation Schedule'!L55,IF(COUNTIF('Annual Depreciation Expense'!$L55:O55,"&lt;&gt;0")=INT('Annual Depreciation Expense'!$J55),(('Annual Depreciation Expense'!$J55)-INT('Annual Depreciation Expense'!$J55))*'Depreciation Schedule'!L55*'Annual Depreciation Expense'!$I55,0))
+IF(COUNTIF('Annual Depreciation Expense'!$M55:O55,"&lt;&gt;0")&lt;INT('Annual Depreciation Expense'!$J55),'Annual Depreciation Expense'!$I55*'Depreciation Schedule'!M55,IF(COUNTIF('Annual Depreciation Expense'!$M55:O55,"&lt;&gt;0")=INT('Annual Depreciation Expense'!$J55),(('Annual Depreciation Expense'!$J55)-INT('Annual Depreciation Expense'!$J55))*'Depreciation Schedule'!M55*'Annual Depreciation Expense'!$I55,0))
+IF(COUNTIF($N55:O55,"&lt;&gt;0")&lt;INT($J55),$I55*'Depreciation Schedule'!N55,IF(COUNTIF('Annual Depreciation Expense'!$N55:O55,"&lt;&gt;0")=INT('Annual Depreciation Expense'!$J55),(('Annual Depreciation Expense'!$J55)-INT('Annual Depreciation Expense'!$J55))*'Depreciation Schedule'!N55*'Annual Depreciation Expense'!$I55,0))
+IF(COUNTIF($O55:O55,"&lt;&gt;0")&lt;INT($J55),$I55*'Depreciation Schedule'!O55,IF(COUNTIF('Annual Depreciation Expense'!$O55:O55,"&lt;&gt;0")=INT('Annual Depreciation Expense'!$J55),(('Annual Depreciation Expense'!$J55)-INT('Annual Depreciation Expense'!$J55))*'Depreciation Schedule'!O55*'Annual Depreciation Expense'!$I55,0))+('Annual Depreciation Expense'!$I55*'Depreciation Schedule'!P55),0)</f>
        <v>0</v>
      </c>
      <c r="U55" s="65" t="s">
        <v>154</v>
      </c>
      <c r="V55" s="16" t="s">
        <v>43</v>
      </c>
      <c r="W55" s="66" t="s">
        <v>155</v>
      </c>
      <c r="X55" s="63">
        <f t="shared" ref="X55:X60" si="15">I55</f>
        <v>0</v>
      </c>
      <c r="Y55" s="70">
        <f t="shared" ref="Y55:Y60" si="16">J55</f>
        <v>0</v>
      </c>
      <c r="Z55" s="83">
        <f>X55*'Depreciation Schedule'!Z55</f>
        <v>0</v>
      </c>
      <c r="AA55" s="83">
        <f>IF(COUNTIF($Z55:Z55,"&lt;&gt;0")&lt;INT(Y55),X55*'Depreciation Schedule'!Z55,IF(COUNTIF('Annual Depreciation Expense'!$Z55:Z55,"&lt;&gt;0")=INT('Annual Depreciation Expense'!Y55),(('Annual Depreciation Expense'!Y55)-INT('Annual Depreciation Expense'!Y55))*'Depreciation Schedule'!Z55*'Annual Depreciation Expense'!X55,0))+('Annual Depreciation Expense'!X55*'Depreciation Schedule'!AA55)</f>
        <v>0</v>
      </c>
      <c r="AB55" s="83">
        <f>IF(COUNTIF($Z55:AA55,"&lt;&gt;0")&lt;INT($J55),$I55*'Depreciation Schedule'!Z55,IF(COUNTIF('Annual Depreciation Expense'!$Z55:AA55,"&lt;&gt;0")=INT('Annual Depreciation Expense'!$J55),(('Annual Depreciation Expense'!$J55)-INT('Annual Depreciation Expense'!$J55))*'Depreciation Schedule'!AA55*'Annual Depreciation Expense'!$I55,0))
+IF(COUNTIF('Annual Depreciation Expense'!$AA55:AA55,"&lt;&gt;0")&lt;INT('Annual Depreciation Expense'!$J55),'Annual Depreciation Expense'!$I55*'Depreciation Schedule'!AA55,IF(COUNTIF('Annual Depreciation Expense'!$AA55:AA55,"&lt;&gt;0")=INT('Annual Depreciation Expense'!$J55),(('Annual Depreciation Expense'!$J55)-INT('Annual Depreciation Expense'!$J55))*'Depreciation Schedule'!AA55*'Annual Depreciation Expense'!$I55,0))
+('Annual Depreciation Expense'!$I55*'Depreciation Schedule'!AB55)</f>
        <v>0</v>
      </c>
      <c r="AC55" s="83">
        <f>IF(COUNTIF($Z55:AB55,"&lt;&gt;0")&lt;INT($J55),$I55*'Depreciation Schedule'!Z55,IF(COUNTIF('Annual Depreciation Expense'!$Z55:AB55,"&lt;&gt;0")=INT('Annual Depreciation Expense'!$J55),(('Annual Depreciation Expense'!$J55)-INT('Annual Depreciation Expense'!$J55))*'Depreciation Schedule'!AA55*'Annual Depreciation Expense'!$I55,0))
+IF(COUNTIF('Annual Depreciation Expense'!$AA55:AB55,"&lt;&gt;0")&lt;INT('Annual Depreciation Expense'!$J55),'Annual Depreciation Expense'!$I55*'Depreciation Schedule'!AA55,IF(COUNTIF('Annual Depreciation Expense'!$AA55:AB55,"&lt;&gt;0")=INT('Annual Depreciation Expense'!$J55),(('Annual Depreciation Expense'!$J55)-INT('Annual Depreciation Expense'!$J55))*'Depreciation Schedule'!AA55*'Annual Depreciation Expense'!$I55,0))
+IF(COUNTIF($AB55:AB55,"&lt;&gt;0")&lt;INT($J55),$I55*'Depreciation Schedule'!AB55,IF(COUNTIF('Annual Depreciation Expense'!$AB55:AB55,"&lt;&gt;0")=INT('Annual Depreciation Expense'!$J55),(('Annual Depreciation Expense'!$J55)-INT('Annual Depreciation Expense'!$J55))*'Depreciation Schedule'!AB55*'Annual Depreciation Expense'!$I55,0))
+('Annual Depreciation Expense'!$I55*'Depreciation Schedule'!AC55)</f>
        <v>0</v>
      </c>
      <c r="AD55" s="83">
        <f>IF(COUNTIF($Z55:AC55,"&lt;&gt;0")&lt;INT($J55),$I55*'Depreciation Schedule'!Z55,IF(COUNTIF('Annual Depreciation Expense'!$Z55:AC55,"&lt;&gt;0")=INT('Annual Depreciation Expense'!$J55),(('Annual Depreciation Expense'!$J55)-INT('Annual Depreciation Expense'!$J55))*'Depreciation Schedule'!AA55*'Annual Depreciation Expense'!$I55,0))
+IF(COUNTIF('Annual Depreciation Expense'!$AA55:AC55,"&lt;&gt;0")&lt;INT('Annual Depreciation Expense'!$J55),'Annual Depreciation Expense'!$I55*'Depreciation Schedule'!AB55,IF(COUNTIF('Annual Depreciation Expense'!$AA55:AC55,"&lt;&gt;0")=INT('Annual Depreciation Expense'!$J55),(('Annual Depreciation Expense'!$J55)-INT('Annual Depreciation Expense'!$J55))*'Depreciation Schedule'!AB55*'Annual Depreciation Expense'!$I55,0))
+IF(COUNTIF($AB55:AC55,"&lt;&gt;0")&lt;INT($J55),$I55*'Depreciation Schedule'!AC55,IF(COUNTIF('Annual Depreciation Expense'!$AB55:AC55,"&lt;&gt;0")=INT('Annual Depreciation Expense'!$J55),(('Annual Depreciation Expense'!$J55)-INT('Annual Depreciation Expense'!$J55))*'Depreciation Schedule'!AC55*'Annual Depreciation Expense'!$I55,0))
+IF(COUNTIF($AC55:AC55,"&lt;&gt;0")&lt;INT($J55),$I55*'Depreciation Schedule'!AA55,IF(COUNTIF('Annual Depreciation Expense'!$AC55:AC55,"&lt;&gt;0")=INT('Annual Depreciation Expense'!$J55),(('Annual Depreciation Expense'!$J55)-INT('Annual Depreciation Expense'!$J55))*'Depreciation Schedule'!AA55*'Annual Depreciation Expense'!$I55,0))
+('Annual Depreciation Expense'!$I55*'Depreciation Schedule'!AD55)</f>
        <v>0</v>
      </c>
      <c r="AE55" s="83">
        <f>IF(COUNTIF($Z55:AD55,"&lt;&gt;0")&lt;INT($J55),$I55*'Depreciation Schedule'!Z55,IF(COUNTIF('Annual Depreciation Expense'!$Z55:AD55,"&lt;&gt;0")=INT('Annual Depreciation Expense'!$J55),(('Annual Depreciation Expense'!$J55)-INT('Annual Depreciation Expense'!$J55))*'Depreciation Schedule'!Z55*'Annual Depreciation Expense'!$I55,0))
+IF(COUNTIF('Annual Depreciation Expense'!$AA55:AD55,"&lt;&gt;0")&lt;INT('Annual Depreciation Expense'!$J55),'Annual Depreciation Expense'!$I55*'Depreciation Schedule'!AA55,IF(COUNTIF('Annual Depreciation Expense'!$AA55:AD55,"&lt;&gt;0")=INT('Annual Depreciation Expense'!$J55),(('Annual Depreciation Expense'!$J55)-INT('Annual Depreciation Expense'!$J55))*'Depreciation Schedule'!AA55*'Annual Depreciation Expense'!$I55,0))
+IF(COUNTIF($AB55:AD55,"&lt;&gt;0")&lt;INT($J55),$I55*'Depreciation Schedule'!AB55,IF(COUNTIF('Annual Depreciation Expense'!$AB55:AD55,"&lt;&gt;0")=INT('Annual Depreciation Expense'!$J55),(('Annual Depreciation Expense'!$J55)-INT('Annual Depreciation Expense'!$J55))*'Depreciation Schedule'!AB55*'Annual Depreciation Expense'!$I55,0))
+IF(COUNTIF($AC55:AD55,"&lt;&gt;0")&lt;INT($J55),$I55*'Depreciation Schedule'!AC55,IF(COUNTIF('Annual Depreciation Expense'!$AC55:AD55,"&lt;&gt;0")=INT('Annual Depreciation Expense'!$J55),(('Annual Depreciation Expense'!$J55)-INT('Annual Depreciation Expense'!$J55))*'Depreciation Schedule'!AC55*'Annual Depreciation Expense'!$I55,0))
+IF(COUNTIF($AD55:AD55,"&lt;&gt;0")&lt;INT($J55),$I55*'Depreciation Schedule'!AD55,IF(COUNTIF('Annual Depreciation Expense'!$AD55:AD55,"&lt;&gt;0")=INT($J55),(($J55)-INT($J55))*'Depreciation Schedule'!AD55*$I55,0))
+('Annual Depreciation Expense'!$I55*'Depreciation Schedule'!AE55)</f>
        <v>0</v>
      </c>
    </row>
    <row r="56" spans="6:31" x14ac:dyDescent="0.25">
      <c r="F56" s="65" t="s">
        <v>154</v>
      </c>
      <c r="G56" s="16" t="s">
        <v>52</v>
      </c>
      <c r="H56" s="66" t="s">
        <v>156</v>
      </c>
      <c r="I56" s="63">
        <f>'Depreciation Schedule'!I56</f>
        <v>0.1225</v>
      </c>
      <c r="J56" s="70">
        <f>'Depreciation Schedule'!J56</f>
        <v>8.1632653061224492</v>
      </c>
      <c r="K56" s="83"/>
      <c r="L56" s="83">
        <f>I56*'Depreciation Schedule'!L56</f>
        <v>0</v>
      </c>
      <c r="M56" s="83">
        <f>IFERROR(IF(COUNTIF($L56:L56,"&lt;&gt;0")&lt;INT(J56),I56*'Depreciation Schedule'!L56,IF(COUNTIF('Annual Depreciation Expense'!$L56:L56,"&lt;&gt;0")=INT('Annual Depreciation Expense'!J56),(('Annual Depreciation Expense'!J56)-INT('Annual Depreciation Expense'!J56))*'Depreciation Schedule'!L56*'Annual Depreciation Expense'!I56,0))+('Annual Depreciation Expense'!I56*'Depreciation Schedule'!M56),0)</f>
        <v>0</v>
      </c>
      <c r="N56" s="83">
        <f>IFERROR(IF(COUNTIF($L56:M56,"&lt;&gt;0")&lt;INT($J56),$I56*'Depreciation Schedule'!L56,IF(COUNTIF('Annual Depreciation Expense'!$L56:M56,"&lt;&gt;0")=INT('Annual Depreciation Expense'!$J56),(('Annual Depreciation Expense'!$J56)-INT('Annual Depreciation Expense'!$J56))*'Depreciation Schedule'!M56*'Annual Depreciation Expense'!$I56,0))+IF(COUNTIF('Annual Depreciation Expense'!$M56:M56,"&lt;&gt;0")&lt;INT('Annual Depreciation Expense'!$J56),'Annual Depreciation Expense'!$I56*'Depreciation Schedule'!M56,IF(COUNTIF('Annual Depreciation Expense'!$M56:M56,"&lt;&gt;0")=INT('Annual Depreciation Expense'!$J56),(('Annual Depreciation Expense'!$J56)-INT('Annual Depreciation Expense'!$J56))*'Depreciation Schedule'!N56*'Annual Depreciation Expense'!$I56,0))+('Annual Depreciation Expense'!$I56*'Depreciation Schedule'!N56),0)</f>
        <v>0</v>
      </c>
      <c r="O56" s="83">
        <f>IFERROR(IF(COUNTIF($L56:N56,"&lt;&gt;0")&lt;INT($J56),$I56*'Depreciation Schedule'!L56,IF(COUNTIF('Annual Depreciation Expense'!$L56:N56,"&lt;&gt;0")=INT('Annual Depreciation Expense'!$J56),(('Annual Depreciation Expense'!$J56)-INT('Annual Depreciation Expense'!$J56))*'Depreciation Schedule'!L56*'Annual Depreciation Expense'!$I56,0))
+IF(COUNTIF('Annual Depreciation Expense'!$M56:N56,"&lt;&gt;0")&lt;INT('Annual Depreciation Expense'!$J56),'Annual Depreciation Expense'!$I56*'Depreciation Schedule'!M56,IF(COUNTIF('Annual Depreciation Expense'!$M56:N56,"&lt;&gt;0")=INT('Annual Depreciation Expense'!$J56),(('Annual Depreciation Expense'!$J56)-INT('Annual Depreciation Expense'!$J56))*'Depreciation Schedule'!M56*'Annual Depreciation Expense'!$I56,0))
+IF(COUNTIF($N56:N56,"&lt;&gt;0")&lt;INT($J56),$I56*'Depreciation Schedule'!N56,IF(COUNTIF('Annual Depreciation Expense'!$N56:N56,"&lt;&gt;0")=INT('Annual Depreciation Expense'!$J56),(('Annual Depreciation Expense'!$J56)-INT('Annual Depreciation Expense'!$J56))*'Depreciation Schedule'!O56*'Annual Depreciation Expense'!$I56,0))+('Annual Depreciation Expense'!$I56*'Depreciation Schedule'!O56),0)</f>
        <v>0</v>
      </c>
      <c r="P56" s="83">
        <f>IFERROR(IF(COUNTIF($L56:O56,"&lt;&gt;0")&lt;INT($J56),$I56*'Depreciation Schedule'!L56,IF(COUNTIF('Annual Depreciation Expense'!$L56:O56,"&lt;&gt;0")=INT('Annual Depreciation Expense'!$J56),(('Annual Depreciation Expense'!$J56)-INT('Annual Depreciation Expense'!$J56))*'Depreciation Schedule'!L56*'Annual Depreciation Expense'!$I56,0))
+IF(COUNTIF('Annual Depreciation Expense'!$M56:O56,"&lt;&gt;0")&lt;INT('Annual Depreciation Expense'!$J56),'Annual Depreciation Expense'!$I56*'Depreciation Schedule'!M56,IF(COUNTIF('Annual Depreciation Expense'!$M56:O56,"&lt;&gt;0")=INT('Annual Depreciation Expense'!$J56),(('Annual Depreciation Expense'!$J56)-INT('Annual Depreciation Expense'!$J56))*'Depreciation Schedule'!M56*'Annual Depreciation Expense'!$I56,0))
+IF(COUNTIF($N56:O56,"&lt;&gt;0")&lt;INT($J56),$I56*'Depreciation Schedule'!N56,IF(COUNTIF('Annual Depreciation Expense'!$N56:O56,"&lt;&gt;0")=INT('Annual Depreciation Expense'!$J56),(('Annual Depreciation Expense'!$J56)-INT('Annual Depreciation Expense'!$J56))*'Depreciation Schedule'!N56*'Annual Depreciation Expense'!$I56,0))
+IF(COUNTIF($O56:O56,"&lt;&gt;0")&lt;INT($J56),$I56*'Depreciation Schedule'!O56,IF(COUNTIF('Annual Depreciation Expense'!$O56:O56,"&lt;&gt;0")=INT('Annual Depreciation Expense'!$J56),(('Annual Depreciation Expense'!$J56)-INT('Annual Depreciation Expense'!$J56))*'Depreciation Schedule'!O56*'Annual Depreciation Expense'!$I56,0))+('Annual Depreciation Expense'!$I56*'Depreciation Schedule'!P56),0)</f>
        <v>0</v>
      </c>
      <c r="U56" s="65" t="s">
        <v>154</v>
      </c>
      <c r="V56" s="16" t="s">
        <v>52</v>
      </c>
      <c r="W56" s="66" t="s">
        <v>156</v>
      </c>
      <c r="X56" s="63">
        <f t="shared" si="15"/>
        <v>0.1225</v>
      </c>
      <c r="Y56" s="70">
        <f t="shared" si="16"/>
        <v>8.1632653061224492</v>
      </c>
      <c r="Z56" s="83">
        <f>X56*'Depreciation Schedule'!Z56</f>
        <v>0</v>
      </c>
      <c r="AA56" s="83">
        <f>IF(COUNTIF($Z56:Z56,"&lt;&gt;0")&lt;INT(Y56),X56*'Depreciation Schedule'!Z56,IF(COUNTIF('Annual Depreciation Expense'!$Z56:Z56,"&lt;&gt;0")=INT('Annual Depreciation Expense'!Y56),(('Annual Depreciation Expense'!Y56)-INT('Annual Depreciation Expense'!Y56))*'Depreciation Schedule'!Z56*'Annual Depreciation Expense'!X56,0))+('Annual Depreciation Expense'!X56*'Depreciation Schedule'!AA56)</f>
        <v>103251.69749999999</v>
      </c>
      <c r="AB56" s="83">
        <f>IF(COUNTIF($Z56:AA56,"&lt;&gt;0")&lt;INT($J56),$I56*'Depreciation Schedule'!Z56,IF(COUNTIF('Annual Depreciation Expense'!$Z56:AA56,"&lt;&gt;0")=INT('Annual Depreciation Expense'!$J56),(('Annual Depreciation Expense'!$J56)-INT('Annual Depreciation Expense'!$J56))*'Depreciation Schedule'!AA56*'Annual Depreciation Expense'!$I56,0))
+IF(COUNTIF('Annual Depreciation Expense'!$AA56:AA56,"&lt;&gt;0")&lt;INT('Annual Depreciation Expense'!$J56),'Annual Depreciation Expense'!$I56*'Depreciation Schedule'!AA56,IF(COUNTIF('Annual Depreciation Expense'!$AA56:AA56,"&lt;&gt;0")=INT('Annual Depreciation Expense'!$J56),(('Annual Depreciation Expense'!$J56)-INT('Annual Depreciation Expense'!$J56))*'Depreciation Schedule'!AA56*'Annual Depreciation Expense'!$I56,0))
+('Annual Depreciation Expense'!$I56*'Depreciation Schedule'!AB56)</f>
        <v>283942.01500000001</v>
      </c>
      <c r="AC56" s="83">
        <f>IF(COUNTIF($Z56:AB56,"&lt;&gt;0")&lt;INT($J56),$I56*'Depreciation Schedule'!Z56,IF(COUNTIF('Annual Depreciation Expense'!$Z56:AB56,"&lt;&gt;0")=INT('Annual Depreciation Expense'!$J56),(('Annual Depreciation Expense'!$J56)-INT('Annual Depreciation Expense'!$J56))*'Depreciation Schedule'!AA56*'Annual Depreciation Expense'!$I56,0))
+IF(COUNTIF('Annual Depreciation Expense'!$AA56:AB56,"&lt;&gt;0")&lt;INT('Annual Depreciation Expense'!$J56),'Annual Depreciation Expense'!$I56*'Depreciation Schedule'!AA56,IF(COUNTIF('Annual Depreciation Expense'!$AA56:AB56,"&lt;&gt;0")=INT('Annual Depreciation Expense'!$J56),(('Annual Depreciation Expense'!$J56)-INT('Annual Depreciation Expense'!$J56))*'Depreciation Schedule'!AA56*'Annual Depreciation Expense'!$I56,0))
+IF(COUNTIF($AB56:AB56,"&lt;&gt;0")&lt;INT($J56),$I56*'Depreciation Schedule'!AB56,IF(COUNTIF('Annual Depreciation Expense'!$AB56:AB56,"&lt;&gt;0")=INT('Annual Depreciation Expense'!$J56),(('Annual Depreciation Expense'!$J56)-INT('Annual Depreciation Expense'!$J56))*'Depreciation Schedule'!AB56*'Annual Depreciation Expense'!$I56,0))
+('Annual Depreciation Expense'!$I56*'Depreciation Schedule'!AC56)</f>
        <v>413006.54500000004</v>
      </c>
      <c r="AD56" s="83">
        <f>IF(COUNTIF($Z56:AC56,"&lt;&gt;0")&lt;INT($J56),$I56*'Depreciation Schedule'!Z56,IF(COUNTIF('Annual Depreciation Expense'!$Z56:AC56,"&lt;&gt;0")=INT('Annual Depreciation Expense'!$J56),(('Annual Depreciation Expense'!$J56)-INT('Annual Depreciation Expense'!$J56))*'Depreciation Schedule'!AA56*'Annual Depreciation Expense'!$I56,0))
+IF(COUNTIF('Annual Depreciation Expense'!$AA56:AC56,"&lt;&gt;0")&lt;INT('Annual Depreciation Expense'!$J56),'Annual Depreciation Expense'!$I56*'Depreciation Schedule'!AB56,IF(COUNTIF('Annual Depreciation Expense'!$AA56:AC56,"&lt;&gt;0")=INT('Annual Depreciation Expense'!$J56),(('Annual Depreciation Expense'!$J56)-INT('Annual Depreciation Expense'!$J56))*'Depreciation Schedule'!AB56*'Annual Depreciation Expense'!$I56,0))
+IF(COUNTIF($AB56:AC56,"&lt;&gt;0")&lt;INT($J56),$I56*'Depreciation Schedule'!AC56,IF(COUNTIF('Annual Depreciation Expense'!$AB56:AC56,"&lt;&gt;0")=INT('Annual Depreciation Expense'!$J56),(('Annual Depreciation Expense'!$J56)-INT('Annual Depreciation Expense'!$J56))*'Depreciation Schedule'!AC56*'Annual Depreciation Expense'!$I56,0))
+IF(COUNTIF($AC56:AC56,"&lt;&gt;0")&lt;INT($J56),$I56*'Depreciation Schedule'!AA56,IF(COUNTIF('Annual Depreciation Expense'!$AC56:AC56,"&lt;&gt;0")=INT('Annual Depreciation Expense'!$J56),(('Annual Depreciation Expense'!$J56)-INT('Annual Depreciation Expense'!$J56))*'Depreciation Schedule'!AA56*'Annual Depreciation Expense'!$I56,0))
+('Annual Depreciation Expense'!$I56*'Depreciation Schedule'!AD56)</f>
        <v>490445.04250000004</v>
      </c>
      <c r="AE56" s="83">
        <f>IF(COUNTIF($Z56:AD56,"&lt;&gt;0")&lt;INT($J56),$I56*'Depreciation Schedule'!Z56,IF(COUNTIF('Annual Depreciation Expense'!$Z56:AD56,"&lt;&gt;0")=INT('Annual Depreciation Expense'!$J56),(('Annual Depreciation Expense'!$J56)-INT('Annual Depreciation Expense'!$J56))*'Depreciation Schedule'!Z56*'Annual Depreciation Expense'!$I56,0))
+IF(COUNTIF('Annual Depreciation Expense'!$AA56:AD56,"&lt;&gt;0")&lt;INT('Annual Depreciation Expense'!$J56),'Annual Depreciation Expense'!$I56*'Depreciation Schedule'!AA56,IF(COUNTIF('Annual Depreciation Expense'!$AA56:AD56,"&lt;&gt;0")=INT('Annual Depreciation Expense'!$J56),(('Annual Depreciation Expense'!$J56)-INT('Annual Depreciation Expense'!$J56))*'Depreciation Schedule'!AA56*'Annual Depreciation Expense'!$I56,0))
+IF(COUNTIF($AB56:AD56,"&lt;&gt;0")&lt;INT($J56),$I56*'Depreciation Schedule'!AB56,IF(COUNTIF('Annual Depreciation Expense'!$AB56:AD56,"&lt;&gt;0")=INT('Annual Depreciation Expense'!$J56),(('Annual Depreciation Expense'!$J56)-INT('Annual Depreciation Expense'!$J56))*'Depreciation Schedule'!AB56*'Annual Depreciation Expense'!$I56,0))
+IF(COUNTIF($AC56:AD56,"&lt;&gt;0")&lt;INT($J56),$I56*'Depreciation Schedule'!AC56,IF(COUNTIF('Annual Depreciation Expense'!$AC56:AD56,"&lt;&gt;0")=INT('Annual Depreciation Expense'!$J56),(('Annual Depreciation Expense'!$J56)-INT('Annual Depreciation Expense'!$J56))*'Depreciation Schedule'!AC56*'Annual Depreciation Expense'!$I56,0))
+IF(COUNTIF($AD56:AD56,"&lt;&gt;0")&lt;INT($J56),$I56*'Depreciation Schedule'!AD56,IF(COUNTIF('Annual Depreciation Expense'!$AD56:AD56,"&lt;&gt;0")=INT($J56),(($J56)-INT($J56))*'Depreciation Schedule'!AD56*$I56,0))
+('Annual Depreciation Expense'!$I56*'Depreciation Schedule'!AE56)</f>
        <v>516257.87500000006</v>
      </c>
    </row>
    <row r="57" spans="6:31" x14ac:dyDescent="0.25">
      <c r="F57" s="65" t="s">
        <v>154</v>
      </c>
      <c r="G57" s="16" t="s">
        <v>60</v>
      </c>
      <c r="H57" s="66" t="s">
        <v>157</v>
      </c>
      <c r="I57" s="63">
        <f>'Depreciation Schedule'!I57</f>
        <v>0.05</v>
      </c>
      <c r="J57" s="70">
        <f>'Depreciation Schedule'!J57</f>
        <v>20</v>
      </c>
      <c r="K57" s="83"/>
      <c r="L57" s="83">
        <f>I57*'Depreciation Schedule'!L57</f>
        <v>640</v>
      </c>
      <c r="M57" s="83">
        <f>IFERROR(IF(COUNTIF($L57:L57,"&lt;&gt;0")&lt;INT(J57),I57*'Depreciation Schedule'!L57,IF(COUNTIF('Annual Depreciation Expense'!$L57:L57,"&lt;&gt;0")=INT('Annual Depreciation Expense'!J57),(('Annual Depreciation Expense'!J57)-INT('Annual Depreciation Expense'!J57))*'Depreciation Schedule'!L57*'Annual Depreciation Expense'!I57,0))+('Annual Depreciation Expense'!I57*'Depreciation Schedule'!M57),0)</f>
        <v>2560</v>
      </c>
      <c r="N57" s="83">
        <f>IFERROR(IF(COUNTIF($L57:M57,"&lt;&gt;0")&lt;INT($J57),$I57*'Depreciation Schedule'!L57,IF(COUNTIF('Annual Depreciation Expense'!$L57:M57,"&lt;&gt;0")=INT('Annual Depreciation Expense'!$J57),(('Annual Depreciation Expense'!$J57)-INT('Annual Depreciation Expense'!$J57))*'Depreciation Schedule'!M57*'Annual Depreciation Expense'!$I57,0))+IF(COUNTIF('Annual Depreciation Expense'!$M57:M57,"&lt;&gt;0")&lt;INT('Annual Depreciation Expense'!$J57),'Annual Depreciation Expense'!$I57*'Depreciation Schedule'!M57,IF(COUNTIF('Annual Depreciation Expense'!$M57:M57,"&lt;&gt;0")=INT('Annual Depreciation Expense'!$J57),(('Annual Depreciation Expense'!$J57)-INT('Annual Depreciation Expense'!$J57))*'Depreciation Schedule'!N57*'Annual Depreciation Expense'!$I57,0))+('Annual Depreciation Expense'!$I57*'Depreciation Schedule'!N57),0)</f>
        <v>6400</v>
      </c>
      <c r="O57" s="83">
        <f>IFERROR(IF(COUNTIF($L57:N57,"&lt;&gt;0")&lt;INT($J57),$I57*'Depreciation Schedule'!L57,IF(COUNTIF('Annual Depreciation Expense'!$L57:N57,"&lt;&gt;0")=INT('Annual Depreciation Expense'!$J57),(('Annual Depreciation Expense'!$J57)-INT('Annual Depreciation Expense'!$J57))*'Depreciation Schedule'!L57*'Annual Depreciation Expense'!$I57,0))
+IF(COUNTIF('Annual Depreciation Expense'!$M57:N57,"&lt;&gt;0")&lt;INT('Annual Depreciation Expense'!$J57),'Annual Depreciation Expense'!$I57*'Depreciation Schedule'!M57,IF(COUNTIF('Annual Depreciation Expense'!$M57:N57,"&lt;&gt;0")=INT('Annual Depreciation Expense'!$J57),(('Annual Depreciation Expense'!$J57)-INT('Annual Depreciation Expense'!$J57))*'Depreciation Schedule'!M57*'Annual Depreciation Expense'!$I57,0))
+IF(COUNTIF($N57:N57,"&lt;&gt;0")&lt;INT($J57),$I57*'Depreciation Schedule'!N57,IF(COUNTIF('Annual Depreciation Expense'!$N57:N57,"&lt;&gt;0")=INT('Annual Depreciation Expense'!$J57),(('Annual Depreciation Expense'!$J57)-INT('Annual Depreciation Expense'!$J57))*'Depreciation Schedule'!O57*'Annual Depreciation Expense'!$I57,0))+('Annual Depreciation Expense'!$I57*'Depreciation Schedule'!O57),0)</f>
        <v>11520</v>
      </c>
      <c r="P57" s="83">
        <f>IFERROR(IF(COUNTIF($L57:O57,"&lt;&gt;0")&lt;INT($J57),$I57*'Depreciation Schedule'!L57,IF(COUNTIF('Annual Depreciation Expense'!$L57:O57,"&lt;&gt;0")=INT('Annual Depreciation Expense'!$J57),(('Annual Depreciation Expense'!$J57)-INT('Annual Depreciation Expense'!$J57))*'Depreciation Schedule'!L57*'Annual Depreciation Expense'!$I57,0))
+IF(COUNTIF('Annual Depreciation Expense'!$M57:O57,"&lt;&gt;0")&lt;INT('Annual Depreciation Expense'!$J57),'Annual Depreciation Expense'!$I57*'Depreciation Schedule'!M57,IF(COUNTIF('Annual Depreciation Expense'!$M57:O57,"&lt;&gt;0")=INT('Annual Depreciation Expense'!$J57),(('Annual Depreciation Expense'!$J57)-INT('Annual Depreciation Expense'!$J57))*'Depreciation Schedule'!M57*'Annual Depreciation Expense'!$I57,0))
+IF(COUNTIF($N57:O57,"&lt;&gt;0")&lt;INT($J57),$I57*'Depreciation Schedule'!N57,IF(COUNTIF('Annual Depreciation Expense'!$N57:O57,"&lt;&gt;0")=INT('Annual Depreciation Expense'!$J57),(('Annual Depreciation Expense'!$J57)-INT('Annual Depreciation Expense'!$J57))*'Depreciation Schedule'!N57*'Annual Depreciation Expense'!$I57,0))
+IF(COUNTIF($O57:O57,"&lt;&gt;0")&lt;INT($J57),$I57*'Depreciation Schedule'!O57,IF(COUNTIF('Annual Depreciation Expense'!$O57:O57,"&lt;&gt;0")=INT('Annual Depreciation Expense'!$J57),(('Annual Depreciation Expense'!$J57)-INT('Annual Depreciation Expense'!$J57))*'Depreciation Schedule'!O57*'Annual Depreciation Expense'!$I57,0))+('Annual Depreciation Expense'!$I57*'Depreciation Schedule'!P57),0)</f>
        <v>12800</v>
      </c>
      <c r="U57" s="65" t="s">
        <v>154</v>
      </c>
      <c r="V57" s="16" t="s">
        <v>60</v>
      </c>
      <c r="W57" s="17" t="s">
        <v>157</v>
      </c>
      <c r="X57" s="63">
        <f t="shared" si="15"/>
        <v>0.05</v>
      </c>
      <c r="Y57" s="70">
        <f t="shared" si="16"/>
        <v>20</v>
      </c>
      <c r="Z57" s="83">
        <f>X57*'Depreciation Schedule'!Z57</f>
        <v>0</v>
      </c>
      <c r="AA57" s="83">
        <f>IF(COUNTIF($Z57:Z57,"&lt;&gt;0")&lt;INT(Y57),X57*'Depreciation Schedule'!Z57,IF(COUNTIF('Annual Depreciation Expense'!$Z57:Z57,"&lt;&gt;0")=INT('Annual Depreciation Expense'!Y57),(('Annual Depreciation Expense'!Y57)-INT('Annual Depreciation Expense'!Y57))*'Depreciation Schedule'!Z57*'Annual Depreciation Expense'!X57,0))+('Annual Depreciation Expense'!X57*'Depreciation Schedule'!AA57)</f>
        <v>6378</v>
      </c>
      <c r="AB57" s="83">
        <f>IF(COUNTIF($Z57:AA57,"&lt;&gt;0")&lt;INT($J57),$I57*'Depreciation Schedule'!Z57,IF(COUNTIF('Annual Depreciation Expense'!$Z57:AA57,"&lt;&gt;0")=INT('Annual Depreciation Expense'!$J57),(('Annual Depreciation Expense'!$J57)-INT('Annual Depreciation Expense'!$J57))*'Depreciation Schedule'!AA57*'Annual Depreciation Expense'!$I57,0))
+IF(COUNTIF('Annual Depreciation Expense'!$AA57:AA57,"&lt;&gt;0")&lt;INT('Annual Depreciation Expense'!$J57),'Annual Depreciation Expense'!$I57*'Depreciation Schedule'!AA57,IF(COUNTIF('Annual Depreciation Expense'!$AA57:AA57,"&lt;&gt;0")=INT('Annual Depreciation Expense'!$J57),(('Annual Depreciation Expense'!$J57)-INT('Annual Depreciation Expense'!$J57))*'Depreciation Schedule'!AA57*'Annual Depreciation Expense'!$I57,0))
+('Annual Depreciation Expense'!$I57*'Depreciation Schedule'!AB57)</f>
        <v>17539.5</v>
      </c>
      <c r="AC57" s="83">
        <f>IF(COUNTIF($Z57:AB57,"&lt;&gt;0")&lt;INT($J57),$I57*'Depreciation Schedule'!Z57,IF(COUNTIF('Annual Depreciation Expense'!$Z57:AB57,"&lt;&gt;0")=INT('Annual Depreciation Expense'!$J57),(('Annual Depreciation Expense'!$J57)-INT('Annual Depreciation Expense'!$J57))*'Depreciation Schedule'!AA57*'Annual Depreciation Expense'!$I57,0))
+IF(COUNTIF('Annual Depreciation Expense'!$AA57:AB57,"&lt;&gt;0")&lt;INT('Annual Depreciation Expense'!$J57),'Annual Depreciation Expense'!$I57*'Depreciation Schedule'!AA57,IF(COUNTIF('Annual Depreciation Expense'!$AA57:AB57,"&lt;&gt;0")=INT('Annual Depreciation Expense'!$J57),(('Annual Depreciation Expense'!$J57)-INT('Annual Depreciation Expense'!$J57))*'Depreciation Schedule'!AA57*'Annual Depreciation Expense'!$I57,0))
+IF(COUNTIF($AB57:AB57,"&lt;&gt;0")&lt;INT($J57),$I57*'Depreciation Schedule'!AB57,IF(COUNTIF('Annual Depreciation Expense'!$AB57:AB57,"&lt;&gt;0")=INT('Annual Depreciation Expense'!$J57),(('Annual Depreciation Expense'!$J57)-INT('Annual Depreciation Expense'!$J57))*'Depreciation Schedule'!AB57*'Annual Depreciation Expense'!$I57,0))
+('Annual Depreciation Expense'!$I57*'Depreciation Schedule'!AC57)</f>
        <v>25512</v>
      </c>
      <c r="AD57" s="83">
        <f>IF(COUNTIF($Z57:AC57,"&lt;&gt;0")&lt;INT($J57),$I57*'Depreciation Schedule'!Z57,IF(COUNTIF('Annual Depreciation Expense'!$Z57:AC57,"&lt;&gt;0")=INT('Annual Depreciation Expense'!$J57),(('Annual Depreciation Expense'!$J57)-INT('Annual Depreciation Expense'!$J57))*'Depreciation Schedule'!AA57*'Annual Depreciation Expense'!$I57,0))
+IF(COUNTIF('Annual Depreciation Expense'!$AA57:AC57,"&lt;&gt;0")&lt;INT('Annual Depreciation Expense'!$J57),'Annual Depreciation Expense'!$I57*'Depreciation Schedule'!AB57,IF(COUNTIF('Annual Depreciation Expense'!$AA57:AC57,"&lt;&gt;0")=INT('Annual Depreciation Expense'!$J57),(('Annual Depreciation Expense'!$J57)-INT('Annual Depreciation Expense'!$J57))*'Depreciation Schedule'!AB57*'Annual Depreciation Expense'!$I57,0))
+IF(COUNTIF($AB57:AC57,"&lt;&gt;0")&lt;INT($J57),$I57*'Depreciation Schedule'!AC57,IF(COUNTIF('Annual Depreciation Expense'!$AB57:AC57,"&lt;&gt;0")=INT('Annual Depreciation Expense'!$J57),(('Annual Depreciation Expense'!$J57)-INT('Annual Depreciation Expense'!$J57))*'Depreciation Schedule'!AC57*'Annual Depreciation Expense'!$I57,0))
+IF(COUNTIF($AC57:AC57,"&lt;&gt;0")&lt;INT($J57),$I57*'Depreciation Schedule'!AA57,IF(COUNTIF('Annual Depreciation Expense'!$AC57:AC57,"&lt;&gt;0")=INT('Annual Depreciation Expense'!$J57),(('Annual Depreciation Expense'!$J57)-INT('Annual Depreciation Expense'!$J57))*'Depreciation Schedule'!AA57*'Annual Depreciation Expense'!$I57,0))
+('Annual Depreciation Expense'!$I57*'Depreciation Schedule'!AD57)</f>
        <v>30295.5</v>
      </c>
      <c r="AE57" s="83">
        <f>IF(COUNTIF($Z57:AD57,"&lt;&gt;0")&lt;INT($J57),$I57*'Depreciation Schedule'!Z57,IF(COUNTIF('Annual Depreciation Expense'!$Z57:AD57,"&lt;&gt;0")=INT('Annual Depreciation Expense'!$J57),(('Annual Depreciation Expense'!$J57)-INT('Annual Depreciation Expense'!$J57))*'Depreciation Schedule'!Z57*'Annual Depreciation Expense'!$I57,0))
+IF(COUNTIF('Annual Depreciation Expense'!$AA57:AD57,"&lt;&gt;0")&lt;INT('Annual Depreciation Expense'!$J57),'Annual Depreciation Expense'!$I57*'Depreciation Schedule'!AA57,IF(COUNTIF('Annual Depreciation Expense'!$AA57:AD57,"&lt;&gt;0")=INT('Annual Depreciation Expense'!$J57),(('Annual Depreciation Expense'!$J57)-INT('Annual Depreciation Expense'!$J57))*'Depreciation Schedule'!AA57*'Annual Depreciation Expense'!$I57,0))
+IF(COUNTIF($AB57:AD57,"&lt;&gt;0")&lt;INT($J57),$I57*'Depreciation Schedule'!AB57,IF(COUNTIF('Annual Depreciation Expense'!$AB57:AD57,"&lt;&gt;0")=INT('Annual Depreciation Expense'!$J57),(('Annual Depreciation Expense'!$J57)-INT('Annual Depreciation Expense'!$J57))*'Depreciation Schedule'!AB57*'Annual Depreciation Expense'!$I57,0))
+IF(COUNTIF($AC57:AD57,"&lt;&gt;0")&lt;INT($J57),$I57*'Depreciation Schedule'!AC57,IF(COUNTIF('Annual Depreciation Expense'!$AC57:AD57,"&lt;&gt;0")=INT('Annual Depreciation Expense'!$J57),(('Annual Depreciation Expense'!$J57)-INT('Annual Depreciation Expense'!$J57))*'Depreciation Schedule'!AC57*'Annual Depreciation Expense'!$I57,0))
+IF(COUNTIF($AD57:AD57,"&lt;&gt;0")&lt;INT($J57),$I57*'Depreciation Schedule'!AD57,IF(COUNTIF('Annual Depreciation Expense'!$AD57:AD57,"&lt;&gt;0")=INT($J57),(($J57)-INT($J57))*'Depreciation Schedule'!AD57*$I57,0))
+('Annual Depreciation Expense'!$I57*'Depreciation Schedule'!AE57)</f>
        <v>31890</v>
      </c>
    </row>
    <row r="58" spans="6:31" x14ac:dyDescent="0.25">
      <c r="F58" s="65" t="s">
        <v>154</v>
      </c>
      <c r="G58" s="16" t="s">
        <v>67</v>
      </c>
      <c r="H58" s="66" t="s">
        <v>158</v>
      </c>
      <c r="I58" s="63">
        <f>'Depreciation Schedule'!I58</f>
        <v>0</v>
      </c>
      <c r="J58" s="70">
        <f>'Depreciation Schedule'!J58</f>
        <v>0</v>
      </c>
      <c r="K58" s="83"/>
      <c r="L58" s="83">
        <f>I58*'Depreciation Schedule'!L58</f>
        <v>0</v>
      </c>
      <c r="M58" s="83">
        <f>IFERROR(IF(COUNTIF($L58:L58,"&lt;&gt;0")&lt;INT(J58),I58*'Depreciation Schedule'!L58,IF(COUNTIF('Annual Depreciation Expense'!$L58:L58,"&lt;&gt;0")=INT('Annual Depreciation Expense'!J58),(('Annual Depreciation Expense'!J58)-INT('Annual Depreciation Expense'!J58))*'Depreciation Schedule'!L58*'Annual Depreciation Expense'!I58,0))+('Annual Depreciation Expense'!I58*'Depreciation Schedule'!M58),0)</f>
        <v>0</v>
      </c>
      <c r="N58" s="83">
        <f>IFERROR(IF(COUNTIF($L58:M58,"&lt;&gt;0")&lt;INT($J58),$I58*'Depreciation Schedule'!L58,IF(COUNTIF('Annual Depreciation Expense'!$L58:M58,"&lt;&gt;0")=INT('Annual Depreciation Expense'!$J58),(('Annual Depreciation Expense'!$J58)-INT('Annual Depreciation Expense'!$J58))*'Depreciation Schedule'!M58*'Annual Depreciation Expense'!$I58,0))+IF(COUNTIF('Annual Depreciation Expense'!$M58:M58,"&lt;&gt;0")&lt;INT('Annual Depreciation Expense'!$J58),'Annual Depreciation Expense'!$I58*'Depreciation Schedule'!M58,IF(COUNTIF('Annual Depreciation Expense'!$M58:M58,"&lt;&gt;0")=INT('Annual Depreciation Expense'!$J58),(('Annual Depreciation Expense'!$J58)-INT('Annual Depreciation Expense'!$J58))*'Depreciation Schedule'!N58*'Annual Depreciation Expense'!$I58,0))+('Annual Depreciation Expense'!$I58*'Depreciation Schedule'!N58),0)</f>
        <v>0</v>
      </c>
      <c r="O58" s="83">
        <f>IFERROR(IF(COUNTIF($L58:N58,"&lt;&gt;0")&lt;INT($J58),$I58*'Depreciation Schedule'!L58,IF(COUNTIF('Annual Depreciation Expense'!$L58:N58,"&lt;&gt;0")=INT('Annual Depreciation Expense'!$J58),(('Annual Depreciation Expense'!$J58)-INT('Annual Depreciation Expense'!$J58))*'Depreciation Schedule'!L58*'Annual Depreciation Expense'!$I58,0))
+IF(COUNTIF('Annual Depreciation Expense'!$M58:N58,"&lt;&gt;0")&lt;INT('Annual Depreciation Expense'!$J58),'Annual Depreciation Expense'!$I58*'Depreciation Schedule'!M58,IF(COUNTIF('Annual Depreciation Expense'!$M58:N58,"&lt;&gt;0")=INT('Annual Depreciation Expense'!$J58),(('Annual Depreciation Expense'!$J58)-INT('Annual Depreciation Expense'!$J58))*'Depreciation Schedule'!M58*'Annual Depreciation Expense'!$I58,0))
+IF(COUNTIF($N58:N58,"&lt;&gt;0")&lt;INT($J58),$I58*'Depreciation Schedule'!N58,IF(COUNTIF('Annual Depreciation Expense'!$N58:N58,"&lt;&gt;0")=INT('Annual Depreciation Expense'!$J58),(('Annual Depreciation Expense'!$J58)-INT('Annual Depreciation Expense'!$J58))*'Depreciation Schedule'!O58*'Annual Depreciation Expense'!$I58,0))+('Annual Depreciation Expense'!$I58*'Depreciation Schedule'!O58),0)</f>
        <v>0</v>
      </c>
      <c r="P58" s="83">
        <f>IFERROR(IF(COUNTIF($L58:O58,"&lt;&gt;0")&lt;INT($J58),$I58*'Depreciation Schedule'!L58,IF(COUNTIF('Annual Depreciation Expense'!$L58:O58,"&lt;&gt;0")=INT('Annual Depreciation Expense'!$J58),(('Annual Depreciation Expense'!$J58)-INT('Annual Depreciation Expense'!$J58))*'Depreciation Schedule'!L58*'Annual Depreciation Expense'!$I58,0))
+IF(COUNTIF('Annual Depreciation Expense'!$M58:O58,"&lt;&gt;0")&lt;INT('Annual Depreciation Expense'!$J58),'Annual Depreciation Expense'!$I58*'Depreciation Schedule'!M58,IF(COUNTIF('Annual Depreciation Expense'!$M58:O58,"&lt;&gt;0")=INT('Annual Depreciation Expense'!$J58),(('Annual Depreciation Expense'!$J58)-INT('Annual Depreciation Expense'!$J58))*'Depreciation Schedule'!M58*'Annual Depreciation Expense'!$I58,0))
+IF(COUNTIF($N58:O58,"&lt;&gt;0")&lt;INT($J58),$I58*'Depreciation Schedule'!N58,IF(COUNTIF('Annual Depreciation Expense'!$N58:O58,"&lt;&gt;0")=INT('Annual Depreciation Expense'!$J58),(('Annual Depreciation Expense'!$J58)-INT('Annual Depreciation Expense'!$J58))*'Depreciation Schedule'!N58*'Annual Depreciation Expense'!$I58,0))
+IF(COUNTIF($O58:O58,"&lt;&gt;0")&lt;INT($J58),$I58*'Depreciation Schedule'!O58,IF(COUNTIF('Annual Depreciation Expense'!$O58:O58,"&lt;&gt;0")=INT('Annual Depreciation Expense'!$J58),(('Annual Depreciation Expense'!$J58)-INT('Annual Depreciation Expense'!$J58))*'Depreciation Schedule'!O58*'Annual Depreciation Expense'!$I58,0))+('Annual Depreciation Expense'!$I58*'Depreciation Schedule'!P58),0)</f>
        <v>0</v>
      </c>
      <c r="U58" s="65" t="s">
        <v>154</v>
      </c>
      <c r="V58" s="16" t="s">
        <v>67</v>
      </c>
      <c r="W58" s="66" t="s">
        <v>158</v>
      </c>
      <c r="X58" s="63">
        <f t="shared" si="15"/>
        <v>0</v>
      </c>
      <c r="Y58" s="70">
        <f t="shared" si="16"/>
        <v>0</v>
      </c>
      <c r="Z58" s="83">
        <f>X58*'Depreciation Schedule'!Z58</f>
        <v>0</v>
      </c>
      <c r="AA58" s="83">
        <f>IF(COUNTIF($Z58:Z58,"&lt;&gt;0")&lt;INT(Y58),X58*'Depreciation Schedule'!Z58,IF(COUNTIF('Annual Depreciation Expense'!$Z58:Z58,"&lt;&gt;0")=INT('Annual Depreciation Expense'!Y58),(('Annual Depreciation Expense'!Y58)-INT('Annual Depreciation Expense'!Y58))*'Depreciation Schedule'!Z58*'Annual Depreciation Expense'!X58,0))+('Annual Depreciation Expense'!X58*'Depreciation Schedule'!AA58)</f>
        <v>0</v>
      </c>
      <c r="AB58" s="83">
        <f>IF(COUNTIF($Z58:AA58,"&lt;&gt;0")&lt;INT($J58),$I58*'Depreciation Schedule'!Z58,IF(COUNTIF('Annual Depreciation Expense'!$Z58:AA58,"&lt;&gt;0")=INT('Annual Depreciation Expense'!$J58),(('Annual Depreciation Expense'!$J58)-INT('Annual Depreciation Expense'!$J58))*'Depreciation Schedule'!AA58*'Annual Depreciation Expense'!$I58,0))
+IF(COUNTIF('Annual Depreciation Expense'!$AA58:AA58,"&lt;&gt;0")&lt;INT('Annual Depreciation Expense'!$J58),'Annual Depreciation Expense'!$I58*'Depreciation Schedule'!AA58,IF(COUNTIF('Annual Depreciation Expense'!$AA58:AA58,"&lt;&gt;0")=INT('Annual Depreciation Expense'!$J58),(('Annual Depreciation Expense'!$J58)-INT('Annual Depreciation Expense'!$J58))*'Depreciation Schedule'!AA58*'Annual Depreciation Expense'!$I58,0))
+('Annual Depreciation Expense'!$I58*'Depreciation Schedule'!AB58)</f>
        <v>0</v>
      </c>
      <c r="AC58" s="83">
        <f>IF(COUNTIF($Z58:AB58,"&lt;&gt;0")&lt;INT($J58),$I58*'Depreciation Schedule'!Z58,IF(COUNTIF('Annual Depreciation Expense'!$Z58:AB58,"&lt;&gt;0")=INT('Annual Depreciation Expense'!$J58),(('Annual Depreciation Expense'!$J58)-INT('Annual Depreciation Expense'!$J58))*'Depreciation Schedule'!AA58*'Annual Depreciation Expense'!$I58,0))
+IF(COUNTIF('Annual Depreciation Expense'!$AA58:AB58,"&lt;&gt;0")&lt;INT('Annual Depreciation Expense'!$J58),'Annual Depreciation Expense'!$I58*'Depreciation Schedule'!AA58,IF(COUNTIF('Annual Depreciation Expense'!$AA58:AB58,"&lt;&gt;0")=INT('Annual Depreciation Expense'!$J58),(('Annual Depreciation Expense'!$J58)-INT('Annual Depreciation Expense'!$J58))*'Depreciation Schedule'!AA58*'Annual Depreciation Expense'!$I58,0))
+IF(COUNTIF($AB58:AB58,"&lt;&gt;0")&lt;INT($J58),$I58*'Depreciation Schedule'!AB58,IF(COUNTIF('Annual Depreciation Expense'!$AB58:AB58,"&lt;&gt;0")=INT('Annual Depreciation Expense'!$J58),(('Annual Depreciation Expense'!$J58)-INT('Annual Depreciation Expense'!$J58))*'Depreciation Schedule'!AB58*'Annual Depreciation Expense'!$I58,0))
+('Annual Depreciation Expense'!$I58*'Depreciation Schedule'!AC58)</f>
        <v>0</v>
      </c>
      <c r="AD58" s="83">
        <f>IF(COUNTIF($Z58:AC58,"&lt;&gt;0")&lt;INT($J58),$I58*'Depreciation Schedule'!Z58,IF(COUNTIF('Annual Depreciation Expense'!$Z58:AC58,"&lt;&gt;0")=INT('Annual Depreciation Expense'!$J58),(('Annual Depreciation Expense'!$J58)-INT('Annual Depreciation Expense'!$J58))*'Depreciation Schedule'!AA58*'Annual Depreciation Expense'!$I58,0))
+IF(COUNTIF('Annual Depreciation Expense'!$AA58:AC58,"&lt;&gt;0")&lt;INT('Annual Depreciation Expense'!$J58),'Annual Depreciation Expense'!$I58*'Depreciation Schedule'!AB58,IF(COUNTIF('Annual Depreciation Expense'!$AA58:AC58,"&lt;&gt;0")=INT('Annual Depreciation Expense'!$J58),(('Annual Depreciation Expense'!$J58)-INT('Annual Depreciation Expense'!$J58))*'Depreciation Schedule'!AB58*'Annual Depreciation Expense'!$I58,0))
+IF(COUNTIF($AB58:AC58,"&lt;&gt;0")&lt;INT($J58),$I58*'Depreciation Schedule'!AC58,IF(COUNTIF('Annual Depreciation Expense'!$AB58:AC58,"&lt;&gt;0")=INT('Annual Depreciation Expense'!$J58),(('Annual Depreciation Expense'!$J58)-INT('Annual Depreciation Expense'!$J58))*'Depreciation Schedule'!AC58*'Annual Depreciation Expense'!$I58,0))
+IF(COUNTIF($AC58:AC58,"&lt;&gt;0")&lt;INT($J58),$I58*'Depreciation Schedule'!AA58,IF(COUNTIF('Annual Depreciation Expense'!$AC58:AC58,"&lt;&gt;0")=INT('Annual Depreciation Expense'!$J58),(('Annual Depreciation Expense'!$J58)-INT('Annual Depreciation Expense'!$J58))*'Depreciation Schedule'!AA58*'Annual Depreciation Expense'!$I58,0))
+('Annual Depreciation Expense'!$I58*'Depreciation Schedule'!AD58)</f>
        <v>0</v>
      </c>
      <c r="AE58" s="83">
        <f>IF(COUNTIF($Z58:AD58,"&lt;&gt;0")&lt;INT($J58),$I58*'Depreciation Schedule'!Z58,IF(COUNTIF('Annual Depreciation Expense'!$Z58:AD58,"&lt;&gt;0")=INT('Annual Depreciation Expense'!$J58),(('Annual Depreciation Expense'!$J58)-INT('Annual Depreciation Expense'!$J58))*'Depreciation Schedule'!Z58*'Annual Depreciation Expense'!$I58,0))
+IF(COUNTIF('Annual Depreciation Expense'!$AA58:AD58,"&lt;&gt;0")&lt;INT('Annual Depreciation Expense'!$J58),'Annual Depreciation Expense'!$I58*'Depreciation Schedule'!AA58,IF(COUNTIF('Annual Depreciation Expense'!$AA58:AD58,"&lt;&gt;0")=INT('Annual Depreciation Expense'!$J58),(('Annual Depreciation Expense'!$J58)-INT('Annual Depreciation Expense'!$J58))*'Depreciation Schedule'!AA58*'Annual Depreciation Expense'!$I58,0))
+IF(COUNTIF($AB58:AD58,"&lt;&gt;0")&lt;INT($J58),$I58*'Depreciation Schedule'!AB58,IF(COUNTIF('Annual Depreciation Expense'!$AB58:AD58,"&lt;&gt;0")=INT('Annual Depreciation Expense'!$J58),(('Annual Depreciation Expense'!$J58)-INT('Annual Depreciation Expense'!$J58))*'Depreciation Schedule'!AB58*'Annual Depreciation Expense'!$I58,0))
+IF(COUNTIF($AC58:AD58,"&lt;&gt;0")&lt;INT($J58),$I58*'Depreciation Schedule'!AC58,IF(COUNTIF('Annual Depreciation Expense'!$AC58:AD58,"&lt;&gt;0")=INT('Annual Depreciation Expense'!$J58),(('Annual Depreciation Expense'!$J58)-INT('Annual Depreciation Expense'!$J58))*'Depreciation Schedule'!AC58*'Annual Depreciation Expense'!$I58,0))
+IF(COUNTIF($AD58:AD58,"&lt;&gt;0")&lt;INT($J58),$I58*'Depreciation Schedule'!AD58,IF(COUNTIF('Annual Depreciation Expense'!$AD58:AD58,"&lt;&gt;0")=INT($J58),(($J58)-INT($J58))*'Depreciation Schedule'!AD58*$I58,0))
+('Annual Depreciation Expense'!$I58*'Depreciation Schedule'!AE58)</f>
        <v>0</v>
      </c>
    </row>
    <row r="59" spans="6:31" x14ac:dyDescent="0.25">
      <c r="F59" s="65" t="s">
        <v>154</v>
      </c>
      <c r="G59" s="16" t="s">
        <v>76</v>
      </c>
      <c r="H59" s="16" t="s">
        <v>159</v>
      </c>
      <c r="I59" s="63">
        <f>'Depreciation Schedule'!I59</f>
        <v>0</v>
      </c>
      <c r="J59" s="70">
        <f>'Depreciation Schedule'!J59</f>
        <v>0</v>
      </c>
      <c r="K59" s="83"/>
      <c r="L59" s="83">
        <f>I59*'Depreciation Schedule'!L59</f>
        <v>0</v>
      </c>
      <c r="M59" s="83">
        <f>IFERROR(IF(COUNTIF($L59:L59,"&lt;&gt;0")&lt;INT(J59),I59*'Depreciation Schedule'!L59,IF(COUNTIF('Annual Depreciation Expense'!$L59:L59,"&lt;&gt;0")=INT('Annual Depreciation Expense'!J59),(('Annual Depreciation Expense'!J59)-INT('Annual Depreciation Expense'!J59))*'Depreciation Schedule'!L59*'Annual Depreciation Expense'!I59,0))+('Annual Depreciation Expense'!I59*'Depreciation Schedule'!M59),0)</f>
        <v>0</v>
      </c>
      <c r="N59" s="83">
        <f>IFERROR(IF(COUNTIF($L59:M59,"&lt;&gt;0")&lt;INT($J59),$I59*'Depreciation Schedule'!L59,IF(COUNTIF('Annual Depreciation Expense'!$L59:M59,"&lt;&gt;0")=INT('Annual Depreciation Expense'!$J59),(('Annual Depreciation Expense'!$J59)-INT('Annual Depreciation Expense'!$J59))*'Depreciation Schedule'!M59*'Annual Depreciation Expense'!$I59,0))+IF(COUNTIF('Annual Depreciation Expense'!$M59:M59,"&lt;&gt;0")&lt;INT('Annual Depreciation Expense'!$J59),'Annual Depreciation Expense'!$I59*'Depreciation Schedule'!M59,IF(COUNTIF('Annual Depreciation Expense'!$M59:M59,"&lt;&gt;0")=INT('Annual Depreciation Expense'!$J59),(('Annual Depreciation Expense'!$J59)-INT('Annual Depreciation Expense'!$J59))*'Depreciation Schedule'!N59*'Annual Depreciation Expense'!$I59,0))+('Annual Depreciation Expense'!$I59*'Depreciation Schedule'!N59),0)</f>
        <v>0</v>
      </c>
      <c r="O59" s="83">
        <f>IFERROR(IF(COUNTIF($L59:N59,"&lt;&gt;0")&lt;INT($J59),$I59*'Depreciation Schedule'!L59,IF(COUNTIF('Annual Depreciation Expense'!$L59:N59,"&lt;&gt;0")=INT('Annual Depreciation Expense'!$J59),(('Annual Depreciation Expense'!$J59)-INT('Annual Depreciation Expense'!$J59))*'Depreciation Schedule'!L59*'Annual Depreciation Expense'!$I59,0))
+IF(COUNTIF('Annual Depreciation Expense'!$M59:N59,"&lt;&gt;0")&lt;INT('Annual Depreciation Expense'!$J59),'Annual Depreciation Expense'!$I59*'Depreciation Schedule'!M59,IF(COUNTIF('Annual Depreciation Expense'!$M59:N59,"&lt;&gt;0")=INT('Annual Depreciation Expense'!$J59),(('Annual Depreciation Expense'!$J59)-INT('Annual Depreciation Expense'!$J59))*'Depreciation Schedule'!M59*'Annual Depreciation Expense'!$I59,0))
+IF(COUNTIF($N59:N59,"&lt;&gt;0")&lt;INT($J59),$I59*'Depreciation Schedule'!N59,IF(COUNTIF('Annual Depreciation Expense'!$N59:N59,"&lt;&gt;0")=INT('Annual Depreciation Expense'!$J59),(('Annual Depreciation Expense'!$J59)-INT('Annual Depreciation Expense'!$J59))*'Depreciation Schedule'!O59*'Annual Depreciation Expense'!$I59,0))+('Annual Depreciation Expense'!$I59*'Depreciation Schedule'!O59),0)</f>
        <v>0</v>
      </c>
      <c r="P59" s="83">
        <f>IFERROR(IF(COUNTIF($L59:O59,"&lt;&gt;0")&lt;INT($J59),$I59*'Depreciation Schedule'!L59,IF(COUNTIF('Annual Depreciation Expense'!$L59:O59,"&lt;&gt;0")=INT('Annual Depreciation Expense'!$J59),(('Annual Depreciation Expense'!$J59)-INT('Annual Depreciation Expense'!$J59))*'Depreciation Schedule'!L59*'Annual Depreciation Expense'!$I59,0))
+IF(COUNTIF('Annual Depreciation Expense'!$M59:O59,"&lt;&gt;0")&lt;INT('Annual Depreciation Expense'!$J59),'Annual Depreciation Expense'!$I59*'Depreciation Schedule'!M59,IF(COUNTIF('Annual Depreciation Expense'!$M59:O59,"&lt;&gt;0")=INT('Annual Depreciation Expense'!$J59),(('Annual Depreciation Expense'!$J59)-INT('Annual Depreciation Expense'!$J59))*'Depreciation Schedule'!M59*'Annual Depreciation Expense'!$I59,0))
+IF(COUNTIF($N59:O59,"&lt;&gt;0")&lt;INT($J59),$I59*'Depreciation Schedule'!N59,IF(COUNTIF('Annual Depreciation Expense'!$N59:O59,"&lt;&gt;0")=INT('Annual Depreciation Expense'!$J59),(('Annual Depreciation Expense'!$J59)-INT('Annual Depreciation Expense'!$J59))*'Depreciation Schedule'!N59*'Annual Depreciation Expense'!$I59,0))
+IF(COUNTIF($O59:O59,"&lt;&gt;0")&lt;INT($J59),$I59*'Depreciation Schedule'!O59,IF(COUNTIF('Annual Depreciation Expense'!$O59:O59,"&lt;&gt;0")=INT('Annual Depreciation Expense'!$J59),(('Annual Depreciation Expense'!$J59)-INT('Annual Depreciation Expense'!$J59))*'Depreciation Schedule'!O59*'Annual Depreciation Expense'!$I59,0))+('Annual Depreciation Expense'!$I59*'Depreciation Schedule'!P59),0)</f>
        <v>0</v>
      </c>
      <c r="U59" s="65" t="s">
        <v>154</v>
      </c>
      <c r="V59" s="16" t="s">
        <v>76</v>
      </c>
      <c r="W59" s="16" t="s">
        <v>159</v>
      </c>
      <c r="X59" s="63">
        <f t="shared" si="15"/>
        <v>0</v>
      </c>
      <c r="Y59" s="70">
        <f t="shared" si="16"/>
        <v>0</v>
      </c>
      <c r="Z59" s="83">
        <f>X59*'Depreciation Schedule'!Z59</f>
        <v>0</v>
      </c>
      <c r="AA59" s="83">
        <f>IF(COUNTIF($Z59:Z59,"&lt;&gt;0")&lt;INT(Y59),X59*'Depreciation Schedule'!Z59,IF(COUNTIF('Annual Depreciation Expense'!$Z59:Z59,"&lt;&gt;0")=INT('Annual Depreciation Expense'!Y59),(('Annual Depreciation Expense'!Y59)-INT('Annual Depreciation Expense'!Y59))*'Depreciation Schedule'!Z59*'Annual Depreciation Expense'!X59,0))+('Annual Depreciation Expense'!X59*'Depreciation Schedule'!AA59)</f>
        <v>0</v>
      </c>
      <c r="AB59" s="83">
        <f>IF(COUNTIF($Z59:AA59,"&lt;&gt;0")&lt;INT($J59),$I59*'Depreciation Schedule'!Z59,IF(COUNTIF('Annual Depreciation Expense'!$Z59:AA59,"&lt;&gt;0")=INT('Annual Depreciation Expense'!$J59),(('Annual Depreciation Expense'!$J59)-INT('Annual Depreciation Expense'!$J59))*'Depreciation Schedule'!AA59*'Annual Depreciation Expense'!$I59,0))
+IF(COUNTIF('Annual Depreciation Expense'!$AA59:AA59,"&lt;&gt;0")&lt;INT('Annual Depreciation Expense'!$J59),'Annual Depreciation Expense'!$I59*'Depreciation Schedule'!AA59,IF(COUNTIF('Annual Depreciation Expense'!$AA59:AA59,"&lt;&gt;0")=INT('Annual Depreciation Expense'!$J59),(('Annual Depreciation Expense'!$J59)-INT('Annual Depreciation Expense'!$J59))*'Depreciation Schedule'!AA59*'Annual Depreciation Expense'!$I59,0))
+('Annual Depreciation Expense'!$I59*'Depreciation Schedule'!AB59)</f>
        <v>0</v>
      </c>
      <c r="AC59" s="83">
        <f>IF(COUNTIF($Z59:AB59,"&lt;&gt;0")&lt;INT($J59),$I59*'Depreciation Schedule'!Z59,IF(COUNTIF('Annual Depreciation Expense'!$Z59:AB59,"&lt;&gt;0")=INT('Annual Depreciation Expense'!$J59),(('Annual Depreciation Expense'!$J59)-INT('Annual Depreciation Expense'!$J59))*'Depreciation Schedule'!AA59*'Annual Depreciation Expense'!$I59,0))
+IF(COUNTIF('Annual Depreciation Expense'!$AA59:AB59,"&lt;&gt;0")&lt;INT('Annual Depreciation Expense'!$J59),'Annual Depreciation Expense'!$I59*'Depreciation Schedule'!AA59,IF(COUNTIF('Annual Depreciation Expense'!$AA59:AB59,"&lt;&gt;0")=INT('Annual Depreciation Expense'!$J59),(('Annual Depreciation Expense'!$J59)-INT('Annual Depreciation Expense'!$J59))*'Depreciation Schedule'!AA59*'Annual Depreciation Expense'!$I59,0))
+IF(COUNTIF($AB59:AB59,"&lt;&gt;0")&lt;INT($J59),$I59*'Depreciation Schedule'!AB59,IF(COUNTIF('Annual Depreciation Expense'!$AB59:AB59,"&lt;&gt;0")=INT('Annual Depreciation Expense'!$J59),(('Annual Depreciation Expense'!$J59)-INT('Annual Depreciation Expense'!$J59))*'Depreciation Schedule'!AB59*'Annual Depreciation Expense'!$I59,0))
+('Annual Depreciation Expense'!$I59*'Depreciation Schedule'!AC59)</f>
        <v>0</v>
      </c>
      <c r="AD59" s="83">
        <f>IF(COUNTIF($Z59:AC59,"&lt;&gt;0")&lt;INT($J59),$I59*'Depreciation Schedule'!Z59,IF(COUNTIF('Annual Depreciation Expense'!$Z59:AC59,"&lt;&gt;0")=INT('Annual Depreciation Expense'!$J59),(('Annual Depreciation Expense'!$J59)-INT('Annual Depreciation Expense'!$J59))*'Depreciation Schedule'!AA59*'Annual Depreciation Expense'!$I59,0))
+IF(COUNTIF('Annual Depreciation Expense'!$AA59:AC59,"&lt;&gt;0")&lt;INT('Annual Depreciation Expense'!$J59),'Annual Depreciation Expense'!$I59*'Depreciation Schedule'!AB59,IF(COUNTIF('Annual Depreciation Expense'!$AA59:AC59,"&lt;&gt;0")=INT('Annual Depreciation Expense'!$J59),(('Annual Depreciation Expense'!$J59)-INT('Annual Depreciation Expense'!$J59))*'Depreciation Schedule'!AB59*'Annual Depreciation Expense'!$I59,0))
+IF(COUNTIF($AB59:AC59,"&lt;&gt;0")&lt;INT($J59),$I59*'Depreciation Schedule'!AC59,IF(COUNTIF('Annual Depreciation Expense'!$AB59:AC59,"&lt;&gt;0")=INT('Annual Depreciation Expense'!$J59),(('Annual Depreciation Expense'!$J59)-INT('Annual Depreciation Expense'!$J59))*'Depreciation Schedule'!AC59*'Annual Depreciation Expense'!$I59,0))
+IF(COUNTIF($AC59:AC59,"&lt;&gt;0")&lt;INT($J59),$I59*'Depreciation Schedule'!AA59,IF(COUNTIF('Annual Depreciation Expense'!$AC59:AC59,"&lt;&gt;0")=INT('Annual Depreciation Expense'!$J59),(('Annual Depreciation Expense'!$J59)-INT('Annual Depreciation Expense'!$J59))*'Depreciation Schedule'!AA59*'Annual Depreciation Expense'!$I59,0))
+('Annual Depreciation Expense'!$I59*'Depreciation Schedule'!AD59)</f>
        <v>0</v>
      </c>
      <c r="AE59" s="83">
        <f>IF(COUNTIF($Z59:AD59,"&lt;&gt;0")&lt;INT($J59),$I59*'Depreciation Schedule'!Z59,IF(COUNTIF('Annual Depreciation Expense'!$Z59:AD59,"&lt;&gt;0")=INT('Annual Depreciation Expense'!$J59),(('Annual Depreciation Expense'!$J59)-INT('Annual Depreciation Expense'!$J59))*'Depreciation Schedule'!Z59*'Annual Depreciation Expense'!$I59,0))
+IF(COUNTIF('Annual Depreciation Expense'!$AA59:AD59,"&lt;&gt;0")&lt;INT('Annual Depreciation Expense'!$J59),'Annual Depreciation Expense'!$I59*'Depreciation Schedule'!AA59,IF(COUNTIF('Annual Depreciation Expense'!$AA59:AD59,"&lt;&gt;0")=INT('Annual Depreciation Expense'!$J59),(('Annual Depreciation Expense'!$J59)-INT('Annual Depreciation Expense'!$J59))*'Depreciation Schedule'!AA59*'Annual Depreciation Expense'!$I59,0))
+IF(COUNTIF($AB59:AD59,"&lt;&gt;0")&lt;INT($J59),$I59*'Depreciation Schedule'!AB59,IF(COUNTIF('Annual Depreciation Expense'!$AB59:AD59,"&lt;&gt;0")=INT('Annual Depreciation Expense'!$J59),(('Annual Depreciation Expense'!$J59)-INT('Annual Depreciation Expense'!$J59))*'Depreciation Schedule'!AB59*'Annual Depreciation Expense'!$I59,0))
+IF(COUNTIF($AC59:AD59,"&lt;&gt;0")&lt;INT($J59),$I59*'Depreciation Schedule'!AC59,IF(COUNTIF('Annual Depreciation Expense'!$AC59:AD59,"&lt;&gt;0")=INT('Annual Depreciation Expense'!$J59),(('Annual Depreciation Expense'!$J59)-INT('Annual Depreciation Expense'!$J59))*'Depreciation Schedule'!AC59*'Annual Depreciation Expense'!$I59,0))
+IF(COUNTIF($AD59:AD59,"&lt;&gt;0")&lt;INT($J59),$I59*'Depreciation Schedule'!AD59,IF(COUNTIF('Annual Depreciation Expense'!$AD59:AD59,"&lt;&gt;0")=INT($J59),(($J59)-INT($J59))*'Depreciation Schedule'!AD59*$I59,0))
+('Annual Depreciation Expense'!$I59*'Depreciation Schedule'!AE59)</f>
        <v>0</v>
      </c>
    </row>
    <row r="60" spans="6:31" x14ac:dyDescent="0.25">
      <c r="F60" s="65" t="s">
        <v>154</v>
      </c>
      <c r="G60" s="16" t="s">
        <v>81</v>
      </c>
      <c r="H60" s="66" t="s">
        <v>160</v>
      </c>
      <c r="I60" s="63">
        <f>'Depreciation Schedule'!I60</f>
        <v>0</v>
      </c>
      <c r="J60" s="70">
        <f>'Depreciation Schedule'!J60</f>
        <v>0</v>
      </c>
      <c r="K60" s="84"/>
      <c r="L60" s="84">
        <f>I60*'Depreciation Schedule'!L60</f>
        <v>0</v>
      </c>
      <c r="M60" s="84">
        <f>IFERROR(IF(COUNTIF($L60:L60,"&lt;&gt;0")&lt;INT(J60),I60*'Depreciation Schedule'!L60,IF(COUNTIF('Annual Depreciation Expense'!$L60:L60,"&lt;&gt;0")=INT('Annual Depreciation Expense'!J60),(('Annual Depreciation Expense'!J60)-INT('Annual Depreciation Expense'!J60))*'Depreciation Schedule'!L60*'Annual Depreciation Expense'!I60,0))+('Annual Depreciation Expense'!I60*'Depreciation Schedule'!M60),0)</f>
        <v>0</v>
      </c>
      <c r="N60" s="84">
        <f>IFERROR(IF(COUNTIF($L60:M60,"&lt;&gt;0")&lt;INT($J60),$I60*'Depreciation Schedule'!L60,IF(COUNTIF('Annual Depreciation Expense'!$L60:M60,"&lt;&gt;0")=INT('Annual Depreciation Expense'!$J60),(('Annual Depreciation Expense'!$J60)-INT('Annual Depreciation Expense'!$J60))*'Depreciation Schedule'!M60*'Annual Depreciation Expense'!$I60,0))+IF(COUNTIF('Annual Depreciation Expense'!$M60:M60,"&lt;&gt;0")&lt;INT('Annual Depreciation Expense'!$J60),'Annual Depreciation Expense'!$I60*'Depreciation Schedule'!M60,IF(COUNTIF('Annual Depreciation Expense'!$M60:M60,"&lt;&gt;0")=INT('Annual Depreciation Expense'!$J60),(('Annual Depreciation Expense'!$J60)-INT('Annual Depreciation Expense'!$J60))*'Depreciation Schedule'!N60*'Annual Depreciation Expense'!$I60,0))+('Annual Depreciation Expense'!$I60*'Depreciation Schedule'!N60),0)</f>
        <v>0</v>
      </c>
      <c r="O60" s="84">
        <f>IFERROR(IF(COUNTIF($L60:N60,"&lt;&gt;0")&lt;INT($J60),$I60*'Depreciation Schedule'!L60,IF(COUNTIF('Annual Depreciation Expense'!$L60:N60,"&lt;&gt;0")=INT('Annual Depreciation Expense'!$J60),(('Annual Depreciation Expense'!$J60)-INT('Annual Depreciation Expense'!$J60))*'Depreciation Schedule'!L60*'Annual Depreciation Expense'!$I60,0))
+IF(COUNTIF('Annual Depreciation Expense'!$M60:N60,"&lt;&gt;0")&lt;INT('Annual Depreciation Expense'!$J60),'Annual Depreciation Expense'!$I60*'Depreciation Schedule'!M60,IF(COUNTIF('Annual Depreciation Expense'!$M60:N60,"&lt;&gt;0")=INT('Annual Depreciation Expense'!$J60),(('Annual Depreciation Expense'!$J60)-INT('Annual Depreciation Expense'!$J60))*'Depreciation Schedule'!M60*'Annual Depreciation Expense'!$I60,0))
+IF(COUNTIF($N60:N60,"&lt;&gt;0")&lt;INT($J60),$I60*'Depreciation Schedule'!N60,IF(COUNTIF('Annual Depreciation Expense'!$N60:N60,"&lt;&gt;0")=INT('Annual Depreciation Expense'!$J60),(('Annual Depreciation Expense'!$J60)-INT('Annual Depreciation Expense'!$J60))*'Depreciation Schedule'!O60*'Annual Depreciation Expense'!$I60,0))+('Annual Depreciation Expense'!$I60*'Depreciation Schedule'!O60),0)</f>
        <v>0</v>
      </c>
      <c r="P60" s="84">
        <f>IFERROR(IF(COUNTIF($L60:O60,"&lt;&gt;0")&lt;INT($J60),$I60*'Depreciation Schedule'!L60,IF(COUNTIF('Annual Depreciation Expense'!$L60:O60,"&lt;&gt;0")=INT('Annual Depreciation Expense'!$J60),(('Annual Depreciation Expense'!$J60)-INT('Annual Depreciation Expense'!$J60))*'Depreciation Schedule'!L60*'Annual Depreciation Expense'!$I60,0))
+IF(COUNTIF('Annual Depreciation Expense'!$M60:O60,"&lt;&gt;0")&lt;INT('Annual Depreciation Expense'!$J60),'Annual Depreciation Expense'!$I60*'Depreciation Schedule'!M60,IF(COUNTIF('Annual Depreciation Expense'!$M60:O60,"&lt;&gt;0")=INT('Annual Depreciation Expense'!$J60),(('Annual Depreciation Expense'!$J60)-INT('Annual Depreciation Expense'!$J60))*'Depreciation Schedule'!M60*'Annual Depreciation Expense'!$I60,0))
+IF(COUNTIF($N60:O60,"&lt;&gt;0")&lt;INT($J60),$I60*'Depreciation Schedule'!N60,IF(COUNTIF('Annual Depreciation Expense'!$N60:O60,"&lt;&gt;0")=INT('Annual Depreciation Expense'!$J60),(('Annual Depreciation Expense'!$J60)-INT('Annual Depreciation Expense'!$J60))*'Depreciation Schedule'!N60*'Annual Depreciation Expense'!$I60,0))
+IF(COUNTIF($O60:O60,"&lt;&gt;0")&lt;INT($J60),$I60*'Depreciation Schedule'!O60,IF(COUNTIF('Annual Depreciation Expense'!$O60:O60,"&lt;&gt;0")=INT('Annual Depreciation Expense'!$J60),(('Annual Depreciation Expense'!$J60)-INT('Annual Depreciation Expense'!$J60))*'Depreciation Schedule'!O60*'Annual Depreciation Expense'!$I60,0))+('Annual Depreciation Expense'!$I60*'Depreciation Schedule'!P60),0)</f>
        <v>0</v>
      </c>
      <c r="U60" s="65" t="s">
        <v>154</v>
      </c>
      <c r="V60" s="16" t="s">
        <v>81</v>
      </c>
      <c r="W60" s="66" t="s">
        <v>160</v>
      </c>
      <c r="X60" s="63">
        <f t="shared" si="15"/>
        <v>0</v>
      </c>
      <c r="Y60" s="70">
        <f t="shared" si="16"/>
        <v>0</v>
      </c>
      <c r="Z60" s="84">
        <f>X60*'Depreciation Schedule'!Z60</f>
        <v>0</v>
      </c>
      <c r="AA60" s="84">
        <f>IF(COUNTIF($Z60:Z60,"&lt;&gt;0")&lt;INT(Y60),X60*'Depreciation Schedule'!Z60,IF(COUNTIF('Annual Depreciation Expense'!$Z60:Z60,"&lt;&gt;0")=INT('Annual Depreciation Expense'!Y60),(('Annual Depreciation Expense'!Y60)-INT('Annual Depreciation Expense'!Y60))*'Depreciation Schedule'!Z60*'Annual Depreciation Expense'!X60,0))+('Annual Depreciation Expense'!X60*'Depreciation Schedule'!AA60)</f>
        <v>0</v>
      </c>
      <c r="AB60" s="84">
        <f>IF(COUNTIF($Z60:AA60,"&lt;&gt;0")&lt;INT($J60),$I60*'Depreciation Schedule'!Z60,IF(COUNTIF('Annual Depreciation Expense'!$Z60:AA60,"&lt;&gt;0")=INT('Annual Depreciation Expense'!$J60),(('Annual Depreciation Expense'!$J60)-INT('Annual Depreciation Expense'!$J60))*'Depreciation Schedule'!AA60*'Annual Depreciation Expense'!$I60,0))
+IF(COUNTIF('Annual Depreciation Expense'!$AA60:AA60,"&lt;&gt;0")&lt;INT('Annual Depreciation Expense'!$J60),'Annual Depreciation Expense'!$I60*'Depreciation Schedule'!AA60,IF(COUNTIF('Annual Depreciation Expense'!$AA60:AA60,"&lt;&gt;0")=INT('Annual Depreciation Expense'!$J60),(('Annual Depreciation Expense'!$J60)-INT('Annual Depreciation Expense'!$J60))*'Depreciation Schedule'!AA60*'Annual Depreciation Expense'!$I60,0))
+('Annual Depreciation Expense'!$I60*'Depreciation Schedule'!AB60)</f>
        <v>0</v>
      </c>
      <c r="AC60" s="84">
        <f>IF(COUNTIF($Z60:AB60,"&lt;&gt;0")&lt;INT($J60),$I60*'Depreciation Schedule'!Z60,IF(COUNTIF('Annual Depreciation Expense'!$Z60:AB60,"&lt;&gt;0")=INT('Annual Depreciation Expense'!$J60),(('Annual Depreciation Expense'!$J60)-INT('Annual Depreciation Expense'!$J60))*'Depreciation Schedule'!AA60*'Annual Depreciation Expense'!$I60,0))
+IF(COUNTIF('Annual Depreciation Expense'!$AA60:AB60,"&lt;&gt;0")&lt;INT('Annual Depreciation Expense'!$J60),'Annual Depreciation Expense'!$I60*'Depreciation Schedule'!AA60,IF(COUNTIF('Annual Depreciation Expense'!$AA60:AB60,"&lt;&gt;0")=INT('Annual Depreciation Expense'!$J60),(('Annual Depreciation Expense'!$J60)-INT('Annual Depreciation Expense'!$J60))*'Depreciation Schedule'!AA60*'Annual Depreciation Expense'!$I60,0))
+IF(COUNTIF($AB60:AB60,"&lt;&gt;0")&lt;INT($J60),$I60*'Depreciation Schedule'!AB60,IF(COUNTIF('Annual Depreciation Expense'!$AB60:AB60,"&lt;&gt;0")=INT('Annual Depreciation Expense'!$J60),(('Annual Depreciation Expense'!$J60)-INT('Annual Depreciation Expense'!$J60))*'Depreciation Schedule'!AB60*'Annual Depreciation Expense'!$I60,0))
+('Annual Depreciation Expense'!$I60*'Depreciation Schedule'!AC60)</f>
        <v>0</v>
      </c>
      <c r="AD60" s="84">
        <f>IF(COUNTIF($Z60:AC60,"&lt;&gt;0")&lt;INT($J60),$I60*'Depreciation Schedule'!Z60,IF(COUNTIF('Annual Depreciation Expense'!$Z60:AC60,"&lt;&gt;0")=INT('Annual Depreciation Expense'!$J60),(('Annual Depreciation Expense'!$J60)-INT('Annual Depreciation Expense'!$J60))*'Depreciation Schedule'!AA60*'Annual Depreciation Expense'!$I60,0))
+IF(COUNTIF('Annual Depreciation Expense'!$AA60:AC60,"&lt;&gt;0")&lt;INT('Annual Depreciation Expense'!$J60),'Annual Depreciation Expense'!$I60*'Depreciation Schedule'!AB60,IF(COUNTIF('Annual Depreciation Expense'!$AA60:AC60,"&lt;&gt;0")=INT('Annual Depreciation Expense'!$J60),(('Annual Depreciation Expense'!$J60)-INT('Annual Depreciation Expense'!$J60))*'Depreciation Schedule'!AB60*'Annual Depreciation Expense'!$I60,0))
+IF(COUNTIF($AB60:AC60,"&lt;&gt;0")&lt;INT($J60),$I60*'Depreciation Schedule'!AC60,IF(COUNTIF('Annual Depreciation Expense'!$AB60:AC60,"&lt;&gt;0")=INT('Annual Depreciation Expense'!$J60),(('Annual Depreciation Expense'!$J60)-INT('Annual Depreciation Expense'!$J60))*'Depreciation Schedule'!AC60*'Annual Depreciation Expense'!$I60,0))
+IF(COUNTIF($AC60:AC60,"&lt;&gt;0")&lt;INT($J60),$I60*'Depreciation Schedule'!AA60,IF(COUNTIF('Annual Depreciation Expense'!$AC60:AC60,"&lt;&gt;0")=INT('Annual Depreciation Expense'!$J60),(('Annual Depreciation Expense'!$J60)-INT('Annual Depreciation Expense'!$J60))*'Depreciation Schedule'!AA60*'Annual Depreciation Expense'!$I60,0))
+('Annual Depreciation Expense'!$I60*'Depreciation Schedule'!AD60)</f>
        <v>0</v>
      </c>
      <c r="AE60" s="84">
        <f>IF(COUNTIF($Z60:AD60,"&lt;&gt;0")&lt;INT($J60),$I60*'Depreciation Schedule'!Z60,IF(COUNTIF('Annual Depreciation Expense'!$Z60:AD60,"&lt;&gt;0")=INT('Annual Depreciation Expense'!$J60),(('Annual Depreciation Expense'!$J60)-INT('Annual Depreciation Expense'!$J60))*'Depreciation Schedule'!Z60*'Annual Depreciation Expense'!$I60,0))
+IF(COUNTIF('Annual Depreciation Expense'!$AA60:AD60,"&lt;&gt;0")&lt;INT('Annual Depreciation Expense'!$J60),'Annual Depreciation Expense'!$I60*'Depreciation Schedule'!AA60,IF(COUNTIF('Annual Depreciation Expense'!$AA60:AD60,"&lt;&gt;0")=INT('Annual Depreciation Expense'!$J60),(('Annual Depreciation Expense'!$J60)-INT('Annual Depreciation Expense'!$J60))*'Depreciation Schedule'!AA60*'Annual Depreciation Expense'!$I60,0))
+IF(COUNTIF($AB60:AD60,"&lt;&gt;0")&lt;INT($J60),$I60*'Depreciation Schedule'!AB60,IF(COUNTIF('Annual Depreciation Expense'!$AB60:AD60,"&lt;&gt;0")=INT('Annual Depreciation Expense'!$J60),(('Annual Depreciation Expense'!$J60)-INT('Annual Depreciation Expense'!$J60))*'Depreciation Schedule'!AB60*'Annual Depreciation Expense'!$I60,0))
+IF(COUNTIF($AC60:AD60,"&lt;&gt;0")&lt;INT($J60),$I60*'Depreciation Schedule'!AC60,IF(COUNTIF('Annual Depreciation Expense'!$AC60:AD60,"&lt;&gt;0")=INT('Annual Depreciation Expense'!$J60),(('Annual Depreciation Expense'!$J60)-INT('Annual Depreciation Expense'!$J60))*'Depreciation Schedule'!AC60*'Annual Depreciation Expense'!$I60,0))
+IF(COUNTIF($AD60:AD60,"&lt;&gt;0")&lt;INT($J60),$I60*'Depreciation Schedule'!AD60,IF(COUNTIF('Annual Depreciation Expense'!$AD60:AD60,"&lt;&gt;0")=INT($J60),(($J60)-INT($J60))*'Depreciation Schedule'!AD60*$I60,0))
+('Annual Depreciation Expense'!$I60*'Depreciation Schedule'!AE60)</f>
        <v>0</v>
      </c>
    </row>
    <row r="61" spans="6:31" x14ac:dyDescent="0.25">
      <c r="F61" s="67"/>
      <c r="G61" s="68"/>
      <c r="H61" s="69"/>
      <c r="I61" s="70"/>
      <c r="J61" s="74"/>
      <c r="K61" s="94">
        <f t="shared" ref="K61:P61" si="17">SUM(K55:K60)</f>
        <v>0</v>
      </c>
      <c r="L61" s="85">
        <f t="shared" si="17"/>
        <v>640</v>
      </c>
      <c r="M61" s="85">
        <f t="shared" si="17"/>
        <v>2560</v>
      </c>
      <c r="N61" s="85">
        <f t="shared" si="17"/>
        <v>6400</v>
      </c>
      <c r="O61" s="85">
        <f t="shared" si="17"/>
        <v>11520</v>
      </c>
      <c r="P61" s="85">
        <f t="shared" si="17"/>
        <v>12800</v>
      </c>
      <c r="U61" s="67"/>
      <c r="V61" s="68"/>
      <c r="W61" s="69"/>
      <c r="X61" s="70"/>
      <c r="Y61" s="74"/>
      <c r="Z61" s="94">
        <f t="shared" ref="Z61:AE61" si="18">SUM(Z55:Z60)</f>
        <v>0</v>
      </c>
      <c r="AA61" s="85">
        <f t="shared" si="18"/>
        <v>109629.69749999999</v>
      </c>
      <c r="AB61" s="85">
        <f t="shared" si="18"/>
        <v>301481.51500000001</v>
      </c>
      <c r="AC61" s="85">
        <f t="shared" si="18"/>
        <v>438518.54500000004</v>
      </c>
      <c r="AD61" s="85">
        <f t="shared" si="18"/>
        <v>520740.54250000004</v>
      </c>
      <c r="AE61" s="85">
        <f t="shared" si="18"/>
        <v>548147.875</v>
      </c>
    </row>
    <row r="62" spans="6:31" x14ac:dyDescent="0.25">
      <c r="F62" s="64" t="s">
        <v>46</v>
      </c>
      <c r="G62" s="64"/>
      <c r="H62" s="71"/>
      <c r="I62" s="64"/>
      <c r="J62" s="64"/>
      <c r="K62" s="87"/>
      <c r="L62" s="75"/>
      <c r="M62" s="75"/>
      <c r="N62" s="75"/>
      <c r="O62" s="75"/>
      <c r="P62" s="75"/>
      <c r="U62" s="64" t="s">
        <v>46</v>
      </c>
      <c r="V62" s="64"/>
      <c r="W62" s="71"/>
      <c r="X62" s="64"/>
      <c r="Y62" s="64"/>
      <c r="Z62" s="87"/>
      <c r="AA62" s="87"/>
      <c r="AB62" s="87"/>
      <c r="AC62" s="87"/>
      <c r="AD62" s="87"/>
      <c r="AE62" s="87"/>
    </row>
    <row r="63" spans="6:31" x14ac:dyDescent="0.25">
      <c r="F63" s="65" t="s">
        <v>46</v>
      </c>
      <c r="G63" s="16" t="s">
        <v>43</v>
      </c>
      <c r="H63" s="17" t="s">
        <v>47</v>
      </c>
      <c r="I63" s="63">
        <f>'Depreciation Schedule'!I63</f>
        <v>0</v>
      </c>
      <c r="J63" s="70">
        <f>'Depreciation Schedule'!J63</f>
        <v>0</v>
      </c>
      <c r="K63" s="83"/>
      <c r="L63" s="83">
        <f>I63*'Depreciation Schedule'!L63</f>
        <v>0</v>
      </c>
      <c r="M63" s="83">
        <f>IFERROR(IF(COUNTIF($L63:L63,"&lt;&gt;0")&lt;INT(J63),I63*'Depreciation Schedule'!L63,IF(COUNTIF('Annual Depreciation Expense'!$L63:L63,"&lt;&gt;0")=INT('Annual Depreciation Expense'!J63),(('Annual Depreciation Expense'!J63)-INT('Annual Depreciation Expense'!J63))*'Depreciation Schedule'!L63*'Annual Depreciation Expense'!I63,0))+('Annual Depreciation Expense'!I63*'Depreciation Schedule'!M63),0)</f>
        <v>0</v>
      </c>
      <c r="N63" s="83">
        <f>IFERROR(IF(COUNTIF($L63:M63,"&lt;&gt;0")&lt;INT($J63),$I63*'Depreciation Schedule'!L63,IF(COUNTIF('Annual Depreciation Expense'!$L63:M63,"&lt;&gt;0")=INT('Annual Depreciation Expense'!$J63),(('Annual Depreciation Expense'!$J63)-INT('Annual Depreciation Expense'!$J63))*'Depreciation Schedule'!M63*'Annual Depreciation Expense'!$I63,0))+IF(COUNTIF('Annual Depreciation Expense'!$M63:M63,"&lt;&gt;0")&lt;INT('Annual Depreciation Expense'!$J63),'Annual Depreciation Expense'!$I63*'Depreciation Schedule'!M63,IF(COUNTIF('Annual Depreciation Expense'!$M63:M63,"&lt;&gt;0")=INT('Annual Depreciation Expense'!$J63),(('Annual Depreciation Expense'!$J63)-INT('Annual Depreciation Expense'!$J63))*'Depreciation Schedule'!N63*'Annual Depreciation Expense'!$I63,0))+('Annual Depreciation Expense'!$I63*'Depreciation Schedule'!N63),0)</f>
        <v>0</v>
      </c>
      <c r="O63" s="83">
        <f>IFERROR(IF(COUNTIF($L63:N63,"&lt;&gt;0")&lt;INT($J63),$I63*'Depreciation Schedule'!L63,IF(COUNTIF('Annual Depreciation Expense'!$L63:N63,"&lt;&gt;0")=INT('Annual Depreciation Expense'!$J63),(('Annual Depreciation Expense'!$J63)-INT('Annual Depreciation Expense'!$J63))*'Depreciation Schedule'!L63*'Annual Depreciation Expense'!$I63,0))
+IF(COUNTIF('Annual Depreciation Expense'!$M63:N63,"&lt;&gt;0")&lt;INT('Annual Depreciation Expense'!$J63),'Annual Depreciation Expense'!$I63*'Depreciation Schedule'!M63,IF(COUNTIF('Annual Depreciation Expense'!$M63:N63,"&lt;&gt;0")=INT('Annual Depreciation Expense'!$J63),(('Annual Depreciation Expense'!$J63)-INT('Annual Depreciation Expense'!$J63))*'Depreciation Schedule'!M63*'Annual Depreciation Expense'!$I63,0))
+IF(COUNTIF($N63:N63,"&lt;&gt;0")&lt;INT($J63),$I63*'Depreciation Schedule'!N63,IF(COUNTIF('Annual Depreciation Expense'!$N63:N63,"&lt;&gt;0")=INT('Annual Depreciation Expense'!$J63),(('Annual Depreciation Expense'!$J63)-INT('Annual Depreciation Expense'!$J63))*'Depreciation Schedule'!O63*'Annual Depreciation Expense'!$I63,0))+('Annual Depreciation Expense'!$I63*'Depreciation Schedule'!O63),0)</f>
        <v>0</v>
      </c>
      <c r="P63" s="83">
        <f>IFERROR(IF(COUNTIF($L63:O63,"&lt;&gt;0")&lt;INT($J63),$I63*'Depreciation Schedule'!L63,IF(COUNTIF('Annual Depreciation Expense'!$L63:O63,"&lt;&gt;0")=INT('Annual Depreciation Expense'!$J63),(('Annual Depreciation Expense'!$J63)-INT('Annual Depreciation Expense'!$J63))*'Depreciation Schedule'!L63*'Annual Depreciation Expense'!$I63,0))
+IF(COUNTIF('Annual Depreciation Expense'!$M63:O63,"&lt;&gt;0")&lt;INT('Annual Depreciation Expense'!$J63),'Annual Depreciation Expense'!$I63*'Depreciation Schedule'!M63,IF(COUNTIF('Annual Depreciation Expense'!$M63:O63,"&lt;&gt;0")=INT('Annual Depreciation Expense'!$J63),(('Annual Depreciation Expense'!$J63)-INT('Annual Depreciation Expense'!$J63))*'Depreciation Schedule'!M63*'Annual Depreciation Expense'!$I63,0))
+IF(COUNTIF($N63:O63,"&lt;&gt;0")&lt;INT($J63),$I63*'Depreciation Schedule'!N63,IF(COUNTIF('Annual Depreciation Expense'!$N63:O63,"&lt;&gt;0")=INT('Annual Depreciation Expense'!$J63),(('Annual Depreciation Expense'!$J63)-INT('Annual Depreciation Expense'!$J63))*'Depreciation Schedule'!N63*'Annual Depreciation Expense'!$I63,0))
+IF(COUNTIF($O63:O63,"&lt;&gt;0")&lt;INT($J63),$I63*'Depreciation Schedule'!O63,IF(COUNTIF('Annual Depreciation Expense'!$O63:O63,"&lt;&gt;0")=INT('Annual Depreciation Expense'!$J63),(('Annual Depreciation Expense'!$J63)-INT('Annual Depreciation Expense'!$J63))*'Depreciation Schedule'!O63*'Annual Depreciation Expense'!$I63,0))+('Annual Depreciation Expense'!$I63*'Depreciation Schedule'!P63),0)</f>
        <v>0</v>
      </c>
      <c r="U63" s="65" t="s">
        <v>46</v>
      </c>
      <c r="V63" s="16" t="s">
        <v>43</v>
      </c>
      <c r="W63" s="17" t="s">
        <v>47</v>
      </c>
      <c r="X63" s="63">
        <f t="shared" ref="X63:X72" si="19">I63</f>
        <v>0</v>
      </c>
      <c r="Y63" s="70">
        <f t="shared" ref="Y63:Y72" si="20">J63</f>
        <v>0</v>
      </c>
      <c r="Z63" s="83">
        <f>X63*'Depreciation Schedule'!Z63</f>
        <v>0</v>
      </c>
      <c r="AA63" s="83">
        <f>IF(COUNTIF($Z63:Z63,"&lt;&gt;0")&lt;INT(Y63),X63*'Depreciation Schedule'!Z63,IF(COUNTIF('Annual Depreciation Expense'!$Z63:Z63,"&lt;&gt;0")=INT('Annual Depreciation Expense'!Y63),(('Annual Depreciation Expense'!Y63)-INT('Annual Depreciation Expense'!Y63))*'Depreciation Schedule'!Z63*'Annual Depreciation Expense'!X63,0))+('Annual Depreciation Expense'!X63*'Depreciation Schedule'!AA63)</f>
        <v>0</v>
      </c>
      <c r="AB63" s="83">
        <f>IF(COUNTIF($Z63:AA63,"&lt;&gt;0")&lt;INT($J63),$I63*'Depreciation Schedule'!Z63,IF(COUNTIF('Annual Depreciation Expense'!$Z63:AA63,"&lt;&gt;0")=INT('Annual Depreciation Expense'!$J63),(('Annual Depreciation Expense'!$J63)-INT('Annual Depreciation Expense'!$J63))*'Depreciation Schedule'!AA63*'Annual Depreciation Expense'!$I63,0))
+IF(COUNTIF('Annual Depreciation Expense'!$AA63:AA63,"&lt;&gt;0")&lt;INT('Annual Depreciation Expense'!$J63),'Annual Depreciation Expense'!$I63*'Depreciation Schedule'!AA63,IF(COUNTIF('Annual Depreciation Expense'!$AA63:AA63,"&lt;&gt;0")=INT('Annual Depreciation Expense'!$J63),(('Annual Depreciation Expense'!$J63)-INT('Annual Depreciation Expense'!$J63))*'Depreciation Schedule'!AA63*'Annual Depreciation Expense'!$I63,0))
+('Annual Depreciation Expense'!$I63*'Depreciation Schedule'!AB63)</f>
        <v>0</v>
      </c>
      <c r="AC63" s="83">
        <f>IF(COUNTIF($Z63:AB63,"&lt;&gt;0")&lt;INT($J63),$I63*'Depreciation Schedule'!Z63,IF(COUNTIF('Annual Depreciation Expense'!$Z63:AB63,"&lt;&gt;0")=INT('Annual Depreciation Expense'!$J63),(('Annual Depreciation Expense'!$J63)-INT('Annual Depreciation Expense'!$J63))*'Depreciation Schedule'!AA63*'Annual Depreciation Expense'!$I63,0))
+IF(COUNTIF('Annual Depreciation Expense'!$AA63:AB63,"&lt;&gt;0")&lt;INT('Annual Depreciation Expense'!$J63),'Annual Depreciation Expense'!$I63*'Depreciation Schedule'!AA63,IF(COUNTIF('Annual Depreciation Expense'!$AA63:AB63,"&lt;&gt;0")=INT('Annual Depreciation Expense'!$J63),(('Annual Depreciation Expense'!$J63)-INT('Annual Depreciation Expense'!$J63))*'Depreciation Schedule'!AA63*'Annual Depreciation Expense'!$I63,0))
+IF(COUNTIF($AB63:AB63,"&lt;&gt;0")&lt;INT($J63),$I63*'Depreciation Schedule'!AB63,IF(COUNTIF('Annual Depreciation Expense'!$AB63:AB63,"&lt;&gt;0")=INT('Annual Depreciation Expense'!$J63),(('Annual Depreciation Expense'!$J63)-INT('Annual Depreciation Expense'!$J63))*'Depreciation Schedule'!AB63*'Annual Depreciation Expense'!$I63,0))
+('Annual Depreciation Expense'!$I63*'Depreciation Schedule'!AC63)</f>
        <v>0</v>
      </c>
      <c r="AD63" s="83">
        <f>IF(COUNTIF($Z63:AC63,"&lt;&gt;0")&lt;INT($J63),$I63*'Depreciation Schedule'!Z63,IF(COUNTIF('Annual Depreciation Expense'!$Z63:AC63,"&lt;&gt;0")=INT('Annual Depreciation Expense'!$J63),(('Annual Depreciation Expense'!$J63)-INT('Annual Depreciation Expense'!$J63))*'Depreciation Schedule'!AA63*'Annual Depreciation Expense'!$I63,0))
+IF(COUNTIF('Annual Depreciation Expense'!$AA63:AC63,"&lt;&gt;0")&lt;INT('Annual Depreciation Expense'!$J63),'Annual Depreciation Expense'!$I63*'Depreciation Schedule'!AB63,IF(COUNTIF('Annual Depreciation Expense'!$AA63:AC63,"&lt;&gt;0")=INT('Annual Depreciation Expense'!$J63),(('Annual Depreciation Expense'!$J63)-INT('Annual Depreciation Expense'!$J63))*'Depreciation Schedule'!AB63*'Annual Depreciation Expense'!$I63,0))
+IF(COUNTIF($AB63:AC63,"&lt;&gt;0")&lt;INT($J63),$I63*'Depreciation Schedule'!AC63,IF(COUNTIF('Annual Depreciation Expense'!$AB63:AC63,"&lt;&gt;0")=INT('Annual Depreciation Expense'!$J63),(('Annual Depreciation Expense'!$J63)-INT('Annual Depreciation Expense'!$J63))*'Depreciation Schedule'!AC63*'Annual Depreciation Expense'!$I63,0))
+IF(COUNTIF($AC63:AC63,"&lt;&gt;0")&lt;INT($J63),$I63*'Depreciation Schedule'!AA63,IF(COUNTIF('Annual Depreciation Expense'!$AC63:AC63,"&lt;&gt;0")=INT('Annual Depreciation Expense'!$J63),(('Annual Depreciation Expense'!$J63)-INT('Annual Depreciation Expense'!$J63))*'Depreciation Schedule'!AA63*'Annual Depreciation Expense'!$I63,0))
+('Annual Depreciation Expense'!$I63*'Depreciation Schedule'!AD63)</f>
        <v>0</v>
      </c>
      <c r="AE63" s="83">
        <f>IF(COUNTIF($Z63:AD63,"&lt;&gt;0")&lt;INT($J63),$I63*'Depreciation Schedule'!Z63,IF(COUNTIF('Annual Depreciation Expense'!$Z63:AD63,"&lt;&gt;0")=INT('Annual Depreciation Expense'!$J63),(('Annual Depreciation Expense'!$J63)-INT('Annual Depreciation Expense'!$J63))*'Depreciation Schedule'!Z63*'Annual Depreciation Expense'!$I63,0))
+IF(COUNTIF('Annual Depreciation Expense'!$AA63:AD63,"&lt;&gt;0")&lt;INT('Annual Depreciation Expense'!$J63),'Annual Depreciation Expense'!$I63*'Depreciation Schedule'!AA63,IF(COUNTIF('Annual Depreciation Expense'!$AA63:AD63,"&lt;&gt;0")=INT('Annual Depreciation Expense'!$J63),(('Annual Depreciation Expense'!$J63)-INT('Annual Depreciation Expense'!$J63))*'Depreciation Schedule'!AA63*'Annual Depreciation Expense'!$I63,0))
+IF(COUNTIF($AB63:AD63,"&lt;&gt;0")&lt;INT($J63),$I63*'Depreciation Schedule'!AB63,IF(COUNTIF('Annual Depreciation Expense'!$AB63:AD63,"&lt;&gt;0")=INT('Annual Depreciation Expense'!$J63),(('Annual Depreciation Expense'!$J63)-INT('Annual Depreciation Expense'!$J63))*'Depreciation Schedule'!AB63*'Annual Depreciation Expense'!$I63,0))
+IF(COUNTIF($AC63:AD63,"&lt;&gt;0")&lt;INT($J63),$I63*'Depreciation Schedule'!AC63,IF(COUNTIF('Annual Depreciation Expense'!$AC63:AD63,"&lt;&gt;0")=INT('Annual Depreciation Expense'!$J63),(('Annual Depreciation Expense'!$J63)-INT('Annual Depreciation Expense'!$J63))*'Depreciation Schedule'!AC63*'Annual Depreciation Expense'!$I63,0))
+IF(COUNTIF($AD63:AD63,"&lt;&gt;0")&lt;INT($J63),$I63*'Depreciation Schedule'!AD63,IF(COUNTIF('Annual Depreciation Expense'!$AD63:AD63,"&lt;&gt;0")=INT($J63),(($J63)-INT($J63))*'Depreciation Schedule'!AD63*$I63,0))
+('Annual Depreciation Expense'!$I63*'Depreciation Schedule'!AE63)</f>
        <v>0</v>
      </c>
    </row>
    <row r="64" spans="6:31" x14ac:dyDescent="0.25">
      <c r="F64" s="65" t="s">
        <v>46</v>
      </c>
      <c r="G64" s="16" t="s">
        <v>52</v>
      </c>
      <c r="H64" s="17" t="s">
        <v>55</v>
      </c>
      <c r="I64" s="63">
        <f>'Depreciation Schedule'!I64</f>
        <v>0</v>
      </c>
      <c r="J64" s="70">
        <f>'Depreciation Schedule'!J64</f>
        <v>0</v>
      </c>
      <c r="K64" s="83"/>
      <c r="L64" s="83">
        <f>I64*'Depreciation Schedule'!L64</f>
        <v>0</v>
      </c>
      <c r="M64" s="83">
        <f>IFERROR(IF(COUNTIF($L64:L64,"&lt;&gt;0")&lt;INT(J64),I64*'Depreciation Schedule'!L64,IF(COUNTIF('Annual Depreciation Expense'!$L64:L64,"&lt;&gt;0")=INT('Annual Depreciation Expense'!J64),(('Annual Depreciation Expense'!J64)-INT('Annual Depreciation Expense'!J64))*'Depreciation Schedule'!L64*'Annual Depreciation Expense'!I64,0))+('Annual Depreciation Expense'!I64*'Depreciation Schedule'!M64),0)</f>
        <v>0</v>
      </c>
      <c r="N64" s="83">
        <f>IFERROR(IF(COUNTIF($L64:M64,"&lt;&gt;0")&lt;INT($J64),$I64*'Depreciation Schedule'!L64,IF(COUNTIF('Annual Depreciation Expense'!$L64:M64,"&lt;&gt;0")=INT('Annual Depreciation Expense'!$J64),(('Annual Depreciation Expense'!$J64)-INT('Annual Depreciation Expense'!$J64))*'Depreciation Schedule'!M64*'Annual Depreciation Expense'!$I64,0))+IF(COUNTIF('Annual Depreciation Expense'!$M64:M64,"&lt;&gt;0")&lt;INT('Annual Depreciation Expense'!$J64),'Annual Depreciation Expense'!$I64*'Depreciation Schedule'!M64,IF(COUNTIF('Annual Depreciation Expense'!$M64:M64,"&lt;&gt;0")=INT('Annual Depreciation Expense'!$J64),(('Annual Depreciation Expense'!$J64)-INT('Annual Depreciation Expense'!$J64))*'Depreciation Schedule'!N64*'Annual Depreciation Expense'!$I64,0))+('Annual Depreciation Expense'!$I64*'Depreciation Schedule'!N64),0)</f>
        <v>0</v>
      </c>
      <c r="O64" s="83">
        <f>IFERROR(IF(COUNTIF($L64:N64,"&lt;&gt;0")&lt;INT($J64),$I64*'Depreciation Schedule'!L64,IF(COUNTIF('Annual Depreciation Expense'!$L64:N64,"&lt;&gt;0")=INT('Annual Depreciation Expense'!$J64),(('Annual Depreciation Expense'!$J64)-INT('Annual Depreciation Expense'!$J64))*'Depreciation Schedule'!L64*'Annual Depreciation Expense'!$I64,0))
+IF(COUNTIF('Annual Depreciation Expense'!$M64:N64,"&lt;&gt;0")&lt;INT('Annual Depreciation Expense'!$J64),'Annual Depreciation Expense'!$I64*'Depreciation Schedule'!M64,IF(COUNTIF('Annual Depreciation Expense'!$M64:N64,"&lt;&gt;0")=INT('Annual Depreciation Expense'!$J64),(('Annual Depreciation Expense'!$J64)-INT('Annual Depreciation Expense'!$J64))*'Depreciation Schedule'!M64*'Annual Depreciation Expense'!$I64,0))
+IF(COUNTIF($N64:N64,"&lt;&gt;0")&lt;INT($J64),$I64*'Depreciation Schedule'!N64,IF(COUNTIF('Annual Depreciation Expense'!$N64:N64,"&lt;&gt;0")=INT('Annual Depreciation Expense'!$J64),(('Annual Depreciation Expense'!$J64)-INT('Annual Depreciation Expense'!$J64))*'Depreciation Schedule'!O64*'Annual Depreciation Expense'!$I64,0))+('Annual Depreciation Expense'!$I64*'Depreciation Schedule'!O64),0)</f>
        <v>0</v>
      </c>
      <c r="P64" s="83">
        <f>IFERROR(IF(COUNTIF($L64:O64,"&lt;&gt;0")&lt;INT($J64),$I64*'Depreciation Schedule'!L64,IF(COUNTIF('Annual Depreciation Expense'!$L64:O64,"&lt;&gt;0")=INT('Annual Depreciation Expense'!$J64),(('Annual Depreciation Expense'!$J64)-INT('Annual Depreciation Expense'!$J64))*'Depreciation Schedule'!L64*'Annual Depreciation Expense'!$I64,0))
+IF(COUNTIF('Annual Depreciation Expense'!$M64:O64,"&lt;&gt;0")&lt;INT('Annual Depreciation Expense'!$J64),'Annual Depreciation Expense'!$I64*'Depreciation Schedule'!M64,IF(COUNTIF('Annual Depreciation Expense'!$M64:O64,"&lt;&gt;0")=INT('Annual Depreciation Expense'!$J64),(('Annual Depreciation Expense'!$J64)-INT('Annual Depreciation Expense'!$J64))*'Depreciation Schedule'!M64*'Annual Depreciation Expense'!$I64,0))
+IF(COUNTIF($N64:O64,"&lt;&gt;0")&lt;INT($J64),$I64*'Depreciation Schedule'!N64,IF(COUNTIF('Annual Depreciation Expense'!$N64:O64,"&lt;&gt;0")=INT('Annual Depreciation Expense'!$J64),(('Annual Depreciation Expense'!$J64)-INT('Annual Depreciation Expense'!$J64))*'Depreciation Schedule'!N64*'Annual Depreciation Expense'!$I64,0))
+IF(COUNTIF($O64:O64,"&lt;&gt;0")&lt;INT($J64),$I64*'Depreciation Schedule'!O64,IF(COUNTIF('Annual Depreciation Expense'!$O64:O64,"&lt;&gt;0")=INT('Annual Depreciation Expense'!$J64),(('Annual Depreciation Expense'!$J64)-INT('Annual Depreciation Expense'!$J64))*'Depreciation Schedule'!O64*'Annual Depreciation Expense'!$I64,0))+('Annual Depreciation Expense'!$I64*'Depreciation Schedule'!P64),0)</f>
        <v>0</v>
      </c>
      <c r="U64" s="65" t="s">
        <v>46</v>
      </c>
      <c r="V64" s="16" t="s">
        <v>52</v>
      </c>
      <c r="W64" s="17" t="s">
        <v>55</v>
      </c>
      <c r="X64" s="63">
        <f t="shared" si="19"/>
        <v>0</v>
      </c>
      <c r="Y64" s="70">
        <f t="shared" si="20"/>
        <v>0</v>
      </c>
      <c r="Z64" s="83">
        <f>X64*'Depreciation Schedule'!Z64</f>
        <v>0</v>
      </c>
      <c r="AA64" s="83">
        <f>IF(COUNTIF($Z64:Z64,"&lt;&gt;0")&lt;INT(Y64),X64*'Depreciation Schedule'!Z64,IF(COUNTIF('Annual Depreciation Expense'!$Z64:Z64,"&lt;&gt;0")=INT('Annual Depreciation Expense'!Y64),(('Annual Depreciation Expense'!Y64)-INT('Annual Depreciation Expense'!Y64))*'Depreciation Schedule'!Z64*'Annual Depreciation Expense'!X64,0))+('Annual Depreciation Expense'!X64*'Depreciation Schedule'!AA64)</f>
        <v>0</v>
      </c>
      <c r="AB64" s="83">
        <f>IF(COUNTIF($Z64:AA64,"&lt;&gt;0")&lt;INT($J64),$I64*'Depreciation Schedule'!Z64,IF(COUNTIF('Annual Depreciation Expense'!$Z64:AA64,"&lt;&gt;0")=INT('Annual Depreciation Expense'!$J64),(('Annual Depreciation Expense'!$J64)-INT('Annual Depreciation Expense'!$J64))*'Depreciation Schedule'!AA64*'Annual Depreciation Expense'!$I64,0))
+IF(COUNTIF('Annual Depreciation Expense'!$AA64:AA64,"&lt;&gt;0")&lt;INT('Annual Depreciation Expense'!$J64),'Annual Depreciation Expense'!$I64*'Depreciation Schedule'!AA64,IF(COUNTIF('Annual Depreciation Expense'!$AA64:AA64,"&lt;&gt;0")=INT('Annual Depreciation Expense'!$J64),(('Annual Depreciation Expense'!$J64)-INT('Annual Depreciation Expense'!$J64))*'Depreciation Schedule'!AA64*'Annual Depreciation Expense'!$I64,0))
+('Annual Depreciation Expense'!$I64*'Depreciation Schedule'!AB64)</f>
        <v>0</v>
      </c>
      <c r="AC64" s="83">
        <f>IF(COUNTIF($Z64:AB64,"&lt;&gt;0")&lt;INT($J64),$I64*'Depreciation Schedule'!Z64,IF(COUNTIF('Annual Depreciation Expense'!$Z64:AB64,"&lt;&gt;0")=INT('Annual Depreciation Expense'!$J64),(('Annual Depreciation Expense'!$J64)-INT('Annual Depreciation Expense'!$J64))*'Depreciation Schedule'!AA64*'Annual Depreciation Expense'!$I64,0))
+IF(COUNTIF('Annual Depreciation Expense'!$AA64:AB64,"&lt;&gt;0")&lt;INT('Annual Depreciation Expense'!$J64),'Annual Depreciation Expense'!$I64*'Depreciation Schedule'!AA64,IF(COUNTIF('Annual Depreciation Expense'!$AA64:AB64,"&lt;&gt;0")=INT('Annual Depreciation Expense'!$J64),(('Annual Depreciation Expense'!$J64)-INT('Annual Depreciation Expense'!$J64))*'Depreciation Schedule'!AA64*'Annual Depreciation Expense'!$I64,0))
+IF(COUNTIF($AB64:AB64,"&lt;&gt;0")&lt;INT($J64),$I64*'Depreciation Schedule'!AB64,IF(COUNTIF('Annual Depreciation Expense'!$AB64:AB64,"&lt;&gt;0")=INT('Annual Depreciation Expense'!$J64),(('Annual Depreciation Expense'!$J64)-INT('Annual Depreciation Expense'!$J64))*'Depreciation Schedule'!AB64*'Annual Depreciation Expense'!$I64,0))
+('Annual Depreciation Expense'!$I64*'Depreciation Schedule'!AC64)</f>
        <v>0</v>
      </c>
      <c r="AD64" s="83">
        <f>IF(COUNTIF($Z64:AC64,"&lt;&gt;0")&lt;INT($J64),$I64*'Depreciation Schedule'!Z64,IF(COUNTIF('Annual Depreciation Expense'!$Z64:AC64,"&lt;&gt;0")=INT('Annual Depreciation Expense'!$J64),(('Annual Depreciation Expense'!$J64)-INT('Annual Depreciation Expense'!$J64))*'Depreciation Schedule'!AA64*'Annual Depreciation Expense'!$I64,0))
+IF(COUNTIF('Annual Depreciation Expense'!$AA64:AC64,"&lt;&gt;0")&lt;INT('Annual Depreciation Expense'!$J64),'Annual Depreciation Expense'!$I64*'Depreciation Schedule'!AB64,IF(COUNTIF('Annual Depreciation Expense'!$AA64:AC64,"&lt;&gt;0")=INT('Annual Depreciation Expense'!$J64),(('Annual Depreciation Expense'!$J64)-INT('Annual Depreciation Expense'!$J64))*'Depreciation Schedule'!AB64*'Annual Depreciation Expense'!$I64,0))
+IF(COUNTIF($AB64:AC64,"&lt;&gt;0")&lt;INT($J64),$I64*'Depreciation Schedule'!AC64,IF(COUNTIF('Annual Depreciation Expense'!$AB64:AC64,"&lt;&gt;0")=INT('Annual Depreciation Expense'!$J64),(('Annual Depreciation Expense'!$J64)-INT('Annual Depreciation Expense'!$J64))*'Depreciation Schedule'!AC64*'Annual Depreciation Expense'!$I64,0))
+IF(COUNTIF($AC64:AC64,"&lt;&gt;0")&lt;INT($J64),$I64*'Depreciation Schedule'!AA64,IF(COUNTIF('Annual Depreciation Expense'!$AC64:AC64,"&lt;&gt;0")=INT('Annual Depreciation Expense'!$J64),(('Annual Depreciation Expense'!$J64)-INT('Annual Depreciation Expense'!$J64))*'Depreciation Schedule'!AA64*'Annual Depreciation Expense'!$I64,0))
+('Annual Depreciation Expense'!$I64*'Depreciation Schedule'!AD64)</f>
        <v>0</v>
      </c>
      <c r="AE64" s="83">
        <f>IF(COUNTIF($Z64:AD64,"&lt;&gt;0")&lt;INT($J64),$I64*'Depreciation Schedule'!Z64,IF(COUNTIF('Annual Depreciation Expense'!$Z64:AD64,"&lt;&gt;0")=INT('Annual Depreciation Expense'!$J64),(('Annual Depreciation Expense'!$J64)-INT('Annual Depreciation Expense'!$J64))*'Depreciation Schedule'!Z64*'Annual Depreciation Expense'!$I64,0))
+IF(COUNTIF('Annual Depreciation Expense'!$AA64:AD64,"&lt;&gt;0")&lt;INT('Annual Depreciation Expense'!$J64),'Annual Depreciation Expense'!$I64*'Depreciation Schedule'!AA64,IF(COUNTIF('Annual Depreciation Expense'!$AA64:AD64,"&lt;&gt;0")=INT('Annual Depreciation Expense'!$J64),(('Annual Depreciation Expense'!$J64)-INT('Annual Depreciation Expense'!$J64))*'Depreciation Schedule'!AA64*'Annual Depreciation Expense'!$I64,0))
+IF(COUNTIF($AB64:AD64,"&lt;&gt;0")&lt;INT($J64),$I64*'Depreciation Schedule'!AB64,IF(COUNTIF('Annual Depreciation Expense'!$AB64:AD64,"&lt;&gt;0")=INT('Annual Depreciation Expense'!$J64),(('Annual Depreciation Expense'!$J64)-INT('Annual Depreciation Expense'!$J64))*'Depreciation Schedule'!AB64*'Annual Depreciation Expense'!$I64,0))
+IF(COUNTIF($AC64:AD64,"&lt;&gt;0")&lt;INT($J64),$I64*'Depreciation Schedule'!AC64,IF(COUNTIF('Annual Depreciation Expense'!$AC64:AD64,"&lt;&gt;0")=INT('Annual Depreciation Expense'!$J64),(('Annual Depreciation Expense'!$J64)-INT('Annual Depreciation Expense'!$J64))*'Depreciation Schedule'!AC64*'Annual Depreciation Expense'!$I64,0))
+IF(COUNTIF($AD64:AD64,"&lt;&gt;0")&lt;INT($J64),$I64*'Depreciation Schedule'!AD64,IF(COUNTIF('Annual Depreciation Expense'!$AD64:AD64,"&lt;&gt;0")=INT($J64),(($J64)-INT($J64))*'Depreciation Schedule'!AD64*$I64,0))
+('Annual Depreciation Expense'!$I64*'Depreciation Schedule'!AE64)</f>
        <v>0</v>
      </c>
    </row>
    <row r="65" spans="6:31" x14ac:dyDescent="0.25">
      <c r="F65" s="65" t="s">
        <v>46</v>
      </c>
      <c r="G65" s="16" t="s">
        <v>60</v>
      </c>
      <c r="H65" s="17" t="s">
        <v>63</v>
      </c>
      <c r="I65" s="63">
        <f>'Depreciation Schedule'!I65</f>
        <v>0</v>
      </c>
      <c r="J65" s="70">
        <f>'Depreciation Schedule'!J65</f>
        <v>0</v>
      </c>
      <c r="K65" s="83"/>
      <c r="L65" s="83">
        <f>I65*'Depreciation Schedule'!L65</f>
        <v>0</v>
      </c>
      <c r="M65" s="83">
        <f>IFERROR(IF(COUNTIF($L65:L65,"&lt;&gt;0")&lt;INT(J65),I65*'Depreciation Schedule'!L65,IF(COUNTIF('Annual Depreciation Expense'!$L65:L65,"&lt;&gt;0")=INT('Annual Depreciation Expense'!J65),(('Annual Depreciation Expense'!J65)-INT('Annual Depreciation Expense'!J65))*'Depreciation Schedule'!L65*'Annual Depreciation Expense'!I65,0))+('Annual Depreciation Expense'!I65*'Depreciation Schedule'!M65),0)</f>
        <v>0</v>
      </c>
      <c r="N65" s="83">
        <f>IFERROR(IF(COUNTIF($L65:M65,"&lt;&gt;0")&lt;INT($J65),$I65*'Depreciation Schedule'!L65,IF(COUNTIF('Annual Depreciation Expense'!$L65:M65,"&lt;&gt;0")=INT('Annual Depreciation Expense'!$J65),(('Annual Depreciation Expense'!$J65)-INT('Annual Depreciation Expense'!$J65))*'Depreciation Schedule'!M65*'Annual Depreciation Expense'!$I65,0))+IF(COUNTIF('Annual Depreciation Expense'!$M65:M65,"&lt;&gt;0")&lt;INT('Annual Depreciation Expense'!$J65),'Annual Depreciation Expense'!$I65*'Depreciation Schedule'!M65,IF(COUNTIF('Annual Depreciation Expense'!$M65:M65,"&lt;&gt;0")=INT('Annual Depreciation Expense'!$J65),(('Annual Depreciation Expense'!$J65)-INT('Annual Depreciation Expense'!$J65))*'Depreciation Schedule'!N65*'Annual Depreciation Expense'!$I65,0))+('Annual Depreciation Expense'!$I65*'Depreciation Schedule'!N65),0)</f>
        <v>0</v>
      </c>
      <c r="O65" s="83">
        <f>IFERROR(IF(COUNTIF($L65:N65,"&lt;&gt;0")&lt;INT($J65),$I65*'Depreciation Schedule'!L65,IF(COUNTIF('Annual Depreciation Expense'!$L65:N65,"&lt;&gt;0")=INT('Annual Depreciation Expense'!$J65),(('Annual Depreciation Expense'!$J65)-INT('Annual Depreciation Expense'!$J65))*'Depreciation Schedule'!L65*'Annual Depreciation Expense'!$I65,0))
+IF(COUNTIF('Annual Depreciation Expense'!$M65:N65,"&lt;&gt;0")&lt;INT('Annual Depreciation Expense'!$J65),'Annual Depreciation Expense'!$I65*'Depreciation Schedule'!M65,IF(COUNTIF('Annual Depreciation Expense'!$M65:N65,"&lt;&gt;0")=INT('Annual Depreciation Expense'!$J65),(('Annual Depreciation Expense'!$J65)-INT('Annual Depreciation Expense'!$J65))*'Depreciation Schedule'!M65*'Annual Depreciation Expense'!$I65,0))
+IF(COUNTIF($N65:N65,"&lt;&gt;0")&lt;INT($J65),$I65*'Depreciation Schedule'!N65,IF(COUNTIF('Annual Depreciation Expense'!$N65:N65,"&lt;&gt;0")=INT('Annual Depreciation Expense'!$J65),(('Annual Depreciation Expense'!$J65)-INT('Annual Depreciation Expense'!$J65))*'Depreciation Schedule'!O65*'Annual Depreciation Expense'!$I65,0))+('Annual Depreciation Expense'!$I65*'Depreciation Schedule'!O65),0)</f>
        <v>0</v>
      </c>
      <c r="P65" s="83">
        <f>IFERROR(IF(COUNTIF($L65:O65,"&lt;&gt;0")&lt;INT($J65),$I65*'Depreciation Schedule'!L65,IF(COUNTIF('Annual Depreciation Expense'!$L65:O65,"&lt;&gt;0")=INT('Annual Depreciation Expense'!$J65),(('Annual Depreciation Expense'!$J65)-INT('Annual Depreciation Expense'!$J65))*'Depreciation Schedule'!L65*'Annual Depreciation Expense'!$I65,0))
+IF(COUNTIF('Annual Depreciation Expense'!$M65:O65,"&lt;&gt;0")&lt;INT('Annual Depreciation Expense'!$J65),'Annual Depreciation Expense'!$I65*'Depreciation Schedule'!M65,IF(COUNTIF('Annual Depreciation Expense'!$M65:O65,"&lt;&gt;0")=INT('Annual Depreciation Expense'!$J65),(('Annual Depreciation Expense'!$J65)-INT('Annual Depreciation Expense'!$J65))*'Depreciation Schedule'!M65*'Annual Depreciation Expense'!$I65,0))
+IF(COUNTIF($N65:O65,"&lt;&gt;0")&lt;INT($J65),$I65*'Depreciation Schedule'!N65,IF(COUNTIF('Annual Depreciation Expense'!$N65:O65,"&lt;&gt;0")=INT('Annual Depreciation Expense'!$J65),(('Annual Depreciation Expense'!$J65)-INT('Annual Depreciation Expense'!$J65))*'Depreciation Schedule'!N65*'Annual Depreciation Expense'!$I65,0))
+IF(COUNTIF($O65:O65,"&lt;&gt;0")&lt;INT($J65),$I65*'Depreciation Schedule'!O65,IF(COUNTIF('Annual Depreciation Expense'!$O65:O65,"&lt;&gt;0")=INT('Annual Depreciation Expense'!$J65),(('Annual Depreciation Expense'!$J65)-INT('Annual Depreciation Expense'!$J65))*'Depreciation Schedule'!O65*'Annual Depreciation Expense'!$I65,0))+('Annual Depreciation Expense'!$I65*'Depreciation Schedule'!P65),0)</f>
        <v>0</v>
      </c>
      <c r="U65" s="65" t="s">
        <v>46</v>
      </c>
      <c r="V65" s="16" t="s">
        <v>60</v>
      </c>
      <c r="W65" s="17" t="s">
        <v>63</v>
      </c>
      <c r="X65" s="63">
        <f t="shared" si="19"/>
        <v>0</v>
      </c>
      <c r="Y65" s="70">
        <f t="shared" si="20"/>
        <v>0</v>
      </c>
      <c r="Z65" s="83">
        <f>X65*'Depreciation Schedule'!Z65</f>
        <v>0</v>
      </c>
      <c r="AA65" s="83">
        <f>IF(COUNTIF($Z65:Z65,"&lt;&gt;0")&lt;INT(Y65),X65*'Depreciation Schedule'!Z65,IF(COUNTIF('Annual Depreciation Expense'!$Z65:Z65,"&lt;&gt;0")=INT('Annual Depreciation Expense'!Y65),(('Annual Depreciation Expense'!Y65)-INT('Annual Depreciation Expense'!Y65))*'Depreciation Schedule'!Z65*'Annual Depreciation Expense'!X65,0))+('Annual Depreciation Expense'!X65*'Depreciation Schedule'!AA65)</f>
        <v>0</v>
      </c>
      <c r="AB65" s="83">
        <f>IF(COUNTIF($Z65:AA65,"&lt;&gt;0")&lt;INT($J65),$I65*'Depreciation Schedule'!Z65,IF(COUNTIF('Annual Depreciation Expense'!$Z65:AA65,"&lt;&gt;0")=INT('Annual Depreciation Expense'!$J65),(('Annual Depreciation Expense'!$J65)-INT('Annual Depreciation Expense'!$J65))*'Depreciation Schedule'!AA65*'Annual Depreciation Expense'!$I65,0))
+IF(COUNTIF('Annual Depreciation Expense'!$AA65:AA65,"&lt;&gt;0")&lt;INT('Annual Depreciation Expense'!$J65),'Annual Depreciation Expense'!$I65*'Depreciation Schedule'!AA65,IF(COUNTIF('Annual Depreciation Expense'!$AA65:AA65,"&lt;&gt;0")=INT('Annual Depreciation Expense'!$J65),(('Annual Depreciation Expense'!$J65)-INT('Annual Depreciation Expense'!$J65))*'Depreciation Schedule'!AA65*'Annual Depreciation Expense'!$I65,0))
+('Annual Depreciation Expense'!$I65*'Depreciation Schedule'!AB65)</f>
        <v>0</v>
      </c>
      <c r="AC65" s="83">
        <f>IF(COUNTIF($Z65:AB65,"&lt;&gt;0")&lt;INT($J65),$I65*'Depreciation Schedule'!Z65,IF(COUNTIF('Annual Depreciation Expense'!$Z65:AB65,"&lt;&gt;0")=INT('Annual Depreciation Expense'!$J65),(('Annual Depreciation Expense'!$J65)-INT('Annual Depreciation Expense'!$J65))*'Depreciation Schedule'!AA65*'Annual Depreciation Expense'!$I65,0))
+IF(COUNTIF('Annual Depreciation Expense'!$AA65:AB65,"&lt;&gt;0")&lt;INT('Annual Depreciation Expense'!$J65),'Annual Depreciation Expense'!$I65*'Depreciation Schedule'!AA65,IF(COUNTIF('Annual Depreciation Expense'!$AA65:AB65,"&lt;&gt;0")=INT('Annual Depreciation Expense'!$J65),(('Annual Depreciation Expense'!$J65)-INT('Annual Depreciation Expense'!$J65))*'Depreciation Schedule'!AA65*'Annual Depreciation Expense'!$I65,0))
+IF(COUNTIF($AB65:AB65,"&lt;&gt;0")&lt;INT($J65),$I65*'Depreciation Schedule'!AB65,IF(COUNTIF('Annual Depreciation Expense'!$AB65:AB65,"&lt;&gt;0")=INT('Annual Depreciation Expense'!$J65),(('Annual Depreciation Expense'!$J65)-INT('Annual Depreciation Expense'!$J65))*'Depreciation Schedule'!AB65*'Annual Depreciation Expense'!$I65,0))
+('Annual Depreciation Expense'!$I65*'Depreciation Schedule'!AC65)</f>
        <v>0</v>
      </c>
      <c r="AD65" s="83">
        <f>IF(COUNTIF($Z65:AC65,"&lt;&gt;0")&lt;INT($J65),$I65*'Depreciation Schedule'!Z65,IF(COUNTIF('Annual Depreciation Expense'!$Z65:AC65,"&lt;&gt;0")=INT('Annual Depreciation Expense'!$J65),(('Annual Depreciation Expense'!$J65)-INT('Annual Depreciation Expense'!$J65))*'Depreciation Schedule'!AA65*'Annual Depreciation Expense'!$I65,0))
+IF(COUNTIF('Annual Depreciation Expense'!$AA65:AC65,"&lt;&gt;0")&lt;INT('Annual Depreciation Expense'!$J65),'Annual Depreciation Expense'!$I65*'Depreciation Schedule'!AB65,IF(COUNTIF('Annual Depreciation Expense'!$AA65:AC65,"&lt;&gt;0")=INT('Annual Depreciation Expense'!$J65),(('Annual Depreciation Expense'!$J65)-INT('Annual Depreciation Expense'!$J65))*'Depreciation Schedule'!AB65*'Annual Depreciation Expense'!$I65,0))
+IF(COUNTIF($AB65:AC65,"&lt;&gt;0")&lt;INT($J65),$I65*'Depreciation Schedule'!AC65,IF(COUNTIF('Annual Depreciation Expense'!$AB65:AC65,"&lt;&gt;0")=INT('Annual Depreciation Expense'!$J65),(('Annual Depreciation Expense'!$J65)-INT('Annual Depreciation Expense'!$J65))*'Depreciation Schedule'!AC65*'Annual Depreciation Expense'!$I65,0))
+IF(COUNTIF($AC65:AC65,"&lt;&gt;0")&lt;INT($J65),$I65*'Depreciation Schedule'!AA65,IF(COUNTIF('Annual Depreciation Expense'!$AC65:AC65,"&lt;&gt;0")=INT('Annual Depreciation Expense'!$J65),(('Annual Depreciation Expense'!$J65)-INT('Annual Depreciation Expense'!$J65))*'Depreciation Schedule'!AA65*'Annual Depreciation Expense'!$I65,0))
+('Annual Depreciation Expense'!$I65*'Depreciation Schedule'!AD65)</f>
        <v>0</v>
      </c>
      <c r="AE65" s="83">
        <f>IF(COUNTIF($Z65:AD65,"&lt;&gt;0")&lt;INT($J65),$I65*'Depreciation Schedule'!Z65,IF(COUNTIF('Annual Depreciation Expense'!$Z65:AD65,"&lt;&gt;0")=INT('Annual Depreciation Expense'!$J65),(('Annual Depreciation Expense'!$J65)-INT('Annual Depreciation Expense'!$J65))*'Depreciation Schedule'!Z65*'Annual Depreciation Expense'!$I65,0))
+IF(COUNTIF('Annual Depreciation Expense'!$AA65:AD65,"&lt;&gt;0")&lt;INT('Annual Depreciation Expense'!$J65),'Annual Depreciation Expense'!$I65*'Depreciation Schedule'!AA65,IF(COUNTIF('Annual Depreciation Expense'!$AA65:AD65,"&lt;&gt;0")=INT('Annual Depreciation Expense'!$J65),(('Annual Depreciation Expense'!$J65)-INT('Annual Depreciation Expense'!$J65))*'Depreciation Schedule'!AA65*'Annual Depreciation Expense'!$I65,0))
+IF(COUNTIF($AB65:AD65,"&lt;&gt;0")&lt;INT($J65),$I65*'Depreciation Schedule'!AB65,IF(COUNTIF('Annual Depreciation Expense'!$AB65:AD65,"&lt;&gt;0")=INT('Annual Depreciation Expense'!$J65),(('Annual Depreciation Expense'!$J65)-INT('Annual Depreciation Expense'!$J65))*'Depreciation Schedule'!AB65*'Annual Depreciation Expense'!$I65,0))
+IF(COUNTIF($AC65:AD65,"&lt;&gt;0")&lt;INT($J65),$I65*'Depreciation Schedule'!AC65,IF(COUNTIF('Annual Depreciation Expense'!$AC65:AD65,"&lt;&gt;0")=INT('Annual Depreciation Expense'!$J65),(('Annual Depreciation Expense'!$J65)-INT('Annual Depreciation Expense'!$J65))*'Depreciation Schedule'!AC65*'Annual Depreciation Expense'!$I65,0))
+IF(COUNTIF($AD65:AD65,"&lt;&gt;0")&lt;INT($J65),$I65*'Depreciation Schedule'!AD65,IF(COUNTIF('Annual Depreciation Expense'!$AD65:AD65,"&lt;&gt;0")=INT($J65),(($J65)-INT($J65))*'Depreciation Schedule'!AD65*$I65,0))
+('Annual Depreciation Expense'!$I65*'Depreciation Schedule'!AE65)</f>
        <v>0</v>
      </c>
    </row>
    <row r="66" spans="6:31" x14ac:dyDescent="0.25">
      <c r="F66" s="65" t="s">
        <v>46</v>
      </c>
      <c r="G66" s="16" t="s">
        <v>67</v>
      </c>
      <c r="H66" s="17" t="s">
        <v>69</v>
      </c>
      <c r="I66" s="63">
        <f>'Depreciation Schedule'!I66</f>
        <v>0</v>
      </c>
      <c r="J66" s="70">
        <f>'Depreciation Schedule'!J66</f>
        <v>0</v>
      </c>
      <c r="K66" s="83"/>
      <c r="L66" s="83">
        <f>I66*'Depreciation Schedule'!L66</f>
        <v>0</v>
      </c>
      <c r="M66" s="83">
        <f>IFERROR(IF(COUNTIF($L66:L66,"&lt;&gt;0")&lt;INT(J66),I66*'Depreciation Schedule'!L66,IF(COUNTIF('Annual Depreciation Expense'!$L66:L66,"&lt;&gt;0")=INT('Annual Depreciation Expense'!J66),(('Annual Depreciation Expense'!J66)-INT('Annual Depreciation Expense'!J66))*'Depreciation Schedule'!L66*'Annual Depreciation Expense'!I66,0))+('Annual Depreciation Expense'!I66*'Depreciation Schedule'!M66),0)</f>
        <v>0</v>
      </c>
      <c r="N66" s="83">
        <f>IFERROR(IF(COUNTIF($L66:M66,"&lt;&gt;0")&lt;INT($J66),$I66*'Depreciation Schedule'!L66,IF(COUNTIF('Annual Depreciation Expense'!$L66:M66,"&lt;&gt;0")=INT('Annual Depreciation Expense'!$J66),(('Annual Depreciation Expense'!$J66)-INT('Annual Depreciation Expense'!$J66))*'Depreciation Schedule'!M66*'Annual Depreciation Expense'!$I66,0))+IF(COUNTIF('Annual Depreciation Expense'!$M66:M66,"&lt;&gt;0")&lt;INT('Annual Depreciation Expense'!$J66),'Annual Depreciation Expense'!$I66*'Depreciation Schedule'!M66,IF(COUNTIF('Annual Depreciation Expense'!$M66:M66,"&lt;&gt;0")=INT('Annual Depreciation Expense'!$J66),(('Annual Depreciation Expense'!$J66)-INT('Annual Depreciation Expense'!$J66))*'Depreciation Schedule'!N66*'Annual Depreciation Expense'!$I66,0))+('Annual Depreciation Expense'!$I66*'Depreciation Schedule'!N66),0)</f>
        <v>0</v>
      </c>
      <c r="O66" s="83">
        <f>IFERROR(IF(COUNTIF($L66:N66,"&lt;&gt;0")&lt;INT($J66),$I66*'Depreciation Schedule'!L66,IF(COUNTIF('Annual Depreciation Expense'!$L66:N66,"&lt;&gt;0")=INT('Annual Depreciation Expense'!$J66),(('Annual Depreciation Expense'!$J66)-INT('Annual Depreciation Expense'!$J66))*'Depreciation Schedule'!L66*'Annual Depreciation Expense'!$I66,0))
+IF(COUNTIF('Annual Depreciation Expense'!$M66:N66,"&lt;&gt;0")&lt;INT('Annual Depreciation Expense'!$J66),'Annual Depreciation Expense'!$I66*'Depreciation Schedule'!M66,IF(COUNTIF('Annual Depreciation Expense'!$M66:N66,"&lt;&gt;0")=INT('Annual Depreciation Expense'!$J66),(('Annual Depreciation Expense'!$J66)-INT('Annual Depreciation Expense'!$J66))*'Depreciation Schedule'!M66*'Annual Depreciation Expense'!$I66,0))
+IF(COUNTIF($N66:N66,"&lt;&gt;0")&lt;INT($J66),$I66*'Depreciation Schedule'!N66,IF(COUNTIF('Annual Depreciation Expense'!$N66:N66,"&lt;&gt;0")=INT('Annual Depreciation Expense'!$J66),(('Annual Depreciation Expense'!$J66)-INT('Annual Depreciation Expense'!$J66))*'Depreciation Schedule'!O66*'Annual Depreciation Expense'!$I66,0))+('Annual Depreciation Expense'!$I66*'Depreciation Schedule'!O66),0)</f>
        <v>0</v>
      </c>
      <c r="P66" s="83">
        <f>IFERROR(IF(COUNTIF($L66:O66,"&lt;&gt;0")&lt;INT($J66),$I66*'Depreciation Schedule'!L66,IF(COUNTIF('Annual Depreciation Expense'!$L66:O66,"&lt;&gt;0")=INT('Annual Depreciation Expense'!$J66),(('Annual Depreciation Expense'!$J66)-INT('Annual Depreciation Expense'!$J66))*'Depreciation Schedule'!L66*'Annual Depreciation Expense'!$I66,0))
+IF(COUNTIF('Annual Depreciation Expense'!$M66:O66,"&lt;&gt;0")&lt;INT('Annual Depreciation Expense'!$J66),'Annual Depreciation Expense'!$I66*'Depreciation Schedule'!M66,IF(COUNTIF('Annual Depreciation Expense'!$M66:O66,"&lt;&gt;0")=INT('Annual Depreciation Expense'!$J66),(('Annual Depreciation Expense'!$J66)-INT('Annual Depreciation Expense'!$J66))*'Depreciation Schedule'!M66*'Annual Depreciation Expense'!$I66,0))
+IF(COUNTIF($N66:O66,"&lt;&gt;0")&lt;INT($J66),$I66*'Depreciation Schedule'!N66,IF(COUNTIF('Annual Depreciation Expense'!$N66:O66,"&lt;&gt;0")=INT('Annual Depreciation Expense'!$J66),(('Annual Depreciation Expense'!$J66)-INT('Annual Depreciation Expense'!$J66))*'Depreciation Schedule'!N66*'Annual Depreciation Expense'!$I66,0))
+IF(COUNTIF($O66:O66,"&lt;&gt;0")&lt;INT($J66),$I66*'Depreciation Schedule'!O66,IF(COUNTIF('Annual Depreciation Expense'!$O66:O66,"&lt;&gt;0")=INT('Annual Depreciation Expense'!$J66),(('Annual Depreciation Expense'!$J66)-INT('Annual Depreciation Expense'!$J66))*'Depreciation Schedule'!O66*'Annual Depreciation Expense'!$I66,0))+('Annual Depreciation Expense'!$I66*'Depreciation Schedule'!P66),0)</f>
        <v>0</v>
      </c>
      <c r="U66" s="65" t="s">
        <v>46</v>
      </c>
      <c r="V66" s="16" t="s">
        <v>67</v>
      </c>
      <c r="W66" s="17" t="s">
        <v>69</v>
      </c>
      <c r="X66" s="63">
        <f t="shared" si="19"/>
        <v>0</v>
      </c>
      <c r="Y66" s="70">
        <f t="shared" si="20"/>
        <v>0</v>
      </c>
      <c r="Z66" s="83">
        <f>X66*'Depreciation Schedule'!Z66</f>
        <v>0</v>
      </c>
      <c r="AA66" s="83">
        <f>IF(COUNTIF($Z66:Z66,"&lt;&gt;0")&lt;INT(Y66),X66*'Depreciation Schedule'!Z66,IF(COUNTIF('Annual Depreciation Expense'!$Z66:Z66,"&lt;&gt;0")=INT('Annual Depreciation Expense'!Y66),(('Annual Depreciation Expense'!Y66)-INT('Annual Depreciation Expense'!Y66))*'Depreciation Schedule'!Z66*'Annual Depreciation Expense'!X66,0))+('Annual Depreciation Expense'!X66*'Depreciation Schedule'!AA66)</f>
        <v>0</v>
      </c>
      <c r="AB66" s="83">
        <f>IF(COUNTIF($Z66:AA66,"&lt;&gt;0")&lt;INT($J66),$I66*'Depreciation Schedule'!Z66,IF(COUNTIF('Annual Depreciation Expense'!$Z66:AA66,"&lt;&gt;0")=INT('Annual Depreciation Expense'!$J66),(('Annual Depreciation Expense'!$J66)-INT('Annual Depreciation Expense'!$J66))*'Depreciation Schedule'!AA66*'Annual Depreciation Expense'!$I66,0))
+IF(COUNTIF('Annual Depreciation Expense'!$AA66:AA66,"&lt;&gt;0")&lt;INT('Annual Depreciation Expense'!$J66),'Annual Depreciation Expense'!$I66*'Depreciation Schedule'!AA66,IF(COUNTIF('Annual Depreciation Expense'!$AA66:AA66,"&lt;&gt;0")=INT('Annual Depreciation Expense'!$J66),(('Annual Depreciation Expense'!$J66)-INT('Annual Depreciation Expense'!$J66))*'Depreciation Schedule'!AA66*'Annual Depreciation Expense'!$I66,0))
+('Annual Depreciation Expense'!$I66*'Depreciation Schedule'!AB66)</f>
        <v>0</v>
      </c>
      <c r="AC66" s="83">
        <f>IF(COUNTIF($Z66:AB66,"&lt;&gt;0")&lt;INT($J66),$I66*'Depreciation Schedule'!Z66,IF(COUNTIF('Annual Depreciation Expense'!$Z66:AB66,"&lt;&gt;0")=INT('Annual Depreciation Expense'!$J66),(('Annual Depreciation Expense'!$J66)-INT('Annual Depreciation Expense'!$J66))*'Depreciation Schedule'!AA66*'Annual Depreciation Expense'!$I66,0))
+IF(COUNTIF('Annual Depreciation Expense'!$AA66:AB66,"&lt;&gt;0")&lt;INT('Annual Depreciation Expense'!$J66),'Annual Depreciation Expense'!$I66*'Depreciation Schedule'!AA66,IF(COUNTIF('Annual Depreciation Expense'!$AA66:AB66,"&lt;&gt;0")=INT('Annual Depreciation Expense'!$J66),(('Annual Depreciation Expense'!$J66)-INT('Annual Depreciation Expense'!$J66))*'Depreciation Schedule'!AA66*'Annual Depreciation Expense'!$I66,0))
+IF(COUNTIF($AB66:AB66,"&lt;&gt;0")&lt;INT($J66),$I66*'Depreciation Schedule'!AB66,IF(COUNTIF('Annual Depreciation Expense'!$AB66:AB66,"&lt;&gt;0")=INT('Annual Depreciation Expense'!$J66),(('Annual Depreciation Expense'!$J66)-INT('Annual Depreciation Expense'!$J66))*'Depreciation Schedule'!AB66*'Annual Depreciation Expense'!$I66,0))
+('Annual Depreciation Expense'!$I66*'Depreciation Schedule'!AC66)</f>
        <v>0</v>
      </c>
      <c r="AD66" s="83">
        <f>IF(COUNTIF($Z66:AC66,"&lt;&gt;0")&lt;INT($J66),$I66*'Depreciation Schedule'!Z66,IF(COUNTIF('Annual Depreciation Expense'!$Z66:AC66,"&lt;&gt;0")=INT('Annual Depreciation Expense'!$J66),(('Annual Depreciation Expense'!$J66)-INT('Annual Depreciation Expense'!$J66))*'Depreciation Schedule'!AA66*'Annual Depreciation Expense'!$I66,0))
+IF(COUNTIF('Annual Depreciation Expense'!$AA66:AC66,"&lt;&gt;0")&lt;INT('Annual Depreciation Expense'!$J66),'Annual Depreciation Expense'!$I66*'Depreciation Schedule'!AB66,IF(COUNTIF('Annual Depreciation Expense'!$AA66:AC66,"&lt;&gt;0")=INT('Annual Depreciation Expense'!$J66),(('Annual Depreciation Expense'!$J66)-INT('Annual Depreciation Expense'!$J66))*'Depreciation Schedule'!AB66*'Annual Depreciation Expense'!$I66,0))
+IF(COUNTIF($AB66:AC66,"&lt;&gt;0")&lt;INT($J66),$I66*'Depreciation Schedule'!AC66,IF(COUNTIF('Annual Depreciation Expense'!$AB66:AC66,"&lt;&gt;0")=INT('Annual Depreciation Expense'!$J66),(('Annual Depreciation Expense'!$J66)-INT('Annual Depreciation Expense'!$J66))*'Depreciation Schedule'!AC66*'Annual Depreciation Expense'!$I66,0))
+IF(COUNTIF($AC66:AC66,"&lt;&gt;0")&lt;INT($J66),$I66*'Depreciation Schedule'!AA66,IF(COUNTIF('Annual Depreciation Expense'!$AC66:AC66,"&lt;&gt;0")=INT('Annual Depreciation Expense'!$J66),(('Annual Depreciation Expense'!$J66)-INT('Annual Depreciation Expense'!$J66))*'Depreciation Schedule'!AA66*'Annual Depreciation Expense'!$I66,0))
+('Annual Depreciation Expense'!$I66*'Depreciation Schedule'!AD66)</f>
        <v>0</v>
      </c>
      <c r="AE66" s="83">
        <f>IF(COUNTIF($Z66:AD66,"&lt;&gt;0")&lt;INT($J66),$I66*'Depreciation Schedule'!Z66,IF(COUNTIF('Annual Depreciation Expense'!$Z66:AD66,"&lt;&gt;0")=INT('Annual Depreciation Expense'!$J66),(('Annual Depreciation Expense'!$J66)-INT('Annual Depreciation Expense'!$J66))*'Depreciation Schedule'!Z66*'Annual Depreciation Expense'!$I66,0))
+IF(COUNTIF('Annual Depreciation Expense'!$AA66:AD66,"&lt;&gt;0")&lt;INT('Annual Depreciation Expense'!$J66),'Annual Depreciation Expense'!$I66*'Depreciation Schedule'!AA66,IF(COUNTIF('Annual Depreciation Expense'!$AA66:AD66,"&lt;&gt;0")=INT('Annual Depreciation Expense'!$J66),(('Annual Depreciation Expense'!$J66)-INT('Annual Depreciation Expense'!$J66))*'Depreciation Schedule'!AA66*'Annual Depreciation Expense'!$I66,0))
+IF(COUNTIF($AB66:AD66,"&lt;&gt;0")&lt;INT($J66),$I66*'Depreciation Schedule'!AB66,IF(COUNTIF('Annual Depreciation Expense'!$AB66:AD66,"&lt;&gt;0")=INT('Annual Depreciation Expense'!$J66),(('Annual Depreciation Expense'!$J66)-INT('Annual Depreciation Expense'!$J66))*'Depreciation Schedule'!AB66*'Annual Depreciation Expense'!$I66,0))
+IF(COUNTIF($AC66:AD66,"&lt;&gt;0")&lt;INT($J66),$I66*'Depreciation Schedule'!AC66,IF(COUNTIF('Annual Depreciation Expense'!$AC66:AD66,"&lt;&gt;0")=INT('Annual Depreciation Expense'!$J66),(('Annual Depreciation Expense'!$J66)-INT('Annual Depreciation Expense'!$J66))*'Depreciation Schedule'!AC66*'Annual Depreciation Expense'!$I66,0))
+IF(COUNTIF($AD66:AD66,"&lt;&gt;0")&lt;INT($J66),$I66*'Depreciation Schedule'!AD66,IF(COUNTIF('Annual Depreciation Expense'!$AD66:AD66,"&lt;&gt;0")=INT($J66),(($J66)-INT($J66))*'Depreciation Schedule'!AD66*$I66,0))
+('Annual Depreciation Expense'!$I66*'Depreciation Schedule'!AE66)</f>
        <v>0</v>
      </c>
    </row>
    <row r="67" spans="6:31" x14ac:dyDescent="0.25">
      <c r="F67" s="65" t="s">
        <v>46</v>
      </c>
      <c r="G67" s="16" t="s">
        <v>76</v>
      </c>
      <c r="H67" s="17" t="s">
        <v>77</v>
      </c>
      <c r="I67" s="63">
        <f>'Depreciation Schedule'!I67</f>
        <v>0</v>
      </c>
      <c r="J67" s="70">
        <f>'Depreciation Schedule'!J67</f>
        <v>0</v>
      </c>
      <c r="K67" s="83"/>
      <c r="L67" s="83">
        <f>I67*'Depreciation Schedule'!L67</f>
        <v>0</v>
      </c>
      <c r="M67" s="83">
        <f>IFERROR(IF(COUNTIF($L67:L67,"&lt;&gt;0")&lt;INT(J67),I67*'Depreciation Schedule'!L67,IF(COUNTIF('Annual Depreciation Expense'!$L67:L67,"&lt;&gt;0")=INT('Annual Depreciation Expense'!J67),(('Annual Depreciation Expense'!J67)-INT('Annual Depreciation Expense'!J67))*'Depreciation Schedule'!L67*'Annual Depreciation Expense'!I67,0))+('Annual Depreciation Expense'!I67*'Depreciation Schedule'!M67),0)</f>
        <v>0</v>
      </c>
      <c r="N67" s="83">
        <f>IFERROR(IF(COUNTIF($L67:M67,"&lt;&gt;0")&lt;INT($J67),$I67*'Depreciation Schedule'!L67,IF(COUNTIF('Annual Depreciation Expense'!$L67:M67,"&lt;&gt;0")=INT('Annual Depreciation Expense'!$J67),(('Annual Depreciation Expense'!$J67)-INT('Annual Depreciation Expense'!$J67))*'Depreciation Schedule'!M67*'Annual Depreciation Expense'!$I67,0))+IF(COUNTIF('Annual Depreciation Expense'!$M67:M67,"&lt;&gt;0")&lt;INT('Annual Depreciation Expense'!$J67),'Annual Depreciation Expense'!$I67*'Depreciation Schedule'!M67,IF(COUNTIF('Annual Depreciation Expense'!$M67:M67,"&lt;&gt;0")=INT('Annual Depreciation Expense'!$J67),(('Annual Depreciation Expense'!$J67)-INT('Annual Depreciation Expense'!$J67))*'Depreciation Schedule'!N67*'Annual Depreciation Expense'!$I67,0))+('Annual Depreciation Expense'!$I67*'Depreciation Schedule'!N67),0)</f>
        <v>0</v>
      </c>
      <c r="O67" s="83">
        <f>IFERROR(IF(COUNTIF($L67:N67,"&lt;&gt;0")&lt;INT($J67),$I67*'Depreciation Schedule'!L67,IF(COUNTIF('Annual Depreciation Expense'!$L67:N67,"&lt;&gt;0")=INT('Annual Depreciation Expense'!$J67),(('Annual Depreciation Expense'!$J67)-INT('Annual Depreciation Expense'!$J67))*'Depreciation Schedule'!L67*'Annual Depreciation Expense'!$I67,0))
+IF(COUNTIF('Annual Depreciation Expense'!$M67:N67,"&lt;&gt;0")&lt;INT('Annual Depreciation Expense'!$J67),'Annual Depreciation Expense'!$I67*'Depreciation Schedule'!M67,IF(COUNTIF('Annual Depreciation Expense'!$M67:N67,"&lt;&gt;0")=INT('Annual Depreciation Expense'!$J67),(('Annual Depreciation Expense'!$J67)-INT('Annual Depreciation Expense'!$J67))*'Depreciation Schedule'!M67*'Annual Depreciation Expense'!$I67,0))
+IF(COUNTIF($N67:N67,"&lt;&gt;0")&lt;INT($J67),$I67*'Depreciation Schedule'!N67,IF(COUNTIF('Annual Depreciation Expense'!$N67:N67,"&lt;&gt;0")=INT('Annual Depreciation Expense'!$J67),(('Annual Depreciation Expense'!$J67)-INT('Annual Depreciation Expense'!$J67))*'Depreciation Schedule'!O67*'Annual Depreciation Expense'!$I67,0))+('Annual Depreciation Expense'!$I67*'Depreciation Schedule'!O67),0)</f>
        <v>0</v>
      </c>
      <c r="P67" s="83">
        <f>IFERROR(IF(COUNTIF($L67:O67,"&lt;&gt;0")&lt;INT($J67),$I67*'Depreciation Schedule'!L67,IF(COUNTIF('Annual Depreciation Expense'!$L67:O67,"&lt;&gt;0")=INT('Annual Depreciation Expense'!$J67),(('Annual Depreciation Expense'!$J67)-INT('Annual Depreciation Expense'!$J67))*'Depreciation Schedule'!L67*'Annual Depreciation Expense'!$I67,0))
+IF(COUNTIF('Annual Depreciation Expense'!$M67:O67,"&lt;&gt;0")&lt;INT('Annual Depreciation Expense'!$J67),'Annual Depreciation Expense'!$I67*'Depreciation Schedule'!M67,IF(COUNTIF('Annual Depreciation Expense'!$M67:O67,"&lt;&gt;0")=INT('Annual Depreciation Expense'!$J67),(('Annual Depreciation Expense'!$J67)-INT('Annual Depreciation Expense'!$J67))*'Depreciation Schedule'!M67*'Annual Depreciation Expense'!$I67,0))
+IF(COUNTIF($N67:O67,"&lt;&gt;0")&lt;INT($J67),$I67*'Depreciation Schedule'!N67,IF(COUNTIF('Annual Depreciation Expense'!$N67:O67,"&lt;&gt;0")=INT('Annual Depreciation Expense'!$J67),(('Annual Depreciation Expense'!$J67)-INT('Annual Depreciation Expense'!$J67))*'Depreciation Schedule'!N67*'Annual Depreciation Expense'!$I67,0))
+IF(COUNTIF($O67:O67,"&lt;&gt;0")&lt;INT($J67),$I67*'Depreciation Schedule'!O67,IF(COUNTIF('Annual Depreciation Expense'!$O67:O67,"&lt;&gt;0")=INT('Annual Depreciation Expense'!$J67),(('Annual Depreciation Expense'!$J67)-INT('Annual Depreciation Expense'!$J67))*'Depreciation Schedule'!O67*'Annual Depreciation Expense'!$I67,0))+('Annual Depreciation Expense'!$I67*'Depreciation Schedule'!P67),0)</f>
        <v>0</v>
      </c>
      <c r="U67" s="65" t="s">
        <v>46</v>
      </c>
      <c r="V67" s="16" t="s">
        <v>76</v>
      </c>
      <c r="W67" s="17" t="s">
        <v>77</v>
      </c>
      <c r="X67" s="63">
        <f t="shared" si="19"/>
        <v>0</v>
      </c>
      <c r="Y67" s="70">
        <f t="shared" si="20"/>
        <v>0</v>
      </c>
      <c r="Z67" s="83">
        <f>X67*'Depreciation Schedule'!Z67</f>
        <v>0</v>
      </c>
      <c r="AA67" s="83">
        <f>IF(COUNTIF($Z67:Z67,"&lt;&gt;0")&lt;INT(Y67),X67*'Depreciation Schedule'!Z67,IF(COUNTIF('Annual Depreciation Expense'!$Z67:Z67,"&lt;&gt;0")=INT('Annual Depreciation Expense'!Y67),(('Annual Depreciation Expense'!Y67)-INT('Annual Depreciation Expense'!Y67))*'Depreciation Schedule'!Z67*'Annual Depreciation Expense'!X67,0))+('Annual Depreciation Expense'!X67*'Depreciation Schedule'!AA67)</f>
        <v>0</v>
      </c>
      <c r="AB67" s="83">
        <f>IF(COUNTIF($Z67:AA67,"&lt;&gt;0")&lt;INT($J67),$I67*'Depreciation Schedule'!Z67,IF(COUNTIF('Annual Depreciation Expense'!$Z67:AA67,"&lt;&gt;0")=INT('Annual Depreciation Expense'!$J67),(('Annual Depreciation Expense'!$J67)-INT('Annual Depreciation Expense'!$J67))*'Depreciation Schedule'!AA67*'Annual Depreciation Expense'!$I67,0))
+IF(COUNTIF('Annual Depreciation Expense'!$AA67:AA67,"&lt;&gt;0")&lt;INT('Annual Depreciation Expense'!$J67),'Annual Depreciation Expense'!$I67*'Depreciation Schedule'!AA67,IF(COUNTIF('Annual Depreciation Expense'!$AA67:AA67,"&lt;&gt;0")=INT('Annual Depreciation Expense'!$J67),(('Annual Depreciation Expense'!$J67)-INT('Annual Depreciation Expense'!$J67))*'Depreciation Schedule'!AA67*'Annual Depreciation Expense'!$I67,0))
+('Annual Depreciation Expense'!$I67*'Depreciation Schedule'!AB67)</f>
        <v>0</v>
      </c>
      <c r="AC67" s="83">
        <f>IF(COUNTIF($Z67:AB67,"&lt;&gt;0")&lt;INT($J67),$I67*'Depreciation Schedule'!Z67,IF(COUNTIF('Annual Depreciation Expense'!$Z67:AB67,"&lt;&gt;0")=INT('Annual Depreciation Expense'!$J67),(('Annual Depreciation Expense'!$J67)-INT('Annual Depreciation Expense'!$J67))*'Depreciation Schedule'!AA67*'Annual Depreciation Expense'!$I67,0))
+IF(COUNTIF('Annual Depreciation Expense'!$AA67:AB67,"&lt;&gt;0")&lt;INT('Annual Depreciation Expense'!$J67),'Annual Depreciation Expense'!$I67*'Depreciation Schedule'!AA67,IF(COUNTIF('Annual Depreciation Expense'!$AA67:AB67,"&lt;&gt;0")=INT('Annual Depreciation Expense'!$J67),(('Annual Depreciation Expense'!$J67)-INT('Annual Depreciation Expense'!$J67))*'Depreciation Schedule'!AA67*'Annual Depreciation Expense'!$I67,0))
+IF(COUNTIF($AB67:AB67,"&lt;&gt;0")&lt;INT($J67),$I67*'Depreciation Schedule'!AB67,IF(COUNTIF('Annual Depreciation Expense'!$AB67:AB67,"&lt;&gt;0")=INT('Annual Depreciation Expense'!$J67),(('Annual Depreciation Expense'!$J67)-INT('Annual Depreciation Expense'!$J67))*'Depreciation Schedule'!AB67*'Annual Depreciation Expense'!$I67,0))
+('Annual Depreciation Expense'!$I67*'Depreciation Schedule'!AC67)</f>
        <v>0</v>
      </c>
      <c r="AD67" s="83">
        <f>IF(COUNTIF($Z67:AC67,"&lt;&gt;0")&lt;INT($J67),$I67*'Depreciation Schedule'!Z67,IF(COUNTIF('Annual Depreciation Expense'!$Z67:AC67,"&lt;&gt;0")=INT('Annual Depreciation Expense'!$J67),(('Annual Depreciation Expense'!$J67)-INT('Annual Depreciation Expense'!$J67))*'Depreciation Schedule'!AA67*'Annual Depreciation Expense'!$I67,0))
+IF(COUNTIF('Annual Depreciation Expense'!$AA67:AC67,"&lt;&gt;0")&lt;INT('Annual Depreciation Expense'!$J67),'Annual Depreciation Expense'!$I67*'Depreciation Schedule'!AB67,IF(COUNTIF('Annual Depreciation Expense'!$AA67:AC67,"&lt;&gt;0")=INT('Annual Depreciation Expense'!$J67),(('Annual Depreciation Expense'!$J67)-INT('Annual Depreciation Expense'!$J67))*'Depreciation Schedule'!AB67*'Annual Depreciation Expense'!$I67,0))
+IF(COUNTIF($AB67:AC67,"&lt;&gt;0")&lt;INT($J67),$I67*'Depreciation Schedule'!AC67,IF(COUNTIF('Annual Depreciation Expense'!$AB67:AC67,"&lt;&gt;0")=INT('Annual Depreciation Expense'!$J67),(('Annual Depreciation Expense'!$J67)-INT('Annual Depreciation Expense'!$J67))*'Depreciation Schedule'!AC67*'Annual Depreciation Expense'!$I67,0))
+IF(COUNTIF($AC67:AC67,"&lt;&gt;0")&lt;INT($J67),$I67*'Depreciation Schedule'!AA67,IF(COUNTIF('Annual Depreciation Expense'!$AC67:AC67,"&lt;&gt;0")=INT('Annual Depreciation Expense'!$J67),(('Annual Depreciation Expense'!$J67)-INT('Annual Depreciation Expense'!$J67))*'Depreciation Schedule'!AA67*'Annual Depreciation Expense'!$I67,0))
+('Annual Depreciation Expense'!$I67*'Depreciation Schedule'!AD67)</f>
        <v>0</v>
      </c>
      <c r="AE67" s="83">
        <f>IF(COUNTIF($Z67:AD67,"&lt;&gt;0")&lt;INT($J67),$I67*'Depreciation Schedule'!Z67,IF(COUNTIF('Annual Depreciation Expense'!$Z67:AD67,"&lt;&gt;0")=INT('Annual Depreciation Expense'!$J67),(('Annual Depreciation Expense'!$J67)-INT('Annual Depreciation Expense'!$J67))*'Depreciation Schedule'!Z67*'Annual Depreciation Expense'!$I67,0))
+IF(COUNTIF('Annual Depreciation Expense'!$AA67:AD67,"&lt;&gt;0")&lt;INT('Annual Depreciation Expense'!$J67),'Annual Depreciation Expense'!$I67*'Depreciation Schedule'!AA67,IF(COUNTIF('Annual Depreciation Expense'!$AA67:AD67,"&lt;&gt;0")=INT('Annual Depreciation Expense'!$J67),(('Annual Depreciation Expense'!$J67)-INT('Annual Depreciation Expense'!$J67))*'Depreciation Schedule'!AA67*'Annual Depreciation Expense'!$I67,0))
+IF(COUNTIF($AB67:AD67,"&lt;&gt;0")&lt;INT($J67),$I67*'Depreciation Schedule'!AB67,IF(COUNTIF('Annual Depreciation Expense'!$AB67:AD67,"&lt;&gt;0")=INT('Annual Depreciation Expense'!$J67),(('Annual Depreciation Expense'!$J67)-INT('Annual Depreciation Expense'!$J67))*'Depreciation Schedule'!AB67*'Annual Depreciation Expense'!$I67,0))
+IF(COUNTIF($AC67:AD67,"&lt;&gt;0")&lt;INT($J67),$I67*'Depreciation Schedule'!AC67,IF(COUNTIF('Annual Depreciation Expense'!$AC67:AD67,"&lt;&gt;0")=INT('Annual Depreciation Expense'!$J67),(('Annual Depreciation Expense'!$J67)-INT('Annual Depreciation Expense'!$J67))*'Depreciation Schedule'!AC67*'Annual Depreciation Expense'!$I67,0))
+IF(COUNTIF($AD67:AD67,"&lt;&gt;0")&lt;INT($J67),$I67*'Depreciation Schedule'!AD67,IF(COUNTIF('Annual Depreciation Expense'!$AD67:AD67,"&lt;&gt;0")=INT($J67),(($J67)-INT($J67))*'Depreciation Schedule'!AD67*$I67,0))
+('Annual Depreciation Expense'!$I67*'Depreciation Schedule'!AE67)</f>
        <v>0</v>
      </c>
    </row>
    <row r="68" spans="6:31" x14ac:dyDescent="0.25">
      <c r="F68" s="65" t="s">
        <v>46</v>
      </c>
      <c r="G68" s="16" t="s">
        <v>81</v>
      </c>
      <c r="H68" s="17" t="s">
        <v>83</v>
      </c>
      <c r="I68" s="63">
        <f>'Depreciation Schedule'!I68</f>
        <v>0</v>
      </c>
      <c r="J68" s="70">
        <f>'Depreciation Schedule'!J68</f>
        <v>0</v>
      </c>
      <c r="K68" s="83"/>
      <c r="L68" s="83">
        <f>I68*'Depreciation Schedule'!L68</f>
        <v>0</v>
      </c>
      <c r="M68" s="83">
        <f>IFERROR(IF(COUNTIF($L68:L68,"&lt;&gt;0")&lt;INT(J68),I68*'Depreciation Schedule'!L68,IF(COUNTIF('Annual Depreciation Expense'!$L68:L68,"&lt;&gt;0")=INT('Annual Depreciation Expense'!J68),(('Annual Depreciation Expense'!J68)-INT('Annual Depreciation Expense'!J68))*'Depreciation Schedule'!L68*'Annual Depreciation Expense'!I68,0))+('Annual Depreciation Expense'!I68*'Depreciation Schedule'!M68),0)</f>
        <v>0</v>
      </c>
      <c r="N68" s="83">
        <f>IFERROR(IF(COUNTIF($L68:M68,"&lt;&gt;0")&lt;INT($J68),$I68*'Depreciation Schedule'!L68,IF(COUNTIF('Annual Depreciation Expense'!$L68:M68,"&lt;&gt;0")=INT('Annual Depreciation Expense'!$J68),(('Annual Depreciation Expense'!$J68)-INT('Annual Depreciation Expense'!$J68))*'Depreciation Schedule'!M68*'Annual Depreciation Expense'!$I68,0))+IF(COUNTIF('Annual Depreciation Expense'!$M68:M68,"&lt;&gt;0")&lt;INT('Annual Depreciation Expense'!$J68),'Annual Depreciation Expense'!$I68*'Depreciation Schedule'!M68,IF(COUNTIF('Annual Depreciation Expense'!$M68:M68,"&lt;&gt;0")=INT('Annual Depreciation Expense'!$J68),(('Annual Depreciation Expense'!$J68)-INT('Annual Depreciation Expense'!$J68))*'Depreciation Schedule'!N68*'Annual Depreciation Expense'!$I68,0))+('Annual Depreciation Expense'!$I68*'Depreciation Schedule'!N68),0)</f>
        <v>0</v>
      </c>
      <c r="O68" s="83">
        <f>IFERROR(IF(COUNTIF($L68:N68,"&lt;&gt;0")&lt;INT($J68),$I68*'Depreciation Schedule'!L68,IF(COUNTIF('Annual Depreciation Expense'!$L68:N68,"&lt;&gt;0")=INT('Annual Depreciation Expense'!$J68),(('Annual Depreciation Expense'!$J68)-INT('Annual Depreciation Expense'!$J68))*'Depreciation Schedule'!L68*'Annual Depreciation Expense'!$I68,0))
+IF(COUNTIF('Annual Depreciation Expense'!$M68:N68,"&lt;&gt;0")&lt;INT('Annual Depreciation Expense'!$J68),'Annual Depreciation Expense'!$I68*'Depreciation Schedule'!M68,IF(COUNTIF('Annual Depreciation Expense'!$M68:N68,"&lt;&gt;0")=INT('Annual Depreciation Expense'!$J68),(('Annual Depreciation Expense'!$J68)-INT('Annual Depreciation Expense'!$J68))*'Depreciation Schedule'!M68*'Annual Depreciation Expense'!$I68,0))
+IF(COUNTIF($N68:N68,"&lt;&gt;0")&lt;INT($J68),$I68*'Depreciation Schedule'!N68,IF(COUNTIF('Annual Depreciation Expense'!$N68:N68,"&lt;&gt;0")=INT('Annual Depreciation Expense'!$J68),(('Annual Depreciation Expense'!$J68)-INT('Annual Depreciation Expense'!$J68))*'Depreciation Schedule'!O68*'Annual Depreciation Expense'!$I68,0))+('Annual Depreciation Expense'!$I68*'Depreciation Schedule'!O68),0)</f>
        <v>0</v>
      </c>
      <c r="P68" s="83">
        <f>IFERROR(IF(COUNTIF($L68:O68,"&lt;&gt;0")&lt;INT($J68),$I68*'Depreciation Schedule'!L68,IF(COUNTIF('Annual Depreciation Expense'!$L68:O68,"&lt;&gt;0")=INT('Annual Depreciation Expense'!$J68),(('Annual Depreciation Expense'!$J68)-INT('Annual Depreciation Expense'!$J68))*'Depreciation Schedule'!L68*'Annual Depreciation Expense'!$I68,0))
+IF(COUNTIF('Annual Depreciation Expense'!$M68:O68,"&lt;&gt;0")&lt;INT('Annual Depreciation Expense'!$J68),'Annual Depreciation Expense'!$I68*'Depreciation Schedule'!M68,IF(COUNTIF('Annual Depreciation Expense'!$M68:O68,"&lt;&gt;0")=INT('Annual Depreciation Expense'!$J68),(('Annual Depreciation Expense'!$J68)-INT('Annual Depreciation Expense'!$J68))*'Depreciation Schedule'!M68*'Annual Depreciation Expense'!$I68,0))
+IF(COUNTIF($N68:O68,"&lt;&gt;0")&lt;INT($J68),$I68*'Depreciation Schedule'!N68,IF(COUNTIF('Annual Depreciation Expense'!$N68:O68,"&lt;&gt;0")=INT('Annual Depreciation Expense'!$J68),(('Annual Depreciation Expense'!$J68)-INT('Annual Depreciation Expense'!$J68))*'Depreciation Schedule'!N68*'Annual Depreciation Expense'!$I68,0))
+IF(COUNTIF($O68:O68,"&lt;&gt;0")&lt;INT($J68),$I68*'Depreciation Schedule'!O68,IF(COUNTIF('Annual Depreciation Expense'!$O68:O68,"&lt;&gt;0")=INT('Annual Depreciation Expense'!$J68),(('Annual Depreciation Expense'!$J68)-INT('Annual Depreciation Expense'!$J68))*'Depreciation Schedule'!O68*'Annual Depreciation Expense'!$I68,0))+('Annual Depreciation Expense'!$I68*'Depreciation Schedule'!P68),0)</f>
        <v>0</v>
      </c>
      <c r="U68" s="65" t="s">
        <v>46</v>
      </c>
      <c r="V68" s="16" t="s">
        <v>81</v>
      </c>
      <c r="W68" s="17" t="s">
        <v>83</v>
      </c>
      <c r="X68" s="63">
        <f t="shared" si="19"/>
        <v>0</v>
      </c>
      <c r="Y68" s="70">
        <f t="shared" si="20"/>
        <v>0</v>
      </c>
      <c r="Z68" s="83">
        <f>X68*'Depreciation Schedule'!Z68</f>
        <v>0</v>
      </c>
      <c r="AA68" s="83">
        <f>IF(COUNTIF($Z68:Z68,"&lt;&gt;0")&lt;INT(Y68),X68*'Depreciation Schedule'!Z68,IF(COUNTIF('Annual Depreciation Expense'!$Z68:Z68,"&lt;&gt;0")=INT('Annual Depreciation Expense'!Y68),(('Annual Depreciation Expense'!Y68)-INT('Annual Depreciation Expense'!Y68))*'Depreciation Schedule'!Z68*'Annual Depreciation Expense'!X68,0))+('Annual Depreciation Expense'!X68*'Depreciation Schedule'!AA68)</f>
        <v>0</v>
      </c>
      <c r="AB68" s="83">
        <f>IF(COUNTIF($Z68:AA68,"&lt;&gt;0")&lt;INT($J68),$I68*'Depreciation Schedule'!Z68,IF(COUNTIF('Annual Depreciation Expense'!$Z68:AA68,"&lt;&gt;0")=INT('Annual Depreciation Expense'!$J68),(('Annual Depreciation Expense'!$J68)-INT('Annual Depreciation Expense'!$J68))*'Depreciation Schedule'!AA68*'Annual Depreciation Expense'!$I68,0))
+IF(COUNTIF('Annual Depreciation Expense'!$AA68:AA68,"&lt;&gt;0")&lt;INT('Annual Depreciation Expense'!$J68),'Annual Depreciation Expense'!$I68*'Depreciation Schedule'!AA68,IF(COUNTIF('Annual Depreciation Expense'!$AA68:AA68,"&lt;&gt;0")=INT('Annual Depreciation Expense'!$J68),(('Annual Depreciation Expense'!$J68)-INT('Annual Depreciation Expense'!$J68))*'Depreciation Schedule'!AA68*'Annual Depreciation Expense'!$I68,0))
+('Annual Depreciation Expense'!$I68*'Depreciation Schedule'!AB68)</f>
        <v>0</v>
      </c>
      <c r="AC68" s="83">
        <f>IF(COUNTIF($Z68:AB68,"&lt;&gt;0")&lt;INT($J68),$I68*'Depreciation Schedule'!Z68,IF(COUNTIF('Annual Depreciation Expense'!$Z68:AB68,"&lt;&gt;0")=INT('Annual Depreciation Expense'!$J68),(('Annual Depreciation Expense'!$J68)-INT('Annual Depreciation Expense'!$J68))*'Depreciation Schedule'!AA68*'Annual Depreciation Expense'!$I68,0))
+IF(COUNTIF('Annual Depreciation Expense'!$AA68:AB68,"&lt;&gt;0")&lt;INT('Annual Depreciation Expense'!$J68),'Annual Depreciation Expense'!$I68*'Depreciation Schedule'!AA68,IF(COUNTIF('Annual Depreciation Expense'!$AA68:AB68,"&lt;&gt;0")=INT('Annual Depreciation Expense'!$J68),(('Annual Depreciation Expense'!$J68)-INT('Annual Depreciation Expense'!$J68))*'Depreciation Schedule'!AA68*'Annual Depreciation Expense'!$I68,0))
+IF(COUNTIF($AB68:AB68,"&lt;&gt;0")&lt;INT($J68),$I68*'Depreciation Schedule'!AB68,IF(COUNTIF('Annual Depreciation Expense'!$AB68:AB68,"&lt;&gt;0")=INT('Annual Depreciation Expense'!$J68),(('Annual Depreciation Expense'!$J68)-INT('Annual Depreciation Expense'!$J68))*'Depreciation Schedule'!AB68*'Annual Depreciation Expense'!$I68,0))
+('Annual Depreciation Expense'!$I68*'Depreciation Schedule'!AC68)</f>
        <v>0</v>
      </c>
      <c r="AD68" s="83">
        <f>IF(COUNTIF($Z68:AC68,"&lt;&gt;0")&lt;INT($J68),$I68*'Depreciation Schedule'!Z68,IF(COUNTIF('Annual Depreciation Expense'!$Z68:AC68,"&lt;&gt;0")=INT('Annual Depreciation Expense'!$J68),(('Annual Depreciation Expense'!$J68)-INT('Annual Depreciation Expense'!$J68))*'Depreciation Schedule'!AA68*'Annual Depreciation Expense'!$I68,0))
+IF(COUNTIF('Annual Depreciation Expense'!$AA68:AC68,"&lt;&gt;0")&lt;INT('Annual Depreciation Expense'!$J68),'Annual Depreciation Expense'!$I68*'Depreciation Schedule'!AB68,IF(COUNTIF('Annual Depreciation Expense'!$AA68:AC68,"&lt;&gt;0")=INT('Annual Depreciation Expense'!$J68),(('Annual Depreciation Expense'!$J68)-INT('Annual Depreciation Expense'!$J68))*'Depreciation Schedule'!AB68*'Annual Depreciation Expense'!$I68,0))
+IF(COUNTIF($AB68:AC68,"&lt;&gt;0")&lt;INT($J68),$I68*'Depreciation Schedule'!AC68,IF(COUNTIF('Annual Depreciation Expense'!$AB68:AC68,"&lt;&gt;0")=INT('Annual Depreciation Expense'!$J68),(('Annual Depreciation Expense'!$J68)-INT('Annual Depreciation Expense'!$J68))*'Depreciation Schedule'!AC68*'Annual Depreciation Expense'!$I68,0))
+IF(COUNTIF($AC68:AC68,"&lt;&gt;0")&lt;INT($J68),$I68*'Depreciation Schedule'!AA68,IF(COUNTIF('Annual Depreciation Expense'!$AC68:AC68,"&lt;&gt;0")=INT('Annual Depreciation Expense'!$J68),(('Annual Depreciation Expense'!$J68)-INT('Annual Depreciation Expense'!$J68))*'Depreciation Schedule'!AA68*'Annual Depreciation Expense'!$I68,0))
+('Annual Depreciation Expense'!$I68*'Depreciation Schedule'!AD68)</f>
        <v>0</v>
      </c>
      <c r="AE68" s="83">
        <f>IF(COUNTIF($Z68:AD68,"&lt;&gt;0")&lt;INT($J68),$I68*'Depreciation Schedule'!Z68,IF(COUNTIF('Annual Depreciation Expense'!$Z68:AD68,"&lt;&gt;0")=INT('Annual Depreciation Expense'!$J68),(('Annual Depreciation Expense'!$J68)-INT('Annual Depreciation Expense'!$J68))*'Depreciation Schedule'!Z68*'Annual Depreciation Expense'!$I68,0))
+IF(COUNTIF('Annual Depreciation Expense'!$AA68:AD68,"&lt;&gt;0")&lt;INT('Annual Depreciation Expense'!$J68),'Annual Depreciation Expense'!$I68*'Depreciation Schedule'!AA68,IF(COUNTIF('Annual Depreciation Expense'!$AA68:AD68,"&lt;&gt;0")=INT('Annual Depreciation Expense'!$J68),(('Annual Depreciation Expense'!$J68)-INT('Annual Depreciation Expense'!$J68))*'Depreciation Schedule'!AA68*'Annual Depreciation Expense'!$I68,0))
+IF(COUNTIF($AB68:AD68,"&lt;&gt;0")&lt;INT($J68),$I68*'Depreciation Schedule'!AB68,IF(COUNTIF('Annual Depreciation Expense'!$AB68:AD68,"&lt;&gt;0")=INT('Annual Depreciation Expense'!$J68),(('Annual Depreciation Expense'!$J68)-INT('Annual Depreciation Expense'!$J68))*'Depreciation Schedule'!AB68*'Annual Depreciation Expense'!$I68,0))
+IF(COUNTIF($AC68:AD68,"&lt;&gt;0")&lt;INT($J68),$I68*'Depreciation Schedule'!AC68,IF(COUNTIF('Annual Depreciation Expense'!$AC68:AD68,"&lt;&gt;0")=INT('Annual Depreciation Expense'!$J68),(('Annual Depreciation Expense'!$J68)-INT('Annual Depreciation Expense'!$J68))*'Depreciation Schedule'!AC68*'Annual Depreciation Expense'!$I68,0))
+IF(COUNTIF($AD68:AD68,"&lt;&gt;0")&lt;INT($J68),$I68*'Depreciation Schedule'!AD68,IF(COUNTIF('Annual Depreciation Expense'!$AD68:AD68,"&lt;&gt;0")=INT($J68),(($J68)-INT($J68))*'Depreciation Schedule'!AD68*$I68,0))
+('Annual Depreciation Expense'!$I68*'Depreciation Schedule'!AE68)</f>
        <v>0</v>
      </c>
    </row>
    <row r="69" spans="6:31" x14ac:dyDescent="0.25">
      <c r="F69" s="65" t="s">
        <v>46</v>
      </c>
      <c r="G69" s="16" t="s">
        <v>87</v>
      </c>
      <c r="H69" s="17" t="s">
        <v>89</v>
      </c>
      <c r="I69" s="63">
        <f>'Depreciation Schedule'!I69</f>
        <v>0</v>
      </c>
      <c r="J69" s="70">
        <f>'Depreciation Schedule'!J69</f>
        <v>0</v>
      </c>
      <c r="K69" s="83"/>
      <c r="L69" s="83">
        <f>I69*'Depreciation Schedule'!L69</f>
        <v>0</v>
      </c>
      <c r="M69" s="83">
        <f>IFERROR(IF(COUNTIF($L69:L69,"&lt;&gt;0")&lt;INT(J69),I69*'Depreciation Schedule'!L69,IF(COUNTIF('Annual Depreciation Expense'!$L69:L69,"&lt;&gt;0")=INT('Annual Depreciation Expense'!J69),(('Annual Depreciation Expense'!J69)-INT('Annual Depreciation Expense'!J69))*'Depreciation Schedule'!L69*'Annual Depreciation Expense'!I69,0))+('Annual Depreciation Expense'!I69*'Depreciation Schedule'!M69),0)</f>
        <v>0</v>
      </c>
      <c r="N69" s="83">
        <f>IFERROR(IF(COUNTIF($L69:M69,"&lt;&gt;0")&lt;INT($J69),$I69*'Depreciation Schedule'!L69,IF(COUNTIF('Annual Depreciation Expense'!$L69:M69,"&lt;&gt;0")=INT('Annual Depreciation Expense'!$J69),(('Annual Depreciation Expense'!$J69)-INT('Annual Depreciation Expense'!$J69))*'Depreciation Schedule'!M69*'Annual Depreciation Expense'!$I69,0))+IF(COUNTIF('Annual Depreciation Expense'!$M69:M69,"&lt;&gt;0")&lt;INT('Annual Depreciation Expense'!$J69),'Annual Depreciation Expense'!$I69*'Depreciation Schedule'!M69,IF(COUNTIF('Annual Depreciation Expense'!$M69:M69,"&lt;&gt;0")=INT('Annual Depreciation Expense'!$J69),(('Annual Depreciation Expense'!$J69)-INT('Annual Depreciation Expense'!$J69))*'Depreciation Schedule'!N69*'Annual Depreciation Expense'!$I69,0))+('Annual Depreciation Expense'!$I69*'Depreciation Schedule'!N69),0)</f>
        <v>0</v>
      </c>
      <c r="O69" s="83">
        <f>IFERROR(IF(COUNTIF($L69:N69,"&lt;&gt;0")&lt;INT($J69),$I69*'Depreciation Schedule'!L69,IF(COUNTIF('Annual Depreciation Expense'!$L69:N69,"&lt;&gt;0")=INT('Annual Depreciation Expense'!$J69),(('Annual Depreciation Expense'!$J69)-INT('Annual Depreciation Expense'!$J69))*'Depreciation Schedule'!L69*'Annual Depreciation Expense'!$I69,0))
+IF(COUNTIF('Annual Depreciation Expense'!$M69:N69,"&lt;&gt;0")&lt;INT('Annual Depreciation Expense'!$J69),'Annual Depreciation Expense'!$I69*'Depreciation Schedule'!M69,IF(COUNTIF('Annual Depreciation Expense'!$M69:N69,"&lt;&gt;0")=INT('Annual Depreciation Expense'!$J69),(('Annual Depreciation Expense'!$J69)-INT('Annual Depreciation Expense'!$J69))*'Depreciation Schedule'!M69*'Annual Depreciation Expense'!$I69,0))
+IF(COUNTIF($N69:N69,"&lt;&gt;0")&lt;INT($J69),$I69*'Depreciation Schedule'!N69,IF(COUNTIF('Annual Depreciation Expense'!$N69:N69,"&lt;&gt;0")=INT('Annual Depreciation Expense'!$J69),(('Annual Depreciation Expense'!$J69)-INT('Annual Depreciation Expense'!$J69))*'Depreciation Schedule'!O69*'Annual Depreciation Expense'!$I69,0))+('Annual Depreciation Expense'!$I69*'Depreciation Schedule'!O69),0)</f>
        <v>0</v>
      </c>
      <c r="P69" s="83">
        <f>IFERROR(IF(COUNTIF($L69:O69,"&lt;&gt;0")&lt;INT($J69),$I69*'Depreciation Schedule'!L69,IF(COUNTIF('Annual Depreciation Expense'!$L69:O69,"&lt;&gt;0")=INT('Annual Depreciation Expense'!$J69),(('Annual Depreciation Expense'!$J69)-INT('Annual Depreciation Expense'!$J69))*'Depreciation Schedule'!L69*'Annual Depreciation Expense'!$I69,0))
+IF(COUNTIF('Annual Depreciation Expense'!$M69:O69,"&lt;&gt;0")&lt;INT('Annual Depreciation Expense'!$J69),'Annual Depreciation Expense'!$I69*'Depreciation Schedule'!M69,IF(COUNTIF('Annual Depreciation Expense'!$M69:O69,"&lt;&gt;0")=INT('Annual Depreciation Expense'!$J69),(('Annual Depreciation Expense'!$J69)-INT('Annual Depreciation Expense'!$J69))*'Depreciation Schedule'!M69*'Annual Depreciation Expense'!$I69,0))
+IF(COUNTIF($N69:O69,"&lt;&gt;0")&lt;INT($J69),$I69*'Depreciation Schedule'!N69,IF(COUNTIF('Annual Depreciation Expense'!$N69:O69,"&lt;&gt;0")=INT('Annual Depreciation Expense'!$J69),(('Annual Depreciation Expense'!$J69)-INT('Annual Depreciation Expense'!$J69))*'Depreciation Schedule'!N69*'Annual Depreciation Expense'!$I69,0))
+IF(COUNTIF($O69:O69,"&lt;&gt;0")&lt;INT($J69),$I69*'Depreciation Schedule'!O69,IF(COUNTIF('Annual Depreciation Expense'!$O69:O69,"&lt;&gt;0")=INT('Annual Depreciation Expense'!$J69),(('Annual Depreciation Expense'!$J69)-INT('Annual Depreciation Expense'!$J69))*'Depreciation Schedule'!O69*'Annual Depreciation Expense'!$I69,0))+('Annual Depreciation Expense'!$I69*'Depreciation Schedule'!P69),0)</f>
        <v>0</v>
      </c>
      <c r="U69" s="65" t="s">
        <v>46</v>
      </c>
      <c r="V69" s="16" t="s">
        <v>87</v>
      </c>
      <c r="W69" s="17" t="s">
        <v>89</v>
      </c>
      <c r="X69" s="63">
        <f t="shared" si="19"/>
        <v>0</v>
      </c>
      <c r="Y69" s="70">
        <f t="shared" si="20"/>
        <v>0</v>
      </c>
      <c r="Z69" s="83">
        <f>X69*'Depreciation Schedule'!Z69</f>
        <v>0</v>
      </c>
      <c r="AA69" s="83">
        <f>IF(COUNTIF($Z69:Z69,"&lt;&gt;0")&lt;INT(Y69),X69*'Depreciation Schedule'!Z69,IF(COUNTIF('Annual Depreciation Expense'!$Z69:Z69,"&lt;&gt;0")=INT('Annual Depreciation Expense'!Y69),(('Annual Depreciation Expense'!Y69)-INT('Annual Depreciation Expense'!Y69))*'Depreciation Schedule'!Z69*'Annual Depreciation Expense'!X69,0))+('Annual Depreciation Expense'!X69*'Depreciation Schedule'!AA69)</f>
        <v>0</v>
      </c>
      <c r="AB69" s="83">
        <f>IF(COUNTIF($Z69:AA69,"&lt;&gt;0")&lt;INT($J69),$I69*'Depreciation Schedule'!Z69,IF(COUNTIF('Annual Depreciation Expense'!$Z69:AA69,"&lt;&gt;0")=INT('Annual Depreciation Expense'!$J69),(('Annual Depreciation Expense'!$J69)-INT('Annual Depreciation Expense'!$J69))*'Depreciation Schedule'!AA69*'Annual Depreciation Expense'!$I69,0))
+IF(COUNTIF('Annual Depreciation Expense'!$AA69:AA69,"&lt;&gt;0")&lt;INT('Annual Depreciation Expense'!$J69),'Annual Depreciation Expense'!$I69*'Depreciation Schedule'!AA69,IF(COUNTIF('Annual Depreciation Expense'!$AA69:AA69,"&lt;&gt;0")=INT('Annual Depreciation Expense'!$J69),(('Annual Depreciation Expense'!$J69)-INT('Annual Depreciation Expense'!$J69))*'Depreciation Schedule'!AA69*'Annual Depreciation Expense'!$I69,0))
+('Annual Depreciation Expense'!$I69*'Depreciation Schedule'!AB69)</f>
        <v>0</v>
      </c>
      <c r="AC69" s="83">
        <f>IF(COUNTIF($Z69:AB69,"&lt;&gt;0")&lt;INT($J69),$I69*'Depreciation Schedule'!Z69,IF(COUNTIF('Annual Depreciation Expense'!$Z69:AB69,"&lt;&gt;0")=INT('Annual Depreciation Expense'!$J69),(('Annual Depreciation Expense'!$J69)-INT('Annual Depreciation Expense'!$J69))*'Depreciation Schedule'!AA69*'Annual Depreciation Expense'!$I69,0))
+IF(COUNTIF('Annual Depreciation Expense'!$AA69:AB69,"&lt;&gt;0")&lt;INT('Annual Depreciation Expense'!$J69),'Annual Depreciation Expense'!$I69*'Depreciation Schedule'!AA69,IF(COUNTIF('Annual Depreciation Expense'!$AA69:AB69,"&lt;&gt;0")=INT('Annual Depreciation Expense'!$J69),(('Annual Depreciation Expense'!$J69)-INT('Annual Depreciation Expense'!$J69))*'Depreciation Schedule'!AA69*'Annual Depreciation Expense'!$I69,0))
+IF(COUNTIF($AB69:AB69,"&lt;&gt;0")&lt;INT($J69),$I69*'Depreciation Schedule'!AB69,IF(COUNTIF('Annual Depreciation Expense'!$AB69:AB69,"&lt;&gt;0")=INT('Annual Depreciation Expense'!$J69),(('Annual Depreciation Expense'!$J69)-INT('Annual Depreciation Expense'!$J69))*'Depreciation Schedule'!AB69*'Annual Depreciation Expense'!$I69,0))
+('Annual Depreciation Expense'!$I69*'Depreciation Schedule'!AC69)</f>
        <v>0</v>
      </c>
      <c r="AD69" s="83">
        <f>IF(COUNTIF($Z69:AC69,"&lt;&gt;0")&lt;INT($J69),$I69*'Depreciation Schedule'!Z69,IF(COUNTIF('Annual Depreciation Expense'!$Z69:AC69,"&lt;&gt;0")=INT('Annual Depreciation Expense'!$J69),(('Annual Depreciation Expense'!$J69)-INT('Annual Depreciation Expense'!$J69))*'Depreciation Schedule'!AA69*'Annual Depreciation Expense'!$I69,0))
+IF(COUNTIF('Annual Depreciation Expense'!$AA69:AC69,"&lt;&gt;0")&lt;INT('Annual Depreciation Expense'!$J69),'Annual Depreciation Expense'!$I69*'Depreciation Schedule'!AB69,IF(COUNTIF('Annual Depreciation Expense'!$AA69:AC69,"&lt;&gt;0")=INT('Annual Depreciation Expense'!$J69),(('Annual Depreciation Expense'!$J69)-INT('Annual Depreciation Expense'!$J69))*'Depreciation Schedule'!AB69*'Annual Depreciation Expense'!$I69,0))
+IF(COUNTIF($AB69:AC69,"&lt;&gt;0")&lt;INT($J69),$I69*'Depreciation Schedule'!AC69,IF(COUNTIF('Annual Depreciation Expense'!$AB69:AC69,"&lt;&gt;0")=INT('Annual Depreciation Expense'!$J69),(('Annual Depreciation Expense'!$J69)-INT('Annual Depreciation Expense'!$J69))*'Depreciation Schedule'!AC69*'Annual Depreciation Expense'!$I69,0))
+IF(COUNTIF($AC69:AC69,"&lt;&gt;0")&lt;INT($J69),$I69*'Depreciation Schedule'!AA69,IF(COUNTIF('Annual Depreciation Expense'!$AC69:AC69,"&lt;&gt;0")=INT('Annual Depreciation Expense'!$J69),(('Annual Depreciation Expense'!$J69)-INT('Annual Depreciation Expense'!$J69))*'Depreciation Schedule'!AA69*'Annual Depreciation Expense'!$I69,0))
+('Annual Depreciation Expense'!$I69*'Depreciation Schedule'!AD69)</f>
        <v>0</v>
      </c>
      <c r="AE69" s="83">
        <f>IF(COUNTIF($Z69:AD69,"&lt;&gt;0")&lt;INT($J69),$I69*'Depreciation Schedule'!Z69,IF(COUNTIF('Annual Depreciation Expense'!$Z69:AD69,"&lt;&gt;0")=INT('Annual Depreciation Expense'!$J69),(('Annual Depreciation Expense'!$J69)-INT('Annual Depreciation Expense'!$J69))*'Depreciation Schedule'!Z69*'Annual Depreciation Expense'!$I69,0))
+IF(COUNTIF('Annual Depreciation Expense'!$AA69:AD69,"&lt;&gt;0")&lt;INT('Annual Depreciation Expense'!$J69),'Annual Depreciation Expense'!$I69*'Depreciation Schedule'!AA69,IF(COUNTIF('Annual Depreciation Expense'!$AA69:AD69,"&lt;&gt;0")=INT('Annual Depreciation Expense'!$J69),(('Annual Depreciation Expense'!$J69)-INT('Annual Depreciation Expense'!$J69))*'Depreciation Schedule'!AA69*'Annual Depreciation Expense'!$I69,0))
+IF(COUNTIF($AB69:AD69,"&lt;&gt;0")&lt;INT($J69),$I69*'Depreciation Schedule'!AB69,IF(COUNTIF('Annual Depreciation Expense'!$AB69:AD69,"&lt;&gt;0")=INT('Annual Depreciation Expense'!$J69),(('Annual Depreciation Expense'!$J69)-INT('Annual Depreciation Expense'!$J69))*'Depreciation Schedule'!AB69*'Annual Depreciation Expense'!$I69,0))
+IF(COUNTIF($AC69:AD69,"&lt;&gt;0")&lt;INT($J69),$I69*'Depreciation Schedule'!AC69,IF(COUNTIF('Annual Depreciation Expense'!$AC69:AD69,"&lt;&gt;0")=INT('Annual Depreciation Expense'!$J69),(('Annual Depreciation Expense'!$J69)-INT('Annual Depreciation Expense'!$J69))*'Depreciation Schedule'!AC69*'Annual Depreciation Expense'!$I69,0))
+IF(COUNTIF($AD69:AD69,"&lt;&gt;0")&lt;INT($J69),$I69*'Depreciation Schedule'!AD69,IF(COUNTIF('Annual Depreciation Expense'!$AD69:AD69,"&lt;&gt;0")=INT($J69),(($J69)-INT($J69))*'Depreciation Schedule'!AD69*$I69,0))
+('Annual Depreciation Expense'!$I69*'Depreciation Schedule'!AE69)</f>
        <v>0</v>
      </c>
    </row>
    <row r="70" spans="6:31" x14ac:dyDescent="0.25">
      <c r="F70" s="65" t="s">
        <v>46</v>
      </c>
      <c r="G70" s="16" t="s">
        <v>93</v>
      </c>
      <c r="H70" s="17" t="s">
        <v>95</v>
      </c>
      <c r="I70" s="63">
        <f>'Depreciation Schedule'!I70</f>
        <v>0</v>
      </c>
      <c r="J70" s="70">
        <f>'Depreciation Schedule'!J70</f>
        <v>0</v>
      </c>
      <c r="K70" s="83"/>
      <c r="L70" s="83">
        <f>I70*'Depreciation Schedule'!L70</f>
        <v>0</v>
      </c>
      <c r="M70" s="83">
        <f>IFERROR(IF(COUNTIF($L70:L70,"&lt;&gt;0")&lt;INT(J70),I70*'Depreciation Schedule'!L70,IF(COUNTIF('Annual Depreciation Expense'!$L70:L70,"&lt;&gt;0")=INT('Annual Depreciation Expense'!J70),(('Annual Depreciation Expense'!J70)-INT('Annual Depreciation Expense'!J70))*'Depreciation Schedule'!L70*'Annual Depreciation Expense'!I70,0))+('Annual Depreciation Expense'!I70*'Depreciation Schedule'!M70),0)</f>
        <v>0</v>
      </c>
      <c r="N70" s="83">
        <f>IFERROR(IF(COUNTIF($L70:M70,"&lt;&gt;0")&lt;INT($J70),$I70*'Depreciation Schedule'!L70,IF(COUNTIF('Annual Depreciation Expense'!$L70:M70,"&lt;&gt;0")=INT('Annual Depreciation Expense'!$J70),(('Annual Depreciation Expense'!$J70)-INT('Annual Depreciation Expense'!$J70))*'Depreciation Schedule'!M70*'Annual Depreciation Expense'!$I70,0))+IF(COUNTIF('Annual Depreciation Expense'!$M70:M70,"&lt;&gt;0")&lt;INT('Annual Depreciation Expense'!$J70),'Annual Depreciation Expense'!$I70*'Depreciation Schedule'!M70,IF(COUNTIF('Annual Depreciation Expense'!$M70:M70,"&lt;&gt;0")=INT('Annual Depreciation Expense'!$J70),(('Annual Depreciation Expense'!$J70)-INT('Annual Depreciation Expense'!$J70))*'Depreciation Schedule'!N70*'Annual Depreciation Expense'!$I70,0))+('Annual Depreciation Expense'!$I70*'Depreciation Schedule'!N70),0)</f>
        <v>0</v>
      </c>
      <c r="O70" s="83">
        <f>IFERROR(IF(COUNTIF($L70:N70,"&lt;&gt;0")&lt;INT($J70),$I70*'Depreciation Schedule'!L70,IF(COUNTIF('Annual Depreciation Expense'!$L70:N70,"&lt;&gt;0")=INT('Annual Depreciation Expense'!$J70),(('Annual Depreciation Expense'!$J70)-INT('Annual Depreciation Expense'!$J70))*'Depreciation Schedule'!L70*'Annual Depreciation Expense'!$I70,0))
+IF(COUNTIF('Annual Depreciation Expense'!$M70:N70,"&lt;&gt;0")&lt;INT('Annual Depreciation Expense'!$J70),'Annual Depreciation Expense'!$I70*'Depreciation Schedule'!M70,IF(COUNTIF('Annual Depreciation Expense'!$M70:N70,"&lt;&gt;0")=INT('Annual Depreciation Expense'!$J70),(('Annual Depreciation Expense'!$J70)-INT('Annual Depreciation Expense'!$J70))*'Depreciation Schedule'!M70*'Annual Depreciation Expense'!$I70,0))
+IF(COUNTIF($N70:N70,"&lt;&gt;0")&lt;INT($J70),$I70*'Depreciation Schedule'!N70,IF(COUNTIF('Annual Depreciation Expense'!$N70:N70,"&lt;&gt;0")=INT('Annual Depreciation Expense'!$J70),(('Annual Depreciation Expense'!$J70)-INT('Annual Depreciation Expense'!$J70))*'Depreciation Schedule'!O70*'Annual Depreciation Expense'!$I70,0))+('Annual Depreciation Expense'!$I70*'Depreciation Schedule'!O70),0)</f>
        <v>0</v>
      </c>
      <c r="P70" s="83">
        <f>IFERROR(IF(COUNTIF($L70:O70,"&lt;&gt;0")&lt;INT($J70),$I70*'Depreciation Schedule'!L70,IF(COUNTIF('Annual Depreciation Expense'!$L70:O70,"&lt;&gt;0")=INT('Annual Depreciation Expense'!$J70),(('Annual Depreciation Expense'!$J70)-INT('Annual Depreciation Expense'!$J70))*'Depreciation Schedule'!L70*'Annual Depreciation Expense'!$I70,0))
+IF(COUNTIF('Annual Depreciation Expense'!$M70:O70,"&lt;&gt;0")&lt;INT('Annual Depreciation Expense'!$J70),'Annual Depreciation Expense'!$I70*'Depreciation Schedule'!M70,IF(COUNTIF('Annual Depreciation Expense'!$M70:O70,"&lt;&gt;0")=INT('Annual Depreciation Expense'!$J70),(('Annual Depreciation Expense'!$J70)-INT('Annual Depreciation Expense'!$J70))*'Depreciation Schedule'!M70*'Annual Depreciation Expense'!$I70,0))
+IF(COUNTIF($N70:O70,"&lt;&gt;0")&lt;INT($J70),$I70*'Depreciation Schedule'!N70,IF(COUNTIF('Annual Depreciation Expense'!$N70:O70,"&lt;&gt;0")=INT('Annual Depreciation Expense'!$J70),(('Annual Depreciation Expense'!$J70)-INT('Annual Depreciation Expense'!$J70))*'Depreciation Schedule'!N70*'Annual Depreciation Expense'!$I70,0))
+IF(COUNTIF($O70:O70,"&lt;&gt;0")&lt;INT($J70),$I70*'Depreciation Schedule'!O70,IF(COUNTIF('Annual Depreciation Expense'!$O70:O70,"&lt;&gt;0")=INT('Annual Depreciation Expense'!$J70),(('Annual Depreciation Expense'!$J70)-INT('Annual Depreciation Expense'!$J70))*'Depreciation Schedule'!O70*'Annual Depreciation Expense'!$I70,0))+('Annual Depreciation Expense'!$I70*'Depreciation Schedule'!P70),0)</f>
        <v>0</v>
      </c>
      <c r="U70" s="65" t="s">
        <v>46</v>
      </c>
      <c r="V70" s="16" t="s">
        <v>93</v>
      </c>
      <c r="W70" s="17" t="s">
        <v>95</v>
      </c>
      <c r="X70" s="63">
        <f t="shared" si="19"/>
        <v>0</v>
      </c>
      <c r="Y70" s="70">
        <f t="shared" si="20"/>
        <v>0</v>
      </c>
      <c r="Z70" s="83">
        <f>X70*'Depreciation Schedule'!Z70</f>
        <v>0</v>
      </c>
      <c r="AA70" s="83">
        <f>IF(COUNTIF($Z70:Z70,"&lt;&gt;0")&lt;INT(Y70),X70*'Depreciation Schedule'!Z70,IF(COUNTIF('Annual Depreciation Expense'!$Z70:Z70,"&lt;&gt;0")=INT('Annual Depreciation Expense'!Y70),(('Annual Depreciation Expense'!Y70)-INT('Annual Depreciation Expense'!Y70))*'Depreciation Schedule'!Z70*'Annual Depreciation Expense'!X70,0))+('Annual Depreciation Expense'!X70*'Depreciation Schedule'!AA70)</f>
        <v>0</v>
      </c>
      <c r="AB70" s="83">
        <f>IF(COUNTIF($Z70:AA70,"&lt;&gt;0")&lt;INT($J70),$I70*'Depreciation Schedule'!Z70,IF(COUNTIF('Annual Depreciation Expense'!$Z70:AA70,"&lt;&gt;0")=INT('Annual Depreciation Expense'!$J70),(('Annual Depreciation Expense'!$J70)-INT('Annual Depreciation Expense'!$J70))*'Depreciation Schedule'!AA70*'Annual Depreciation Expense'!$I70,0))
+IF(COUNTIF('Annual Depreciation Expense'!$AA70:AA70,"&lt;&gt;0")&lt;INT('Annual Depreciation Expense'!$J70),'Annual Depreciation Expense'!$I70*'Depreciation Schedule'!AA70,IF(COUNTIF('Annual Depreciation Expense'!$AA70:AA70,"&lt;&gt;0")=INT('Annual Depreciation Expense'!$J70),(('Annual Depreciation Expense'!$J70)-INT('Annual Depreciation Expense'!$J70))*'Depreciation Schedule'!AA70*'Annual Depreciation Expense'!$I70,0))
+('Annual Depreciation Expense'!$I70*'Depreciation Schedule'!AB70)</f>
        <v>0</v>
      </c>
      <c r="AC70" s="83">
        <f>IF(COUNTIF($Z70:AB70,"&lt;&gt;0")&lt;INT($J70),$I70*'Depreciation Schedule'!Z70,IF(COUNTIF('Annual Depreciation Expense'!$Z70:AB70,"&lt;&gt;0")=INT('Annual Depreciation Expense'!$J70),(('Annual Depreciation Expense'!$J70)-INT('Annual Depreciation Expense'!$J70))*'Depreciation Schedule'!AA70*'Annual Depreciation Expense'!$I70,0))
+IF(COUNTIF('Annual Depreciation Expense'!$AA70:AB70,"&lt;&gt;0")&lt;INT('Annual Depreciation Expense'!$J70),'Annual Depreciation Expense'!$I70*'Depreciation Schedule'!AA70,IF(COUNTIF('Annual Depreciation Expense'!$AA70:AB70,"&lt;&gt;0")=INT('Annual Depreciation Expense'!$J70),(('Annual Depreciation Expense'!$J70)-INT('Annual Depreciation Expense'!$J70))*'Depreciation Schedule'!AA70*'Annual Depreciation Expense'!$I70,0))
+IF(COUNTIF($AB70:AB70,"&lt;&gt;0")&lt;INT($J70),$I70*'Depreciation Schedule'!AB70,IF(COUNTIF('Annual Depreciation Expense'!$AB70:AB70,"&lt;&gt;0")=INT('Annual Depreciation Expense'!$J70),(('Annual Depreciation Expense'!$J70)-INT('Annual Depreciation Expense'!$J70))*'Depreciation Schedule'!AB70*'Annual Depreciation Expense'!$I70,0))
+('Annual Depreciation Expense'!$I70*'Depreciation Schedule'!AC70)</f>
        <v>0</v>
      </c>
      <c r="AD70" s="83">
        <f>IF(COUNTIF($Z70:AC70,"&lt;&gt;0")&lt;INT($J70),$I70*'Depreciation Schedule'!Z70,IF(COUNTIF('Annual Depreciation Expense'!$Z70:AC70,"&lt;&gt;0")=INT('Annual Depreciation Expense'!$J70),(('Annual Depreciation Expense'!$J70)-INT('Annual Depreciation Expense'!$J70))*'Depreciation Schedule'!AA70*'Annual Depreciation Expense'!$I70,0))
+IF(COUNTIF('Annual Depreciation Expense'!$AA70:AC70,"&lt;&gt;0")&lt;INT('Annual Depreciation Expense'!$J70),'Annual Depreciation Expense'!$I70*'Depreciation Schedule'!AB70,IF(COUNTIF('Annual Depreciation Expense'!$AA70:AC70,"&lt;&gt;0")=INT('Annual Depreciation Expense'!$J70),(('Annual Depreciation Expense'!$J70)-INT('Annual Depreciation Expense'!$J70))*'Depreciation Schedule'!AB70*'Annual Depreciation Expense'!$I70,0))
+IF(COUNTIF($AB70:AC70,"&lt;&gt;0")&lt;INT($J70),$I70*'Depreciation Schedule'!AC70,IF(COUNTIF('Annual Depreciation Expense'!$AB70:AC70,"&lt;&gt;0")=INT('Annual Depreciation Expense'!$J70),(('Annual Depreciation Expense'!$J70)-INT('Annual Depreciation Expense'!$J70))*'Depreciation Schedule'!AC70*'Annual Depreciation Expense'!$I70,0))
+IF(COUNTIF($AC70:AC70,"&lt;&gt;0")&lt;INT($J70),$I70*'Depreciation Schedule'!AA70,IF(COUNTIF('Annual Depreciation Expense'!$AC70:AC70,"&lt;&gt;0")=INT('Annual Depreciation Expense'!$J70),(('Annual Depreciation Expense'!$J70)-INT('Annual Depreciation Expense'!$J70))*'Depreciation Schedule'!AA70*'Annual Depreciation Expense'!$I70,0))
+('Annual Depreciation Expense'!$I70*'Depreciation Schedule'!AD70)</f>
        <v>0</v>
      </c>
      <c r="AE70" s="83">
        <f>IF(COUNTIF($Z70:AD70,"&lt;&gt;0")&lt;INT($J70),$I70*'Depreciation Schedule'!Z70,IF(COUNTIF('Annual Depreciation Expense'!$Z70:AD70,"&lt;&gt;0")=INT('Annual Depreciation Expense'!$J70),(('Annual Depreciation Expense'!$J70)-INT('Annual Depreciation Expense'!$J70))*'Depreciation Schedule'!Z70*'Annual Depreciation Expense'!$I70,0))
+IF(COUNTIF('Annual Depreciation Expense'!$AA70:AD70,"&lt;&gt;0")&lt;INT('Annual Depreciation Expense'!$J70),'Annual Depreciation Expense'!$I70*'Depreciation Schedule'!AA70,IF(COUNTIF('Annual Depreciation Expense'!$AA70:AD70,"&lt;&gt;0")=INT('Annual Depreciation Expense'!$J70),(('Annual Depreciation Expense'!$J70)-INT('Annual Depreciation Expense'!$J70))*'Depreciation Schedule'!AA70*'Annual Depreciation Expense'!$I70,0))
+IF(COUNTIF($AB70:AD70,"&lt;&gt;0")&lt;INT($J70),$I70*'Depreciation Schedule'!AB70,IF(COUNTIF('Annual Depreciation Expense'!$AB70:AD70,"&lt;&gt;0")=INT('Annual Depreciation Expense'!$J70),(('Annual Depreciation Expense'!$J70)-INT('Annual Depreciation Expense'!$J70))*'Depreciation Schedule'!AB70*'Annual Depreciation Expense'!$I70,0))
+IF(COUNTIF($AC70:AD70,"&lt;&gt;0")&lt;INT($J70),$I70*'Depreciation Schedule'!AC70,IF(COUNTIF('Annual Depreciation Expense'!$AC70:AD70,"&lt;&gt;0")=INT('Annual Depreciation Expense'!$J70),(('Annual Depreciation Expense'!$J70)-INT('Annual Depreciation Expense'!$J70))*'Depreciation Schedule'!AC70*'Annual Depreciation Expense'!$I70,0))
+IF(COUNTIF($AD70:AD70,"&lt;&gt;0")&lt;INT($J70),$I70*'Depreciation Schedule'!AD70,IF(COUNTIF('Annual Depreciation Expense'!$AD70:AD70,"&lt;&gt;0")=INT($J70),(($J70)-INT($J70))*'Depreciation Schedule'!AD70*$I70,0))
+('Annual Depreciation Expense'!$I70*'Depreciation Schedule'!AE70)</f>
        <v>0</v>
      </c>
    </row>
    <row r="71" spans="6:31" x14ac:dyDescent="0.25">
      <c r="F71" s="65" t="s">
        <v>46</v>
      </c>
      <c r="G71" s="16" t="s">
        <v>100</v>
      </c>
      <c r="H71" s="17" t="s">
        <v>101</v>
      </c>
      <c r="I71" s="63">
        <f>'Depreciation Schedule'!I71</f>
        <v>0</v>
      </c>
      <c r="J71" s="70">
        <f>'Depreciation Schedule'!J71</f>
        <v>0</v>
      </c>
      <c r="K71" s="83"/>
      <c r="L71" s="83">
        <f>I71*'Depreciation Schedule'!L71</f>
        <v>0</v>
      </c>
      <c r="M71" s="83">
        <f>IFERROR(IF(COUNTIF($L71:L71,"&lt;&gt;0")&lt;INT(J71),I71*'Depreciation Schedule'!L71,IF(COUNTIF('Annual Depreciation Expense'!$L71:L71,"&lt;&gt;0")=INT('Annual Depreciation Expense'!J71),(('Annual Depreciation Expense'!J71)-INT('Annual Depreciation Expense'!J71))*'Depreciation Schedule'!L71*'Annual Depreciation Expense'!I71,0))+('Annual Depreciation Expense'!I71*'Depreciation Schedule'!M71),0)</f>
        <v>0</v>
      </c>
      <c r="N71" s="83">
        <f>IFERROR(IF(COUNTIF($L71:M71,"&lt;&gt;0")&lt;INT($J71),$I71*'Depreciation Schedule'!L71,IF(COUNTIF('Annual Depreciation Expense'!$L71:M71,"&lt;&gt;0")=INT('Annual Depreciation Expense'!$J71),(('Annual Depreciation Expense'!$J71)-INT('Annual Depreciation Expense'!$J71))*'Depreciation Schedule'!M71*'Annual Depreciation Expense'!$I71,0))+IF(COUNTIF('Annual Depreciation Expense'!$M71:M71,"&lt;&gt;0")&lt;INT('Annual Depreciation Expense'!$J71),'Annual Depreciation Expense'!$I71*'Depreciation Schedule'!M71,IF(COUNTIF('Annual Depreciation Expense'!$M71:M71,"&lt;&gt;0")=INT('Annual Depreciation Expense'!$J71),(('Annual Depreciation Expense'!$J71)-INT('Annual Depreciation Expense'!$J71))*'Depreciation Schedule'!N71*'Annual Depreciation Expense'!$I71,0))+('Annual Depreciation Expense'!$I71*'Depreciation Schedule'!N71),0)</f>
        <v>0</v>
      </c>
      <c r="O71" s="83">
        <f>IFERROR(IF(COUNTIF($L71:N71,"&lt;&gt;0")&lt;INT($J71),$I71*'Depreciation Schedule'!L71,IF(COUNTIF('Annual Depreciation Expense'!$L71:N71,"&lt;&gt;0")=INT('Annual Depreciation Expense'!$J71),(('Annual Depreciation Expense'!$J71)-INT('Annual Depreciation Expense'!$J71))*'Depreciation Schedule'!L71*'Annual Depreciation Expense'!$I71,0))
+IF(COUNTIF('Annual Depreciation Expense'!$M71:N71,"&lt;&gt;0")&lt;INT('Annual Depreciation Expense'!$J71),'Annual Depreciation Expense'!$I71*'Depreciation Schedule'!M71,IF(COUNTIF('Annual Depreciation Expense'!$M71:N71,"&lt;&gt;0")=INT('Annual Depreciation Expense'!$J71),(('Annual Depreciation Expense'!$J71)-INT('Annual Depreciation Expense'!$J71))*'Depreciation Schedule'!M71*'Annual Depreciation Expense'!$I71,0))
+IF(COUNTIF($N71:N71,"&lt;&gt;0")&lt;INT($J71),$I71*'Depreciation Schedule'!N71,IF(COUNTIF('Annual Depreciation Expense'!$N71:N71,"&lt;&gt;0")=INT('Annual Depreciation Expense'!$J71),(('Annual Depreciation Expense'!$J71)-INT('Annual Depreciation Expense'!$J71))*'Depreciation Schedule'!O71*'Annual Depreciation Expense'!$I71,0))+('Annual Depreciation Expense'!$I71*'Depreciation Schedule'!O71),0)</f>
        <v>0</v>
      </c>
      <c r="P71" s="83">
        <f>IFERROR(IF(COUNTIF($L71:O71,"&lt;&gt;0")&lt;INT($J71),$I71*'Depreciation Schedule'!L71,IF(COUNTIF('Annual Depreciation Expense'!$L71:O71,"&lt;&gt;0")=INT('Annual Depreciation Expense'!$J71),(('Annual Depreciation Expense'!$J71)-INT('Annual Depreciation Expense'!$J71))*'Depreciation Schedule'!L71*'Annual Depreciation Expense'!$I71,0))
+IF(COUNTIF('Annual Depreciation Expense'!$M71:O71,"&lt;&gt;0")&lt;INT('Annual Depreciation Expense'!$J71),'Annual Depreciation Expense'!$I71*'Depreciation Schedule'!M71,IF(COUNTIF('Annual Depreciation Expense'!$M71:O71,"&lt;&gt;0")=INT('Annual Depreciation Expense'!$J71),(('Annual Depreciation Expense'!$J71)-INT('Annual Depreciation Expense'!$J71))*'Depreciation Schedule'!M71*'Annual Depreciation Expense'!$I71,0))
+IF(COUNTIF($N71:O71,"&lt;&gt;0")&lt;INT($J71),$I71*'Depreciation Schedule'!N71,IF(COUNTIF('Annual Depreciation Expense'!$N71:O71,"&lt;&gt;0")=INT('Annual Depreciation Expense'!$J71),(('Annual Depreciation Expense'!$J71)-INT('Annual Depreciation Expense'!$J71))*'Depreciation Schedule'!N71*'Annual Depreciation Expense'!$I71,0))
+IF(COUNTIF($O71:O71,"&lt;&gt;0")&lt;INT($J71),$I71*'Depreciation Schedule'!O71,IF(COUNTIF('Annual Depreciation Expense'!$O71:O71,"&lt;&gt;0")=INT('Annual Depreciation Expense'!$J71),(('Annual Depreciation Expense'!$J71)-INT('Annual Depreciation Expense'!$J71))*'Depreciation Schedule'!O71*'Annual Depreciation Expense'!$I71,0))+('Annual Depreciation Expense'!$I71*'Depreciation Schedule'!P71),0)</f>
        <v>0</v>
      </c>
      <c r="U71" s="65" t="s">
        <v>46</v>
      </c>
      <c r="V71" s="16" t="s">
        <v>100</v>
      </c>
      <c r="W71" s="17" t="s">
        <v>101</v>
      </c>
      <c r="X71" s="63">
        <f t="shared" si="19"/>
        <v>0</v>
      </c>
      <c r="Y71" s="70">
        <f t="shared" si="20"/>
        <v>0</v>
      </c>
      <c r="Z71" s="83">
        <f>X71*'Depreciation Schedule'!Z71</f>
        <v>0</v>
      </c>
      <c r="AA71" s="83">
        <f>IF(COUNTIF($Z71:Z71,"&lt;&gt;0")&lt;INT(Y71),X71*'Depreciation Schedule'!Z71,IF(COUNTIF('Annual Depreciation Expense'!$Z71:Z71,"&lt;&gt;0")=INT('Annual Depreciation Expense'!Y71),(('Annual Depreciation Expense'!Y71)-INT('Annual Depreciation Expense'!Y71))*'Depreciation Schedule'!Z71*'Annual Depreciation Expense'!X71,0))+('Annual Depreciation Expense'!X71*'Depreciation Schedule'!AA71)</f>
        <v>0</v>
      </c>
      <c r="AB71" s="83">
        <f>IF(COUNTIF($Z71:AA71,"&lt;&gt;0")&lt;INT($J71),$I71*'Depreciation Schedule'!Z71,IF(COUNTIF('Annual Depreciation Expense'!$Z71:AA71,"&lt;&gt;0")=INT('Annual Depreciation Expense'!$J71),(('Annual Depreciation Expense'!$J71)-INT('Annual Depreciation Expense'!$J71))*'Depreciation Schedule'!AA71*'Annual Depreciation Expense'!$I71,0))
+IF(COUNTIF('Annual Depreciation Expense'!$AA71:AA71,"&lt;&gt;0")&lt;INT('Annual Depreciation Expense'!$J71),'Annual Depreciation Expense'!$I71*'Depreciation Schedule'!AA71,IF(COUNTIF('Annual Depreciation Expense'!$AA71:AA71,"&lt;&gt;0")=INT('Annual Depreciation Expense'!$J71),(('Annual Depreciation Expense'!$J71)-INT('Annual Depreciation Expense'!$J71))*'Depreciation Schedule'!AA71*'Annual Depreciation Expense'!$I71,0))
+('Annual Depreciation Expense'!$I71*'Depreciation Schedule'!AB71)</f>
        <v>0</v>
      </c>
      <c r="AC71" s="83">
        <f>IF(COUNTIF($Z71:AB71,"&lt;&gt;0")&lt;INT($J71),$I71*'Depreciation Schedule'!Z71,IF(COUNTIF('Annual Depreciation Expense'!$Z71:AB71,"&lt;&gt;0")=INT('Annual Depreciation Expense'!$J71),(('Annual Depreciation Expense'!$J71)-INT('Annual Depreciation Expense'!$J71))*'Depreciation Schedule'!AA71*'Annual Depreciation Expense'!$I71,0))
+IF(COUNTIF('Annual Depreciation Expense'!$AA71:AB71,"&lt;&gt;0")&lt;INT('Annual Depreciation Expense'!$J71),'Annual Depreciation Expense'!$I71*'Depreciation Schedule'!AA71,IF(COUNTIF('Annual Depreciation Expense'!$AA71:AB71,"&lt;&gt;0")=INT('Annual Depreciation Expense'!$J71),(('Annual Depreciation Expense'!$J71)-INT('Annual Depreciation Expense'!$J71))*'Depreciation Schedule'!AA71*'Annual Depreciation Expense'!$I71,0))
+IF(COUNTIF($AB71:AB71,"&lt;&gt;0")&lt;INT($J71),$I71*'Depreciation Schedule'!AB71,IF(COUNTIF('Annual Depreciation Expense'!$AB71:AB71,"&lt;&gt;0")=INT('Annual Depreciation Expense'!$J71),(('Annual Depreciation Expense'!$J71)-INT('Annual Depreciation Expense'!$J71))*'Depreciation Schedule'!AB71*'Annual Depreciation Expense'!$I71,0))
+('Annual Depreciation Expense'!$I71*'Depreciation Schedule'!AC71)</f>
        <v>0</v>
      </c>
      <c r="AD71" s="83">
        <f>IF(COUNTIF($Z71:AC71,"&lt;&gt;0")&lt;INT($J71),$I71*'Depreciation Schedule'!Z71,IF(COUNTIF('Annual Depreciation Expense'!$Z71:AC71,"&lt;&gt;0")=INT('Annual Depreciation Expense'!$J71),(('Annual Depreciation Expense'!$J71)-INT('Annual Depreciation Expense'!$J71))*'Depreciation Schedule'!AA71*'Annual Depreciation Expense'!$I71,0))
+IF(COUNTIF('Annual Depreciation Expense'!$AA71:AC71,"&lt;&gt;0")&lt;INT('Annual Depreciation Expense'!$J71),'Annual Depreciation Expense'!$I71*'Depreciation Schedule'!AB71,IF(COUNTIF('Annual Depreciation Expense'!$AA71:AC71,"&lt;&gt;0")=INT('Annual Depreciation Expense'!$J71),(('Annual Depreciation Expense'!$J71)-INT('Annual Depreciation Expense'!$J71))*'Depreciation Schedule'!AB71*'Annual Depreciation Expense'!$I71,0))
+IF(COUNTIF($AB71:AC71,"&lt;&gt;0")&lt;INT($J71),$I71*'Depreciation Schedule'!AC71,IF(COUNTIF('Annual Depreciation Expense'!$AB71:AC71,"&lt;&gt;0")=INT('Annual Depreciation Expense'!$J71),(('Annual Depreciation Expense'!$J71)-INT('Annual Depreciation Expense'!$J71))*'Depreciation Schedule'!AC71*'Annual Depreciation Expense'!$I71,0))
+IF(COUNTIF($AC71:AC71,"&lt;&gt;0")&lt;INT($J71),$I71*'Depreciation Schedule'!AA71,IF(COUNTIF('Annual Depreciation Expense'!$AC71:AC71,"&lt;&gt;0")=INT('Annual Depreciation Expense'!$J71),(('Annual Depreciation Expense'!$J71)-INT('Annual Depreciation Expense'!$J71))*'Depreciation Schedule'!AA71*'Annual Depreciation Expense'!$I71,0))
+('Annual Depreciation Expense'!$I71*'Depreciation Schedule'!AD71)</f>
        <v>0</v>
      </c>
      <c r="AE71" s="83">
        <f>IF(COUNTIF($Z71:AD71,"&lt;&gt;0")&lt;INT($J71),$I71*'Depreciation Schedule'!Z71,IF(COUNTIF('Annual Depreciation Expense'!$Z71:AD71,"&lt;&gt;0")=INT('Annual Depreciation Expense'!$J71),(('Annual Depreciation Expense'!$J71)-INT('Annual Depreciation Expense'!$J71))*'Depreciation Schedule'!Z71*'Annual Depreciation Expense'!$I71,0))
+IF(COUNTIF('Annual Depreciation Expense'!$AA71:AD71,"&lt;&gt;0")&lt;INT('Annual Depreciation Expense'!$J71),'Annual Depreciation Expense'!$I71*'Depreciation Schedule'!AA71,IF(COUNTIF('Annual Depreciation Expense'!$AA71:AD71,"&lt;&gt;0")=INT('Annual Depreciation Expense'!$J71),(('Annual Depreciation Expense'!$J71)-INT('Annual Depreciation Expense'!$J71))*'Depreciation Schedule'!AA71*'Annual Depreciation Expense'!$I71,0))
+IF(COUNTIF($AB71:AD71,"&lt;&gt;0")&lt;INT($J71),$I71*'Depreciation Schedule'!AB71,IF(COUNTIF('Annual Depreciation Expense'!$AB71:AD71,"&lt;&gt;0")=INT('Annual Depreciation Expense'!$J71),(('Annual Depreciation Expense'!$J71)-INT('Annual Depreciation Expense'!$J71))*'Depreciation Schedule'!AB71*'Annual Depreciation Expense'!$I71,0))
+IF(COUNTIF($AC71:AD71,"&lt;&gt;0")&lt;INT($J71),$I71*'Depreciation Schedule'!AC71,IF(COUNTIF('Annual Depreciation Expense'!$AC71:AD71,"&lt;&gt;0")=INT('Annual Depreciation Expense'!$J71),(('Annual Depreciation Expense'!$J71)-INT('Annual Depreciation Expense'!$J71))*'Depreciation Schedule'!AC71*'Annual Depreciation Expense'!$I71,0))
+IF(COUNTIF($AD71:AD71,"&lt;&gt;0")&lt;INT($J71),$I71*'Depreciation Schedule'!AD71,IF(COUNTIF('Annual Depreciation Expense'!$AD71:AD71,"&lt;&gt;0")=INT($J71),(($J71)-INT($J71))*'Depreciation Schedule'!AD71*$I71,0))
+('Annual Depreciation Expense'!$I71*'Depreciation Schedule'!AE71)</f>
        <v>0</v>
      </c>
    </row>
    <row r="72" spans="6:31" x14ac:dyDescent="0.25">
      <c r="F72" s="65" t="s">
        <v>46</v>
      </c>
      <c r="G72" s="16" t="s">
        <v>105</v>
      </c>
      <c r="H72" s="17" t="s">
        <v>94</v>
      </c>
      <c r="I72" s="63">
        <f>'Depreciation Schedule'!I72</f>
        <v>0</v>
      </c>
      <c r="J72" s="70">
        <f>'Depreciation Schedule'!J72</f>
        <v>0</v>
      </c>
      <c r="K72" s="84"/>
      <c r="L72" s="84">
        <f>I72*'Depreciation Schedule'!L72</f>
        <v>0</v>
      </c>
      <c r="M72" s="84">
        <f>IFERROR(IF(COUNTIF($L72:L72,"&lt;&gt;0")&lt;INT(J72),I72*'Depreciation Schedule'!L72,IF(COUNTIF('Annual Depreciation Expense'!$L72:L72,"&lt;&gt;0")=INT('Annual Depreciation Expense'!J72),(('Annual Depreciation Expense'!J72)-INT('Annual Depreciation Expense'!J72))*'Depreciation Schedule'!L72*'Annual Depreciation Expense'!I72,0))+('Annual Depreciation Expense'!I72*'Depreciation Schedule'!M72),0)</f>
        <v>0</v>
      </c>
      <c r="N72" s="84">
        <f>IFERROR(IF(COUNTIF($L72:M72,"&lt;&gt;0")&lt;INT($J72),$I72*'Depreciation Schedule'!L72,IF(COUNTIF('Annual Depreciation Expense'!$L72:M72,"&lt;&gt;0")=INT('Annual Depreciation Expense'!$J72),(('Annual Depreciation Expense'!$J72)-INT('Annual Depreciation Expense'!$J72))*'Depreciation Schedule'!M72*'Annual Depreciation Expense'!$I72,0))+IF(COUNTIF('Annual Depreciation Expense'!$M72:M72,"&lt;&gt;0")&lt;INT('Annual Depreciation Expense'!$J72),'Annual Depreciation Expense'!$I72*'Depreciation Schedule'!M72,IF(COUNTIF('Annual Depreciation Expense'!$M72:M72,"&lt;&gt;0")=INT('Annual Depreciation Expense'!$J72),(('Annual Depreciation Expense'!$J72)-INT('Annual Depreciation Expense'!$J72))*'Depreciation Schedule'!N72*'Annual Depreciation Expense'!$I72,0))+('Annual Depreciation Expense'!$I72*'Depreciation Schedule'!N72),0)</f>
        <v>0</v>
      </c>
      <c r="O72" s="84">
        <f>IFERROR(IF(COUNTIF($L72:N72,"&lt;&gt;0")&lt;INT($J72),$I72*'Depreciation Schedule'!L72,IF(COUNTIF('Annual Depreciation Expense'!$L72:N72,"&lt;&gt;0")=INT('Annual Depreciation Expense'!$J72),(('Annual Depreciation Expense'!$J72)-INT('Annual Depreciation Expense'!$J72))*'Depreciation Schedule'!L72*'Annual Depreciation Expense'!$I72,0))
+IF(COUNTIF('Annual Depreciation Expense'!$M72:N72,"&lt;&gt;0")&lt;INT('Annual Depreciation Expense'!$J72),'Annual Depreciation Expense'!$I72*'Depreciation Schedule'!M72,IF(COUNTIF('Annual Depreciation Expense'!$M72:N72,"&lt;&gt;0")=INT('Annual Depreciation Expense'!$J72),(('Annual Depreciation Expense'!$J72)-INT('Annual Depreciation Expense'!$J72))*'Depreciation Schedule'!M72*'Annual Depreciation Expense'!$I72,0))
+IF(COUNTIF($N72:N72,"&lt;&gt;0")&lt;INT($J72),$I72*'Depreciation Schedule'!N72,IF(COUNTIF('Annual Depreciation Expense'!$N72:N72,"&lt;&gt;0")=INT('Annual Depreciation Expense'!$J72),(('Annual Depreciation Expense'!$J72)-INT('Annual Depreciation Expense'!$J72))*'Depreciation Schedule'!O72*'Annual Depreciation Expense'!$I72,0))+('Annual Depreciation Expense'!$I72*'Depreciation Schedule'!O72),0)</f>
        <v>0</v>
      </c>
      <c r="P72" s="84">
        <f>IFERROR(IF(COUNTIF($L72:O72,"&lt;&gt;0")&lt;INT($J72),$I72*'Depreciation Schedule'!L72,IF(COUNTIF('Annual Depreciation Expense'!$L72:O72,"&lt;&gt;0")=INT('Annual Depreciation Expense'!$J72),(('Annual Depreciation Expense'!$J72)-INT('Annual Depreciation Expense'!$J72))*'Depreciation Schedule'!L72*'Annual Depreciation Expense'!$I72,0))
+IF(COUNTIF('Annual Depreciation Expense'!$M72:O72,"&lt;&gt;0")&lt;INT('Annual Depreciation Expense'!$J72),'Annual Depreciation Expense'!$I72*'Depreciation Schedule'!M72,IF(COUNTIF('Annual Depreciation Expense'!$M72:O72,"&lt;&gt;0")=INT('Annual Depreciation Expense'!$J72),(('Annual Depreciation Expense'!$J72)-INT('Annual Depreciation Expense'!$J72))*'Depreciation Schedule'!M72*'Annual Depreciation Expense'!$I72,0))
+IF(COUNTIF($N72:O72,"&lt;&gt;0")&lt;INT($J72),$I72*'Depreciation Schedule'!N72,IF(COUNTIF('Annual Depreciation Expense'!$N72:O72,"&lt;&gt;0")=INT('Annual Depreciation Expense'!$J72),(('Annual Depreciation Expense'!$J72)-INT('Annual Depreciation Expense'!$J72))*'Depreciation Schedule'!N72*'Annual Depreciation Expense'!$I72,0))
+IF(COUNTIF($O72:O72,"&lt;&gt;0")&lt;INT($J72),$I72*'Depreciation Schedule'!O72,IF(COUNTIF('Annual Depreciation Expense'!$O72:O72,"&lt;&gt;0")=INT('Annual Depreciation Expense'!$J72),(('Annual Depreciation Expense'!$J72)-INT('Annual Depreciation Expense'!$J72))*'Depreciation Schedule'!O72*'Annual Depreciation Expense'!$I72,0))+('Annual Depreciation Expense'!$I72*'Depreciation Schedule'!P72),0)</f>
        <v>0</v>
      </c>
      <c r="U72" s="65" t="s">
        <v>46</v>
      </c>
      <c r="V72" s="16" t="s">
        <v>105</v>
      </c>
      <c r="W72" s="17" t="s">
        <v>94</v>
      </c>
      <c r="X72" s="63">
        <f t="shared" si="19"/>
        <v>0</v>
      </c>
      <c r="Y72" s="70">
        <f t="shared" si="20"/>
        <v>0</v>
      </c>
      <c r="Z72" s="83">
        <f>X72*'Depreciation Schedule'!Z72</f>
        <v>0</v>
      </c>
      <c r="AA72" s="83">
        <f>IF(COUNTIF($Z72:Z72,"&lt;&gt;0")&lt;INT(Y72),X72*'Depreciation Schedule'!Z72,IF(COUNTIF('Annual Depreciation Expense'!$Z72:Z72,"&lt;&gt;0")=INT('Annual Depreciation Expense'!Y72),(('Annual Depreciation Expense'!Y72)-INT('Annual Depreciation Expense'!Y72))*'Depreciation Schedule'!Z72*'Annual Depreciation Expense'!X72,0))+('Annual Depreciation Expense'!X72*'Depreciation Schedule'!AA72)</f>
        <v>0</v>
      </c>
      <c r="AB72" s="83">
        <f>IF(COUNTIF($Z72:AA72,"&lt;&gt;0")&lt;INT($J72),$I72*'Depreciation Schedule'!Z72,IF(COUNTIF('Annual Depreciation Expense'!$Z72:AA72,"&lt;&gt;0")=INT('Annual Depreciation Expense'!$J72),(('Annual Depreciation Expense'!$J72)-INT('Annual Depreciation Expense'!$J72))*'Depreciation Schedule'!AA72*'Annual Depreciation Expense'!$I72,0))
+IF(COUNTIF('Annual Depreciation Expense'!$AA72:AA72,"&lt;&gt;0")&lt;INT('Annual Depreciation Expense'!$J72),'Annual Depreciation Expense'!$I72*'Depreciation Schedule'!AA72,IF(COUNTIF('Annual Depreciation Expense'!$AA72:AA72,"&lt;&gt;0")=INT('Annual Depreciation Expense'!$J72),(('Annual Depreciation Expense'!$J72)-INT('Annual Depreciation Expense'!$J72))*'Depreciation Schedule'!AA72*'Annual Depreciation Expense'!$I72,0))
+('Annual Depreciation Expense'!$I72*'Depreciation Schedule'!AB72)</f>
        <v>0</v>
      </c>
      <c r="AC72" s="83">
        <f>IF(COUNTIF($Z72:AB72,"&lt;&gt;0")&lt;INT($J72),$I72*'Depreciation Schedule'!Z72,IF(COUNTIF('Annual Depreciation Expense'!$Z72:AB72,"&lt;&gt;0")=INT('Annual Depreciation Expense'!$J72),(('Annual Depreciation Expense'!$J72)-INT('Annual Depreciation Expense'!$J72))*'Depreciation Schedule'!AA72*'Annual Depreciation Expense'!$I72,0))
+IF(COUNTIF('Annual Depreciation Expense'!$AA72:AB72,"&lt;&gt;0")&lt;INT('Annual Depreciation Expense'!$J72),'Annual Depreciation Expense'!$I72*'Depreciation Schedule'!AA72,IF(COUNTIF('Annual Depreciation Expense'!$AA72:AB72,"&lt;&gt;0")=INT('Annual Depreciation Expense'!$J72),(('Annual Depreciation Expense'!$J72)-INT('Annual Depreciation Expense'!$J72))*'Depreciation Schedule'!AA72*'Annual Depreciation Expense'!$I72,0))
+IF(COUNTIF($AB72:AB72,"&lt;&gt;0")&lt;INT($J72),$I72*'Depreciation Schedule'!AB72,IF(COUNTIF('Annual Depreciation Expense'!$AB72:AB72,"&lt;&gt;0")=INT('Annual Depreciation Expense'!$J72),(('Annual Depreciation Expense'!$J72)-INT('Annual Depreciation Expense'!$J72))*'Depreciation Schedule'!AB72*'Annual Depreciation Expense'!$I72,0))
+('Annual Depreciation Expense'!$I72*'Depreciation Schedule'!AC72)</f>
        <v>0</v>
      </c>
      <c r="AD72" s="83">
        <f>IF(COUNTIF($Z72:AC72,"&lt;&gt;0")&lt;INT($J72),$I72*'Depreciation Schedule'!Z72,IF(COUNTIF('Annual Depreciation Expense'!$Z72:AC72,"&lt;&gt;0")=INT('Annual Depreciation Expense'!$J72),(('Annual Depreciation Expense'!$J72)-INT('Annual Depreciation Expense'!$J72))*'Depreciation Schedule'!AA72*'Annual Depreciation Expense'!$I72,0))
+IF(COUNTIF('Annual Depreciation Expense'!$AA72:AC72,"&lt;&gt;0")&lt;INT('Annual Depreciation Expense'!$J72),'Annual Depreciation Expense'!$I72*'Depreciation Schedule'!AB72,IF(COUNTIF('Annual Depreciation Expense'!$AA72:AC72,"&lt;&gt;0")=INT('Annual Depreciation Expense'!$J72),(('Annual Depreciation Expense'!$J72)-INT('Annual Depreciation Expense'!$J72))*'Depreciation Schedule'!AB72*'Annual Depreciation Expense'!$I72,0))
+IF(COUNTIF($AB72:AC72,"&lt;&gt;0")&lt;INT($J72),$I72*'Depreciation Schedule'!AC72,IF(COUNTIF('Annual Depreciation Expense'!$AB72:AC72,"&lt;&gt;0")=INT('Annual Depreciation Expense'!$J72),(('Annual Depreciation Expense'!$J72)-INT('Annual Depreciation Expense'!$J72))*'Depreciation Schedule'!AC72*'Annual Depreciation Expense'!$I72,0))
+IF(COUNTIF($AC72:AC72,"&lt;&gt;0")&lt;INT($J72),$I72*'Depreciation Schedule'!AA72,IF(COUNTIF('Annual Depreciation Expense'!$AC72:AC72,"&lt;&gt;0")=INT('Annual Depreciation Expense'!$J72),(('Annual Depreciation Expense'!$J72)-INT('Annual Depreciation Expense'!$J72))*'Depreciation Schedule'!AA72*'Annual Depreciation Expense'!$I72,0))
+('Annual Depreciation Expense'!$I72*'Depreciation Schedule'!AD72)</f>
        <v>0</v>
      </c>
      <c r="AE72" s="83">
        <f>IF(COUNTIF($Z72:AD72,"&lt;&gt;0")&lt;INT($J72),$I72*'Depreciation Schedule'!Z72,IF(COUNTIF('Annual Depreciation Expense'!$Z72:AD72,"&lt;&gt;0")=INT('Annual Depreciation Expense'!$J72),(('Annual Depreciation Expense'!$J72)-INT('Annual Depreciation Expense'!$J72))*'Depreciation Schedule'!Z72*'Annual Depreciation Expense'!$I72,0))
+IF(COUNTIF('Annual Depreciation Expense'!$AA72:AD72,"&lt;&gt;0")&lt;INT('Annual Depreciation Expense'!$J72),'Annual Depreciation Expense'!$I72*'Depreciation Schedule'!AA72,IF(COUNTIF('Annual Depreciation Expense'!$AA72:AD72,"&lt;&gt;0")=INT('Annual Depreciation Expense'!$J72),(('Annual Depreciation Expense'!$J72)-INT('Annual Depreciation Expense'!$J72))*'Depreciation Schedule'!AA72*'Annual Depreciation Expense'!$I72,0))
+IF(COUNTIF($AB72:AD72,"&lt;&gt;0")&lt;INT($J72),$I72*'Depreciation Schedule'!AB72,IF(COUNTIF('Annual Depreciation Expense'!$AB72:AD72,"&lt;&gt;0")=INT('Annual Depreciation Expense'!$J72),(('Annual Depreciation Expense'!$J72)-INT('Annual Depreciation Expense'!$J72))*'Depreciation Schedule'!AB72*'Annual Depreciation Expense'!$I72,0))
+IF(COUNTIF($AC72:AD72,"&lt;&gt;0")&lt;INT($J72),$I72*'Depreciation Schedule'!AC72,IF(COUNTIF('Annual Depreciation Expense'!$AC72:AD72,"&lt;&gt;0")=INT('Annual Depreciation Expense'!$J72),(('Annual Depreciation Expense'!$J72)-INT('Annual Depreciation Expense'!$J72))*'Depreciation Schedule'!AC72*'Annual Depreciation Expense'!$I72,0))
+IF(COUNTIF($AD72:AD72,"&lt;&gt;0")&lt;INT($J72),$I72*'Depreciation Schedule'!AD72,IF(COUNTIF('Annual Depreciation Expense'!$AD72:AD72,"&lt;&gt;0")=INT($J72),(($J72)-INT($J72))*'Depreciation Schedule'!AD72*$I72,0))
+('Annual Depreciation Expense'!$I72*'Depreciation Schedule'!AE72)</f>
        <v>0</v>
      </c>
    </row>
    <row r="73" spans="6:31" x14ac:dyDescent="0.25">
      <c r="F73" s="72"/>
      <c r="G73" s="72"/>
      <c r="H73" s="69"/>
      <c r="I73" s="70"/>
      <c r="J73" s="74"/>
      <c r="K73" s="94">
        <f t="shared" ref="K73:P73" si="21">SUM(K63:K72)</f>
        <v>0</v>
      </c>
      <c r="L73" s="85">
        <f t="shared" si="21"/>
        <v>0</v>
      </c>
      <c r="M73" s="85">
        <f t="shared" si="21"/>
        <v>0</v>
      </c>
      <c r="N73" s="85">
        <f t="shared" si="21"/>
        <v>0</v>
      </c>
      <c r="O73" s="85">
        <f t="shared" si="21"/>
        <v>0</v>
      </c>
      <c r="P73" s="85">
        <f t="shared" si="21"/>
        <v>0</v>
      </c>
      <c r="U73" s="72"/>
      <c r="V73" s="72"/>
      <c r="W73" s="69"/>
      <c r="X73" s="70"/>
      <c r="Y73" s="74"/>
      <c r="Z73" s="86">
        <f t="shared" ref="Z73:AE73" si="22">SUM(Z63:Z72)</f>
        <v>0</v>
      </c>
      <c r="AA73" s="85">
        <f t="shared" si="22"/>
        <v>0</v>
      </c>
      <c r="AB73" s="85">
        <f t="shared" si="22"/>
        <v>0</v>
      </c>
      <c r="AC73" s="85">
        <f t="shared" si="22"/>
        <v>0</v>
      </c>
      <c r="AD73" s="85">
        <f t="shared" si="22"/>
        <v>0</v>
      </c>
      <c r="AE73" s="85">
        <f t="shared" si="22"/>
        <v>0</v>
      </c>
    </row>
    <row r="74" spans="6:31" x14ac:dyDescent="0.25">
      <c r="F74" s="385" t="s">
        <v>109</v>
      </c>
      <c r="G74" s="385"/>
      <c r="H74" s="386"/>
      <c r="I74" s="386"/>
      <c r="J74" s="386"/>
      <c r="K74" s="386"/>
      <c r="L74" s="386"/>
      <c r="M74" s="386"/>
      <c r="N74" s="386"/>
      <c r="O74" s="386"/>
      <c r="P74" s="386"/>
      <c r="U74" s="385" t="s">
        <v>109</v>
      </c>
      <c r="V74" s="385"/>
      <c r="W74" s="386"/>
      <c r="X74" s="386"/>
      <c r="Y74" s="386"/>
      <c r="Z74" s="386"/>
      <c r="AA74" s="386"/>
      <c r="AB74" s="386"/>
      <c r="AC74" s="386"/>
      <c r="AD74" s="386"/>
      <c r="AE74" s="386"/>
    </row>
    <row r="75" spans="6:31" x14ac:dyDescent="0.25">
      <c r="F75" s="65" t="s">
        <v>109</v>
      </c>
      <c r="G75" s="16" t="s">
        <v>110</v>
      </c>
      <c r="H75" s="17" t="s">
        <v>111</v>
      </c>
      <c r="I75" s="63">
        <f>'Depreciation Schedule'!I75</f>
        <v>0.05</v>
      </c>
      <c r="J75" s="70">
        <f>'Depreciation Schedule'!J75</f>
        <v>20</v>
      </c>
      <c r="K75" s="134"/>
      <c r="L75" s="83">
        <f>I75*'Depreciation Schedule'!L75</f>
        <v>250</v>
      </c>
      <c r="M75" s="83">
        <f>IFERROR(IF(COUNTIF($L75:L75,"&lt;&gt;0")&lt;INT(J75),I75*'Depreciation Schedule'!L75,IF(COUNTIF('Annual Depreciation Expense'!$L75:L75,"&lt;&gt;0")=INT('Annual Depreciation Expense'!J75),(('Annual Depreciation Expense'!J75)-INT('Annual Depreciation Expense'!J75))*'Depreciation Schedule'!L75*'Annual Depreciation Expense'!I75,0))+('Annual Depreciation Expense'!I75*'Depreciation Schedule'!M75),0)</f>
        <v>750</v>
      </c>
      <c r="N75" s="83">
        <f>IFERROR(IF(COUNTIF($L75:M75,"&lt;&gt;0")&lt;INT($J75),$I75*'Depreciation Schedule'!L75,IF(COUNTIF('Annual Depreciation Expense'!$L75:M75,"&lt;&gt;0")=INT('Annual Depreciation Expense'!$J75),(('Annual Depreciation Expense'!$J75)-INT('Annual Depreciation Expense'!$J75))*'Depreciation Schedule'!M75*'Annual Depreciation Expense'!$I75,0))+IF(COUNTIF('Annual Depreciation Expense'!$M75:M75,"&lt;&gt;0")&lt;INT('Annual Depreciation Expense'!$J75),'Annual Depreciation Expense'!$I75*'Depreciation Schedule'!M75,IF(COUNTIF('Annual Depreciation Expense'!$M75:M75,"&lt;&gt;0")=INT('Annual Depreciation Expense'!$J75),(('Annual Depreciation Expense'!$J75)-INT('Annual Depreciation Expense'!$J75))*'Depreciation Schedule'!N75*'Annual Depreciation Expense'!$I75,0))+('Annual Depreciation Expense'!$I75*'Depreciation Schedule'!N75),0)</f>
        <v>1250</v>
      </c>
      <c r="O75" s="83">
        <f>IFERROR(IF(COUNTIF($L75:N75,"&lt;&gt;0")&lt;INT($J75),$I75*'Depreciation Schedule'!L75,IF(COUNTIF('Annual Depreciation Expense'!$L75:N75,"&lt;&gt;0")=INT('Annual Depreciation Expense'!$J75),(('Annual Depreciation Expense'!$J75)-INT('Annual Depreciation Expense'!$J75))*'Depreciation Schedule'!L75*'Annual Depreciation Expense'!$I75,0))
+IF(COUNTIF('Annual Depreciation Expense'!$M75:N75,"&lt;&gt;0")&lt;INT('Annual Depreciation Expense'!$J75),'Annual Depreciation Expense'!$I75*'Depreciation Schedule'!M75,IF(COUNTIF('Annual Depreciation Expense'!$M75:N75,"&lt;&gt;0")=INT('Annual Depreciation Expense'!$J75),(('Annual Depreciation Expense'!$J75)-INT('Annual Depreciation Expense'!$J75))*'Depreciation Schedule'!M75*'Annual Depreciation Expense'!$I75,0))
+IF(COUNTIF($N75:N75,"&lt;&gt;0")&lt;INT($J75),$I75*'Depreciation Schedule'!N75,IF(COUNTIF('Annual Depreciation Expense'!$N75:N75,"&lt;&gt;0")=INT('Annual Depreciation Expense'!$J75),(('Annual Depreciation Expense'!$J75)-INT('Annual Depreciation Expense'!$J75))*'Depreciation Schedule'!O75*'Annual Depreciation Expense'!$I75,0))+('Annual Depreciation Expense'!$I75*'Depreciation Schedule'!O75),0)</f>
        <v>1750</v>
      </c>
      <c r="P75" s="83">
        <f>IFERROR(IF(COUNTIF($L75:O75,"&lt;&gt;0")&lt;INT($J75),$I75*'Depreciation Schedule'!L75,IF(COUNTIF('Annual Depreciation Expense'!$L75:O75,"&lt;&gt;0")=INT('Annual Depreciation Expense'!$J75),(('Annual Depreciation Expense'!$J75)-INT('Annual Depreciation Expense'!$J75))*'Depreciation Schedule'!L75*'Annual Depreciation Expense'!$I75,0))
+IF(COUNTIF('Annual Depreciation Expense'!$M75:O75,"&lt;&gt;0")&lt;INT('Annual Depreciation Expense'!$J75),'Annual Depreciation Expense'!$I75*'Depreciation Schedule'!M75,IF(COUNTIF('Annual Depreciation Expense'!$M75:O75,"&lt;&gt;0")=INT('Annual Depreciation Expense'!$J75),(('Annual Depreciation Expense'!$J75)-INT('Annual Depreciation Expense'!$J75))*'Depreciation Schedule'!M75*'Annual Depreciation Expense'!$I75,0))
+IF(COUNTIF($N75:O75,"&lt;&gt;0")&lt;INT($J75),$I75*'Depreciation Schedule'!N75,IF(COUNTIF('Annual Depreciation Expense'!$N75:O75,"&lt;&gt;0")=INT('Annual Depreciation Expense'!$J75),(('Annual Depreciation Expense'!$J75)-INT('Annual Depreciation Expense'!$J75))*'Depreciation Schedule'!N75*'Annual Depreciation Expense'!$I75,0))
+IF(COUNTIF($O75:O75,"&lt;&gt;0")&lt;INT($J75),$I75*'Depreciation Schedule'!O75,IF(COUNTIF('Annual Depreciation Expense'!$O75:O75,"&lt;&gt;0")=INT('Annual Depreciation Expense'!$J75),(('Annual Depreciation Expense'!$J75)-INT('Annual Depreciation Expense'!$J75))*'Depreciation Schedule'!O75*'Annual Depreciation Expense'!$I75,0))+('Annual Depreciation Expense'!$I75*'Depreciation Schedule'!P75),0)</f>
        <v>4250</v>
      </c>
      <c r="U75" s="65" t="s">
        <v>109</v>
      </c>
      <c r="V75" s="16" t="s">
        <v>110</v>
      </c>
      <c r="W75" s="17" t="s">
        <v>111</v>
      </c>
      <c r="X75" s="63">
        <f t="shared" ref="X75:Y79" si="23">I75</f>
        <v>0.05</v>
      </c>
      <c r="Y75" s="70">
        <f t="shared" si="23"/>
        <v>20</v>
      </c>
      <c r="Z75" s="83">
        <f>X75*'Depreciation Schedule'!Z75</f>
        <v>1250</v>
      </c>
      <c r="AA75" s="83">
        <f>IF(COUNTIF($Z75:Z75,"&lt;&gt;0")&lt;INT(Y75),X75*'Depreciation Schedule'!Z75,IF(COUNTIF('Annual Depreciation Expense'!$Z75:Z75,"&lt;&gt;0")=INT('Annual Depreciation Expense'!Y75),(('Annual Depreciation Expense'!Y75)-INT('Annual Depreciation Expense'!Y75))*'Depreciation Schedule'!Z75*'Annual Depreciation Expense'!X75,0))+('Annual Depreciation Expense'!X75*'Depreciation Schedule'!AA75)</f>
        <v>1500</v>
      </c>
      <c r="AB75" s="83">
        <f>IF(COUNTIF($Z75:AA75,"&lt;&gt;0")&lt;INT($J75),$I75*'Depreciation Schedule'!Z75,IF(COUNTIF('Annual Depreciation Expense'!$Z75:AA75,"&lt;&gt;0")=INT('Annual Depreciation Expense'!$J75),(('Annual Depreciation Expense'!$J75)-INT('Annual Depreciation Expense'!$J75))*'Depreciation Schedule'!AA75*'Annual Depreciation Expense'!$I75,0))
+IF(COUNTIF('Annual Depreciation Expense'!$AA75:AA75,"&lt;&gt;0")&lt;INT('Annual Depreciation Expense'!$J75),'Annual Depreciation Expense'!$I75*'Depreciation Schedule'!AA75,IF(COUNTIF('Annual Depreciation Expense'!$AA75:AA75,"&lt;&gt;0")=INT('Annual Depreciation Expense'!$J75),(('Annual Depreciation Expense'!$J75)-INT('Annual Depreciation Expense'!$J75))*'Depreciation Schedule'!AA75*'Annual Depreciation Expense'!$I75,0))
+('Annual Depreciation Expense'!$I75*'Depreciation Schedule'!AB75)</f>
        <v>2000</v>
      </c>
      <c r="AC75" s="83">
        <f>IF(COUNTIF($Z75:AB75,"&lt;&gt;0")&lt;INT($J75),$I75*'Depreciation Schedule'!Z75,IF(COUNTIF('Annual Depreciation Expense'!$Z75:AB75,"&lt;&gt;0")=INT('Annual Depreciation Expense'!$J75),(('Annual Depreciation Expense'!$J75)-INT('Annual Depreciation Expense'!$J75))*'Depreciation Schedule'!AA75*'Annual Depreciation Expense'!$I75,0))
+IF(COUNTIF('Annual Depreciation Expense'!$AA75:AB75,"&lt;&gt;0")&lt;INT('Annual Depreciation Expense'!$J75),'Annual Depreciation Expense'!$I75*'Depreciation Schedule'!AA75,IF(COUNTIF('Annual Depreciation Expense'!$AA75:AB75,"&lt;&gt;0")=INT('Annual Depreciation Expense'!$J75),(('Annual Depreciation Expense'!$J75)-INT('Annual Depreciation Expense'!$J75))*'Depreciation Schedule'!AA75*'Annual Depreciation Expense'!$I75,0))
+IF(COUNTIF($AB75:AB75,"&lt;&gt;0")&lt;INT($J75),$I75*'Depreciation Schedule'!AB75,IF(COUNTIF('Annual Depreciation Expense'!$AB75:AB75,"&lt;&gt;0")=INT('Annual Depreciation Expense'!$J75),(('Annual Depreciation Expense'!$J75)-INT('Annual Depreciation Expense'!$J75))*'Depreciation Schedule'!AB75*'Annual Depreciation Expense'!$I75,0))
+('Annual Depreciation Expense'!$I75*'Depreciation Schedule'!AC75)</f>
        <v>2500</v>
      </c>
      <c r="AD75" s="83">
        <f>IF(COUNTIF($Z75:AC75,"&lt;&gt;0")&lt;INT($J75),$I75*'Depreciation Schedule'!Z75,IF(COUNTIF('Annual Depreciation Expense'!$Z75:AC75,"&lt;&gt;0")=INT('Annual Depreciation Expense'!$J75),(('Annual Depreciation Expense'!$J75)-INT('Annual Depreciation Expense'!$J75))*'Depreciation Schedule'!AA75*'Annual Depreciation Expense'!$I75,0))
+IF(COUNTIF('Annual Depreciation Expense'!$AA75:AC75,"&lt;&gt;0")&lt;INT('Annual Depreciation Expense'!$J75),'Annual Depreciation Expense'!$I75*'Depreciation Schedule'!AB75,IF(COUNTIF('Annual Depreciation Expense'!$AA75:AC75,"&lt;&gt;0")=INT('Annual Depreciation Expense'!$J75),(('Annual Depreciation Expense'!$J75)-INT('Annual Depreciation Expense'!$J75))*'Depreciation Schedule'!AB75*'Annual Depreciation Expense'!$I75,0))
+IF(COUNTIF($AB75:AC75,"&lt;&gt;0")&lt;INT($J75),$I75*'Depreciation Schedule'!AC75,IF(COUNTIF('Annual Depreciation Expense'!$AB75:AC75,"&lt;&gt;0")=INT('Annual Depreciation Expense'!$J75),(('Annual Depreciation Expense'!$J75)-INT('Annual Depreciation Expense'!$J75))*'Depreciation Schedule'!AC75*'Annual Depreciation Expense'!$I75,0))
+IF(COUNTIF($AC75:AC75,"&lt;&gt;0")&lt;INT($J75),$I75*'Depreciation Schedule'!AA75,IF(COUNTIF('Annual Depreciation Expense'!$AC75:AC75,"&lt;&gt;0")=INT('Annual Depreciation Expense'!$J75),(('Annual Depreciation Expense'!$J75)-INT('Annual Depreciation Expense'!$J75))*'Depreciation Schedule'!AA75*'Annual Depreciation Expense'!$I75,0))
+('Annual Depreciation Expense'!$I75*'Depreciation Schedule'!AD75)</f>
        <v>3000</v>
      </c>
      <c r="AE75" s="83">
        <f>IF(COUNTIF($Z75:AD75,"&lt;&gt;0")&lt;INT($J75),$I75*'Depreciation Schedule'!Z75,IF(COUNTIF('Annual Depreciation Expense'!$Z75:AD75,"&lt;&gt;0")=INT('Annual Depreciation Expense'!$J75),(('Annual Depreciation Expense'!$J75)-INT('Annual Depreciation Expense'!$J75))*'Depreciation Schedule'!Z75*'Annual Depreciation Expense'!$I75,0))
+IF(COUNTIF('Annual Depreciation Expense'!$AA75:AD75,"&lt;&gt;0")&lt;INT('Annual Depreciation Expense'!$J75),'Annual Depreciation Expense'!$I75*'Depreciation Schedule'!AA75,IF(COUNTIF('Annual Depreciation Expense'!$AA75:AD75,"&lt;&gt;0")=INT('Annual Depreciation Expense'!$J75),(('Annual Depreciation Expense'!$J75)-INT('Annual Depreciation Expense'!$J75))*'Depreciation Schedule'!AA75*'Annual Depreciation Expense'!$I75,0))
+IF(COUNTIF($AB75:AD75,"&lt;&gt;0")&lt;INT($J75),$I75*'Depreciation Schedule'!AB75,IF(COUNTIF('Annual Depreciation Expense'!$AB75:AD75,"&lt;&gt;0")=INT('Annual Depreciation Expense'!$J75),(('Annual Depreciation Expense'!$J75)-INT('Annual Depreciation Expense'!$J75))*'Depreciation Schedule'!AB75*'Annual Depreciation Expense'!$I75,0))
+IF(COUNTIF($AC75:AD75,"&lt;&gt;0")&lt;INT($J75),$I75*'Depreciation Schedule'!AC75,IF(COUNTIF('Annual Depreciation Expense'!$AC75:AD75,"&lt;&gt;0")=INT('Annual Depreciation Expense'!$J75),(('Annual Depreciation Expense'!$J75)-INT('Annual Depreciation Expense'!$J75))*'Depreciation Schedule'!AC75*'Annual Depreciation Expense'!$I75,0))
+IF(COUNTIF($AD75:AD75,"&lt;&gt;0")&lt;INT($J75),$I75*'Depreciation Schedule'!AD75,IF(COUNTIF('Annual Depreciation Expense'!$AD75:AD75,"&lt;&gt;0")=INT($J75),(($J75)-INT($J75))*'Depreciation Schedule'!AD75*$I75,0))
+('Annual Depreciation Expense'!$I75*'Depreciation Schedule'!AE75)</f>
        <v>4250</v>
      </c>
    </row>
    <row r="76" spans="6:31" x14ac:dyDescent="0.25">
      <c r="F76" s="65" t="s">
        <v>109</v>
      </c>
      <c r="G76" s="16" t="s">
        <v>52</v>
      </c>
      <c r="H76" s="17" t="s">
        <v>115</v>
      </c>
      <c r="I76" s="63">
        <f>'Depreciation Schedule'!I76</f>
        <v>0.05</v>
      </c>
      <c r="J76" s="70">
        <f>'Depreciation Schedule'!J76</f>
        <v>20</v>
      </c>
      <c r="K76" s="134"/>
      <c r="L76" s="83">
        <f>I76*'Depreciation Schedule'!L76</f>
        <v>250</v>
      </c>
      <c r="M76" s="83">
        <f>IFERROR(IF(COUNTIF($L76:L76,"&lt;&gt;0")&lt;INT(J76),I76*'Depreciation Schedule'!L76,IF(COUNTIF('Annual Depreciation Expense'!$L76:L76,"&lt;&gt;0")=INT('Annual Depreciation Expense'!J76),(('Annual Depreciation Expense'!J76)-INT('Annual Depreciation Expense'!J76))*'Depreciation Schedule'!L76*'Annual Depreciation Expense'!I76,0))+('Annual Depreciation Expense'!I76*'Depreciation Schedule'!M76),0)</f>
        <v>750</v>
      </c>
      <c r="N76" s="83">
        <f>IFERROR(IF(COUNTIF($L76:M76,"&lt;&gt;0")&lt;INT($J76),$I76*'Depreciation Schedule'!L76,IF(COUNTIF('Annual Depreciation Expense'!$L76:M76,"&lt;&gt;0")=INT('Annual Depreciation Expense'!$J76),(('Annual Depreciation Expense'!$J76)-INT('Annual Depreciation Expense'!$J76))*'Depreciation Schedule'!M76*'Annual Depreciation Expense'!$I76,0))+IF(COUNTIF('Annual Depreciation Expense'!$M76:M76,"&lt;&gt;0")&lt;INT('Annual Depreciation Expense'!$J76),'Annual Depreciation Expense'!$I76*'Depreciation Schedule'!M76,IF(COUNTIF('Annual Depreciation Expense'!$M76:M76,"&lt;&gt;0")=INT('Annual Depreciation Expense'!$J76),(('Annual Depreciation Expense'!$J76)-INT('Annual Depreciation Expense'!$J76))*'Depreciation Schedule'!N76*'Annual Depreciation Expense'!$I76,0))+('Annual Depreciation Expense'!$I76*'Depreciation Schedule'!N76),0)</f>
        <v>1250</v>
      </c>
      <c r="O76" s="83">
        <f>IFERROR(IF(COUNTIF($L76:N76,"&lt;&gt;0")&lt;INT($J76),$I76*'Depreciation Schedule'!L76,IF(COUNTIF('Annual Depreciation Expense'!$L76:N76,"&lt;&gt;0")=INT('Annual Depreciation Expense'!$J76),(('Annual Depreciation Expense'!$J76)-INT('Annual Depreciation Expense'!$J76))*'Depreciation Schedule'!L76*'Annual Depreciation Expense'!$I76,0))
+IF(COUNTIF('Annual Depreciation Expense'!$M76:N76,"&lt;&gt;0")&lt;INT('Annual Depreciation Expense'!$J76),'Annual Depreciation Expense'!$I76*'Depreciation Schedule'!M76,IF(COUNTIF('Annual Depreciation Expense'!$M76:N76,"&lt;&gt;0")=INT('Annual Depreciation Expense'!$J76),(('Annual Depreciation Expense'!$J76)-INT('Annual Depreciation Expense'!$J76))*'Depreciation Schedule'!M76*'Annual Depreciation Expense'!$I76,0))
+IF(COUNTIF($N76:N76,"&lt;&gt;0")&lt;INT($J76),$I76*'Depreciation Schedule'!N76,IF(COUNTIF('Annual Depreciation Expense'!$N76:N76,"&lt;&gt;0")=INT('Annual Depreciation Expense'!$J76),(('Annual Depreciation Expense'!$J76)-INT('Annual Depreciation Expense'!$J76))*'Depreciation Schedule'!O76*'Annual Depreciation Expense'!$I76,0))+('Annual Depreciation Expense'!$I76*'Depreciation Schedule'!O76),0)</f>
        <v>1750</v>
      </c>
      <c r="P76" s="83">
        <f>IFERROR(IF(COUNTIF($L76:O76,"&lt;&gt;0")&lt;INT($J76),$I76*'Depreciation Schedule'!L76,IF(COUNTIF('Annual Depreciation Expense'!$L76:O76,"&lt;&gt;0")=INT('Annual Depreciation Expense'!$J76),(('Annual Depreciation Expense'!$J76)-INT('Annual Depreciation Expense'!$J76))*'Depreciation Schedule'!L76*'Annual Depreciation Expense'!$I76,0))
+IF(COUNTIF('Annual Depreciation Expense'!$M76:O76,"&lt;&gt;0")&lt;INT('Annual Depreciation Expense'!$J76),'Annual Depreciation Expense'!$I76*'Depreciation Schedule'!M76,IF(COUNTIF('Annual Depreciation Expense'!$M76:O76,"&lt;&gt;0")=INT('Annual Depreciation Expense'!$J76),(('Annual Depreciation Expense'!$J76)-INT('Annual Depreciation Expense'!$J76))*'Depreciation Schedule'!M76*'Annual Depreciation Expense'!$I76,0))
+IF(COUNTIF($N76:O76,"&lt;&gt;0")&lt;INT($J76),$I76*'Depreciation Schedule'!N76,IF(COUNTIF('Annual Depreciation Expense'!$N76:O76,"&lt;&gt;0")=INT('Annual Depreciation Expense'!$J76),(('Annual Depreciation Expense'!$J76)-INT('Annual Depreciation Expense'!$J76))*'Depreciation Schedule'!N76*'Annual Depreciation Expense'!$I76,0))
+IF(COUNTIF($O76:O76,"&lt;&gt;0")&lt;INT($J76),$I76*'Depreciation Schedule'!O76,IF(COUNTIF('Annual Depreciation Expense'!$O76:O76,"&lt;&gt;0")=INT('Annual Depreciation Expense'!$J76),(('Annual Depreciation Expense'!$J76)-INT('Annual Depreciation Expense'!$J76))*'Depreciation Schedule'!O76*'Annual Depreciation Expense'!$I76,0))+('Annual Depreciation Expense'!$I76*'Depreciation Schedule'!P76),0)</f>
        <v>3750</v>
      </c>
      <c r="U76" s="65" t="s">
        <v>109</v>
      </c>
      <c r="V76" s="16" t="s">
        <v>52</v>
      </c>
      <c r="W76" s="17" t="s">
        <v>115</v>
      </c>
      <c r="X76" s="63">
        <f t="shared" si="23"/>
        <v>0.05</v>
      </c>
      <c r="Y76" s="70">
        <f t="shared" si="23"/>
        <v>20</v>
      </c>
      <c r="Z76" s="83">
        <f>X76*'Depreciation Schedule'!Z76</f>
        <v>0</v>
      </c>
      <c r="AA76" s="83">
        <f>IF(COUNTIF($Z76:Z76,"&lt;&gt;0")&lt;INT(Y76),X76*'Depreciation Schedule'!Z76,IF(COUNTIF('Annual Depreciation Expense'!$Z76:Z76,"&lt;&gt;0")=INT('Annual Depreciation Expense'!Y76),(('Annual Depreciation Expense'!Y76)-INT('Annual Depreciation Expense'!Y76))*'Depreciation Schedule'!Z76*'Annual Depreciation Expense'!X76,0))+('Annual Depreciation Expense'!X76*'Depreciation Schedule'!AA76)</f>
        <v>250</v>
      </c>
      <c r="AB76" s="83">
        <f>IF(COUNTIF($Z76:AA76,"&lt;&gt;0")&lt;INT($J76),$I76*'Depreciation Schedule'!Z76,IF(COUNTIF('Annual Depreciation Expense'!$Z76:AA76,"&lt;&gt;0")=INT('Annual Depreciation Expense'!$J76),(('Annual Depreciation Expense'!$J76)-INT('Annual Depreciation Expense'!$J76))*'Depreciation Schedule'!AA76*'Annual Depreciation Expense'!$I76,0))
+IF(COUNTIF('Annual Depreciation Expense'!$AA76:AA76,"&lt;&gt;0")&lt;INT('Annual Depreciation Expense'!$J76),'Annual Depreciation Expense'!$I76*'Depreciation Schedule'!AA76,IF(COUNTIF('Annual Depreciation Expense'!$AA76:AA76,"&lt;&gt;0")=INT('Annual Depreciation Expense'!$J76),(('Annual Depreciation Expense'!$J76)-INT('Annual Depreciation Expense'!$J76))*'Depreciation Schedule'!AA76*'Annual Depreciation Expense'!$I76,0))
+('Annual Depreciation Expense'!$I76*'Depreciation Schedule'!AB76)</f>
        <v>750</v>
      </c>
      <c r="AC76" s="83">
        <f>IF(COUNTIF($Z76:AB76,"&lt;&gt;0")&lt;INT($J76),$I76*'Depreciation Schedule'!Z76,IF(COUNTIF('Annual Depreciation Expense'!$Z76:AB76,"&lt;&gt;0")=INT('Annual Depreciation Expense'!$J76),(('Annual Depreciation Expense'!$J76)-INT('Annual Depreciation Expense'!$J76))*'Depreciation Schedule'!AA76*'Annual Depreciation Expense'!$I76,0))
+IF(COUNTIF('Annual Depreciation Expense'!$AA76:AB76,"&lt;&gt;0")&lt;INT('Annual Depreciation Expense'!$J76),'Annual Depreciation Expense'!$I76*'Depreciation Schedule'!AA76,IF(COUNTIF('Annual Depreciation Expense'!$AA76:AB76,"&lt;&gt;0")=INT('Annual Depreciation Expense'!$J76),(('Annual Depreciation Expense'!$J76)-INT('Annual Depreciation Expense'!$J76))*'Depreciation Schedule'!AA76*'Annual Depreciation Expense'!$I76,0))
+IF(COUNTIF($AB76:AB76,"&lt;&gt;0")&lt;INT($J76),$I76*'Depreciation Schedule'!AB76,IF(COUNTIF('Annual Depreciation Expense'!$AB76:AB76,"&lt;&gt;0")=INT('Annual Depreciation Expense'!$J76),(('Annual Depreciation Expense'!$J76)-INT('Annual Depreciation Expense'!$J76))*'Depreciation Schedule'!AB76*'Annual Depreciation Expense'!$I76,0))
+('Annual Depreciation Expense'!$I76*'Depreciation Schedule'!AC76)</f>
        <v>1250</v>
      </c>
      <c r="AD76" s="83">
        <f>IF(COUNTIF($Z76:AC76,"&lt;&gt;0")&lt;INT($J76),$I76*'Depreciation Schedule'!Z76,IF(COUNTIF('Annual Depreciation Expense'!$Z76:AC76,"&lt;&gt;0")=INT('Annual Depreciation Expense'!$J76),(('Annual Depreciation Expense'!$J76)-INT('Annual Depreciation Expense'!$J76))*'Depreciation Schedule'!AA76*'Annual Depreciation Expense'!$I76,0))
+IF(COUNTIF('Annual Depreciation Expense'!$AA76:AC76,"&lt;&gt;0")&lt;INT('Annual Depreciation Expense'!$J76),'Annual Depreciation Expense'!$I76*'Depreciation Schedule'!AB76,IF(COUNTIF('Annual Depreciation Expense'!$AA76:AC76,"&lt;&gt;0")=INT('Annual Depreciation Expense'!$J76),(('Annual Depreciation Expense'!$J76)-INT('Annual Depreciation Expense'!$J76))*'Depreciation Schedule'!AB76*'Annual Depreciation Expense'!$I76,0))
+IF(COUNTIF($AB76:AC76,"&lt;&gt;0")&lt;INT($J76),$I76*'Depreciation Schedule'!AC76,IF(COUNTIF('Annual Depreciation Expense'!$AB76:AC76,"&lt;&gt;0")=INT('Annual Depreciation Expense'!$J76),(('Annual Depreciation Expense'!$J76)-INT('Annual Depreciation Expense'!$J76))*'Depreciation Schedule'!AC76*'Annual Depreciation Expense'!$I76,0))
+IF(COUNTIF($AC76:AC76,"&lt;&gt;0")&lt;INT($J76),$I76*'Depreciation Schedule'!AA76,IF(COUNTIF('Annual Depreciation Expense'!$AC76:AC76,"&lt;&gt;0")=INT('Annual Depreciation Expense'!$J76),(('Annual Depreciation Expense'!$J76)-INT('Annual Depreciation Expense'!$J76))*'Depreciation Schedule'!AA76*'Annual Depreciation Expense'!$I76,0))
+('Annual Depreciation Expense'!$I76*'Depreciation Schedule'!AD76)</f>
        <v>1750</v>
      </c>
      <c r="AE76" s="83">
        <f>IF(COUNTIF($Z76:AD76,"&lt;&gt;0")&lt;INT($J76),$I76*'Depreciation Schedule'!Z76,IF(COUNTIF('Annual Depreciation Expense'!$Z76:AD76,"&lt;&gt;0")=INT('Annual Depreciation Expense'!$J76),(('Annual Depreciation Expense'!$J76)-INT('Annual Depreciation Expense'!$J76))*'Depreciation Schedule'!Z76*'Annual Depreciation Expense'!$I76,0))
+IF(COUNTIF('Annual Depreciation Expense'!$AA76:AD76,"&lt;&gt;0")&lt;INT('Annual Depreciation Expense'!$J76),'Annual Depreciation Expense'!$I76*'Depreciation Schedule'!AA76,IF(COUNTIF('Annual Depreciation Expense'!$AA76:AD76,"&lt;&gt;0")=INT('Annual Depreciation Expense'!$J76),(('Annual Depreciation Expense'!$J76)-INT('Annual Depreciation Expense'!$J76))*'Depreciation Schedule'!AA76*'Annual Depreciation Expense'!$I76,0))
+IF(COUNTIF($AB76:AD76,"&lt;&gt;0")&lt;INT($J76),$I76*'Depreciation Schedule'!AB76,IF(COUNTIF('Annual Depreciation Expense'!$AB76:AD76,"&lt;&gt;0")=INT('Annual Depreciation Expense'!$J76),(('Annual Depreciation Expense'!$J76)-INT('Annual Depreciation Expense'!$J76))*'Depreciation Schedule'!AB76*'Annual Depreciation Expense'!$I76,0))
+IF(COUNTIF($AC76:AD76,"&lt;&gt;0")&lt;INT($J76),$I76*'Depreciation Schedule'!AC76,IF(COUNTIF('Annual Depreciation Expense'!$AC76:AD76,"&lt;&gt;0")=INT('Annual Depreciation Expense'!$J76),(('Annual Depreciation Expense'!$J76)-INT('Annual Depreciation Expense'!$J76))*'Depreciation Schedule'!AC76*'Annual Depreciation Expense'!$I76,0))
+IF(COUNTIF($AD76:AD76,"&lt;&gt;0")&lt;INT($J76),$I76*'Depreciation Schedule'!AD76,IF(COUNTIF('Annual Depreciation Expense'!$AD76:AD76,"&lt;&gt;0")=INT($J76),(($J76)-INT($J76))*'Depreciation Schedule'!AD76*$I76,0))
+('Annual Depreciation Expense'!$I76*'Depreciation Schedule'!AE76)</f>
        <v>4250</v>
      </c>
    </row>
    <row r="77" spans="6:31" x14ac:dyDescent="0.25">
      <c r="F77" s="65" t="s">
        <v>109</v>
      </c>
      <c r="G77" s="16" t="s">
        <v>60</v>
      </c>
      <c r="H77" s="17" t="s">
        <v>119</v>
      </c>
      <c r="I77" s="63">
        <f>'Depreciation Schedule'!I77</f>
        <v>0.05</v>
      </c>
      <c r="J77" s="70">
        <f>'Depreciation Schedule'!J77</f>
        <v>20</v>
      </c>
      <c r="K77" s="134"/>
      <c r="L77" s="83">
        <f>I77*'Depreciation Schedule'!L77</f>
        <v>250</v>
      </c>
      <c r="M77" s="83">
        <f>IFERROR(IF(COUNTIF($L77:L77,"&lt;&gt;0")&lt;INT(J77),I77*'Depreciation Schedule'!L77,IF(COUNTIF('Annual Depreciation Expense'!$L77:L77,"&lt;&gt;0")=INT('Annual Depreciation Expense'!J77),(('Annual Depreciation Expense'!J77)-INT('Annual Depreciation Expense'!J77))*'Depreciation Schedule'!L77*'Annual Depreciation Expense'!I77,0))+('Annual Depreciation Expense'!I77*'Depreciation Schedule'!M77),0)</f>
        <v>750</v>
      </c>
      <c r="N77" s="83">
        <f>IFERROR(IF(COUNTIF($L77:M77,"&lt;&gt;0")&lt;INT($J77),$I77*'Depreciation Schedule'!L77,IF(COUNTIF('Annual Depreciation Expense'!$L77:M77,"&lt;&gt;0")=INT('Annual Depreciation Expense'!$J77),(('Annual Depreciation Expense'!$J77)-INT('Annual Depreciation Expense'!$J77))*'Depreciation Schedule'!M77*'Annual Depreciation Expense'!$I77,0))+IF(COUNTIF('Annual Depreciation Expense'!$M77:M77,"&lt;&gt;0")&lt;INT('Annual Depreciation Expense'!$J77),'Annual Depreciation Expense'!$I77*'Depreciation Schedule'!M77,IF(COUNTIF('Annual Depreciation Expense'!$M77:M77,"&lt;&gt;0")=INT('Annual Depreciation Expense'!$J77),(('Annual Depreciation Expense'!$J77)-INT('Annual Depreciation Expense'!$J77))*'Depreciation Schedule'!N77*'Annual Depreciation Expense'!$I77,0))+('Annual Depreciation Expense'!$I77*'Depreciation Schedule'!N77),0)</f>
        <v>1250</v>
      </c>
      <c r="O77" s="83">
        <f>IFERROR(IF(COUNTIF($L77:N77,"&lt;&gt;0")&lt;INT($J77),$I77*'Depreciation Schedule'!L77,IF(COUNTIF('Annual Depreciation Expense'!$L77:N77,"&lt;&gt;0")=INT('Annual Depreciation Expense'!$J77),(('Annual Depreciation Expense'!$J77)-INT('Annual Depreciation Expense'!$J77))*'Depreciation Schedule'!L77*'Annual Depreciation Expense'!$I77,0))
+IF(COUNTIF('Annual Depreciation Expense'!$M77:N77,"&lt;&gt;0")&lt;INT('Annual Depreciation Expense'!$J77),'Annual Depreciation Expense'!$I77*'Depreciation Schedule'!M77,IF(COUNTIF('Annual Depreciation Expense'!$M77:N77,"&lt;&gt;0")=INT('Annual Depreciation Expense'!$J77),(('Annual Depreciation Expense'!$J77)-INT('Annual Depreciation Expense'!$J77))*'Depreciation Schedule'!M77*'Annual Depreciation Expense'!$I77,0))
+IF(COUNTIF($N77:N77,"&lt;&gt;0")&lt;INT($J77),$I77*'Depreciation Schedule'!N77,IF(COUNTIF('Annual Depreciation Expense'!$N77:N77,"&lt;&gt;0")=INT('Annual Depreciation Expense'!$J77),(('Annual Depreciation Expense'!$J77)-INT('Annual Depreciation Expense'!$J77))*'Depreciation Schedule'!O77*'Annual Depreciation Expense'!$I77,0))+('Annual Depreciation Expense'!$I77*'Depreciation Schedule'!O77),0)</f>
        <v>1750</v>
      </c>
      <c r="P77" s="83">
        <f>IFERROR(IF(COUNTIF($L77:O77,"&lt;&gt;0")&lt;INT($J77),$I77*'Depreciation Schedule'!L77,IF(COUNTIF('Annual Depreciation Expense'!$L77:O77,"&lt;&gt;0")=INT('Annual Depreciation Expense'!$J77),(('Annual Depreciation Expense'!$J77)-INT('Annual Depreciation Expense'!$J77))*'Depreciation Schedule'!L77*'Annual Depreciation Expense'!$I77,0))
+IF(COUNTIF('Annual Depreciation Expense'!$M77:O77,"&lt;&gt;0")&lt;INT('Annual Depreciation Expense'!$J77),'Annual Depreciation Expense'!$I77*'Depreciation Schedule'!M77,IF(COUNTIF('Annual Depreciation Expense'!$M77:O77,"&lt;&gt;0")=INT('Annual Depreciation Expense'!$J77),(('Annual Depreciation Expense'!$J77)-INT('Annual Depreciation Expense'!$J77))*'Depreciation Schedule'!M77*'Annual Depreciation Expense'!$I77,0))
+IF(COUNTIF($N77:O77,"&lt;&gt;0")&lt;INT($J77),$I77*'Depreciation Schedule'!N77,IF(COUNTIF('Annual Depreciation Expense'!$N77:O77,"&lt;&gt;0")=INT('Annual Depreciation Expense'!$J77),(('Annual Depreciation Expense'!$J77)-INT('Annual Depreciation Expense'!$J77))*'Depreciation Schedule'!N77*'Annual Depreciation Expense'!$I77,0))
+IF(COUNTIF($O77:O77,"&lt;&gt;0")&lt;INT($J77),$I77*'Depreciation Schedule'!O77,IF(COUNTIF('Annual Depreciation Expense'!$O77:O77,"&lt;&gt;0")=INT('Annual Depreciation Expense'!$J77),(('Annual Depreciation Expense'!$J77)-INT('Annual Depreciation Expense'!$J77))*'Depreciation Schedule'!O77*'Annual Depreciation Expense'!$I77,0))+('Annual Depreciation Expense'!$I77*'Depreciation Schedule'!P77),0)</f>
        <v>2750</v>
      </c>
      <c r="U77" s="65" t="s">
        <v>109</v>
      </c>
      <c r="V77" s="16" t="s">
        <v>60</v>
      </c>
      <c r="W77" s="17" t="s">
        <v>119</v>
      </c>
      <c r="X77" s="63">
        <f t="shared" si="23"/>
        <v>0.05</v>
      </c>
      <c r="Y77" s="70">
        <f t="shared" si="23"/>
        <v>20</v>
      </c>
      <c r="Z77" s="83">
        <f>X77*'Depreciation Schedule'!Z77</f>
        <v>0</v>
      </c>
      <c r="AA77" s="83">
        <f>IF(COUNTIF($Z77:Z77,"&lt;&gt;0")&lt;INT(Y77),X77*'Depreciation Schedule'!Z77,IF(COUNTIF('Annual Depreciation Expense'!$Z77:Z77,"&lt;&gt;0")=INT('Annual Depreciation Expense'!Y77),(('Annual Depreciation Expense'!Y77)-INT('Annual Depreciation Expense'!Y77))*'Depreciation Schedule'!Z77*'Annual Depreciation Expense'!X77,0))+('Annual Depreciation Expense'!X77*'Depreciation Schedule'!AA77)</f>
        <v>250</v>
      </c>
      <c r="AB77" s="83">
        <f>IF(COUNTIF($Z77:AA77,"&lt;&gt;0")&lt;INT($J77),$I77*'Depreciation Schedule'!Z77,IF(COUNTIF('Annual Depreciation Expense'!$Z77:AA77,"&lt;&gt;0")=INT('Annual Depreciation Expense'!$J77),(('Annual Depreciation Expense'!$J77)-INT('Annual Depreciation Expense'!$J77))*'Depreciation Schedule'!AA77*'Annual Depreciation Expense'!$I77,0))
+IF(COUNTIF('Annual Depreciation Expense'!$AA77:AA77,"&lt;&gt;0")&lt;INT('Annual Depreciation Expense'!$J77),'Annual Depreciation Expense'!$I77*'Depreciation Schedule'!AA77,IF(COUNTIF('Annual Depreciation Expense'!$AA77:AA77,"&lt;&gt;0")=INT('Annual Depreciation Expense'!$J77),(('Annual Depreciation Expense'!$J77)-INT('Annual Depreciation Expense'!$J77))*'Depreciation Schedule'!AA77*'Annual Depreciation Expense'!$I77,0))
+('Annual Depreciation Expense'!$I77*'Depreciation Schedule'!AB77)</f>
        <v>750</v>
      </c>
      <c r="AC77" s="83">
        <f>IF(COUNTIF($Z77:AB77,"&lt;&gt;0")&lt;INT($J77),$I77*'Depreciation Schedule'!Z77,IF(COUNTIF('Annual Depreciation Expense'!$Z77:AB77,"&lt;&gt;0")=INT('Annual Depreciation Expense'!$J77),(('Annual Depreciation Expense'!$J77)-INT('Annual Depreciation Expense'!$J77))*'Depreciation Schedule'!AA77*'Annual Depreciation Expense'!$I77,0))
+IF(COUNTIF('Annual Depreciation Expense'!$AA77:AB77,"&lt;&gt;0")&lt;INT('Annual Depreciation Expense'!$J77),'Annual Depreciation Expense'!$I77*'Depreciation Schedule'!AA77,IF(COUNTIF('Annual Depreciation Expense'!$AA77:AB77,"&lt;&gt;0")=INT('Annual Depreciation Expense'!$J77),(('Annual Depreciation Expense'!$J77)-INT('Annual Depreciation Expense'!$J77))*'Depreciation Schedule'!AA77*'Annual Depreciation Expense'!$I77,0))
+IF(COUNTIF($AB77:AB77,"&lt;&gt;0")&lt;INT($J77),$I77*'Depreciation Schedule'!AB77,IF(COUNTIF('Annual Depreciation Expense'!$AB77:AB77,"&lt;&gt;0")=INT('Annual Depreciation Expense'!$J77),(('Annual Depreciation Expense'!$J77)-INT('Annual Depreciation Expense'!$J77))*'Depreciation Schedule'!AB77*'Annual Depreciation Expense'!$I77,0))
+('Annual Depreciation Expense'!$I77*'Depreciation Schedule'!AC77)</f>
        <v>1250</v>
      </c>
      <c r="AD77" s="83">
        <f>IF(COUNTIF($Z77:AC77,"&lt;&gt;0")&lt;INT($J77),$I77*'Depreciation Schedule'!Z77,IF(COUNTIF('Annual Depreciation Expense'!$Z77:AC77,"&lt;&gt;0")=INT('Annual Depreciation Expense'!$J77),(('Annual Depreciation Expense'!$J77)-INT('Annual Depreciation Expense'!$J77))*'Depreciation Schedule'!AA77*'Annual Depreciation Expense'!$I77,0))
+IF(COUNTIF('Annual Depreciation Expense'!$AA77:AC77,"&lt;&gt;0")&lt;INT('Annual Depreciation Expense'!$J77),'Annual Depreciation Expense'!$I77*'Depreciation Schedule'!AB77,IF(COUNTIF('Annual Depreciation Expense'!$AA77:AC77,"&lt;&gt;0")=INT('Annual Depreciation Expense'!$J77),(('Annual Depreciation Expense'!$J77)-INT('Annual Depreciation Expense'!$J77))*'Depreciation Schedule'!AB77*'Annual Depreciation Expense'!$I77,0))
+IF(COUNTIF($AB77:AC77,"&lt;&gt;0")&lt;INT($J77),$I77*'Depreciation Schedule'!AC77,IF(COUNTIF('Annual Depreciation Expense'!$AB77:AC77,"&lt;&gt;0")=INT('Annual Depreciation Expense'!$J77),(('Annual Depreciation Expense'!$J77)-INT('Annual Depreciation Expense'!$J77))*'Depreciation Schedule'!AC77*'Annual Depreciation Expense'!$I77,0))
+IF(COUNTIF($AC77:AC77,"&lt;&gt;0")&lt;INT($J77),$I77*'Depreciation Schedule'!AA77,IF(COUNTIF('Annual Depreciation Expense'!$AC77:AC77,"&lt;&gt;0")=INT('Annual Depreciation Expense'!$J77),(('Annual Depreciation Expense'!$J77)-INT('Annual Depreciation Expense'!$J77))*'Depreciation Schedule'!AA77*'Annual Depreciation Expense'!$I77,0))
+('Annual Depreciation Expense'!$I77*'Depreciation Schedule'!AD77)</f>
        <v>1750</v>
      </c>
      <c r="AE77" s="83">
        <f>IF(COUNTIF($Z77:AD77,"&lt;&gt;0")&lt;INT($J77),$I77*'Depreciation Schedule'!Z77,IF(COUNTIF('Annual Depreciation Expense'!$Z77:AD77,"&lt;&gt;0")=INT('Annual Depreciation Expense'!$J77),(('Annual Depreciation Expense'!$J77)-INT('Annual Depreciation Expense'!$J77))*'Depreciation Schedule'!Z77*'Annual Depreciation Expense'!$I77,0))
+IF(COUNTIF('Annual Depreciation Expense'!$AA77:AD77,"&lt;&gt;0")&lt;INT('Annual Depreciation Expense'!$J77),'Annual Depreciation Expense'!$I77*'Depreciation Schedule'!AA77,IF(COUNTIF('Annual Depreciation Expense'!$AA77:AD77,"&lt;&gt;0")=INT('Annual Depreciation Expense'!$J77),(('Annual Depreciation Expense'!$J77)-INT('Annual Depreciation Expense'!$J77))*'Depreciation Schedule'!AA77*'Annual Depreciation Expense'!$I77,0))
+IF(COUNTIF($AB77:AD77,"&lt;&gt;0")&lt;INT($J77),$I77*'Depreciation Schedule'!AB77,IF(COUNTIF('Annual Depreciation Expense'!$AB77:AD77,"&lt;&gt;0")=INT('Annual Depreciation Expense'!$J77),(('Annual Depreciation Expense'!$J77)-INT('Annual Depreciation Expense'!$J77))*'Depreciation Schedule'!AB77*'Annual Depreciation Expense'!$I77,0))
+IF(COUNTIF($AC77:AD77,"&lt;&gt;0")&lt;INT($J77),$I77*'Depreciation Schedule'!AC77,IF(COUNTIF('Annual Depreciation Expense'!$AC77:AD77,"&lt;&gt;0")=INT('Annual Depreciation Expense'!$J77),(('Annual Depreciation Expense'!$J77)-INT('Annual Depreciation Expense'!$J77))*'Depreciation Schedule'!AC77*'Annual Depreciation Expense'!$I77,0))
+IF(COUNTIF($AD77:AD77,"&lt;&gt;0")&lt;INT($J77),$I77*'Depreciation Schedule'!AD77,IF(COUNTIF('Annual Depreciation Expense'!$AD77:AD77,"&lt;&gt;0")=INT($J77),(($J77)-INT($J77))*'Depreciation Schedule'!AD77*$I77,0))
+('Annual Depreciation Expense'!$I77*'Depreciation Schedule'!AE77)</f>
        <v>3750</v>
      </c>
    </row>
    <row r="78" spans="6:31" x14ac:dyDescent="0.25">
      <c r="F78" s="65" t="s">
        <v>109</v>
      </c>
      <c r="G78" s="16" t="s">
        <v>67</v>
      </c>
      <c r="H78" s="17" t="s">
        <v>123</v>
      </c>
      <c r="I78" s="63">
        <f>'Depreciation Schedule'!I78</f>
        <v>0.05</v>
      </c>
      <c r="J78" s="70">
        <f>'Depreciation Schedule'!J78</f>
        <v>20</v>
      </c>
      <c r="K78" s="134"/>
      <c r="L78" s="83">
        <f>I78*'Depreciation Schedule'!L78</f>
        <v>250</v>
      </c>
      <c r="M78" s="83">
        <f>IFERROR(IF(COUNTIF($L78:L78,"&lt;&gt;0")&lt;INT(J78),I78*'Depreciation Schedule'!L78,IF(COUNTIF('Annual Depreciation Expense'!$L78:L78,"&lt;&gt;0")=INT('Annual Depreciation Expense'!J78),(('Annual Depreciation Expense'!J78)-INT('Annual Depreciation Expense'!J78))*'Depreciation Schedule'!L78*'Annual Depreciation Expense'!I78,0))+('Annual Depreciation Expense'!I78*'Depreciation Schedule'!M78),0)</f>
        <v>750</v>
      </c>
      <c r="N78" s="83">
        <f>IFERROR(IF(COUNTIF($L78:M78,"&lt;&gt;0")&lt;INT($J78),$I78*'Depreciation Schedule'!L78,IF(COUNTIF('Annual Depreciation Expense'!$L78:M78,"&lt;&gt;0")=INT('Annual Depreciation Expense'!$J78),(('Annual Depreciation Expense'!$J78)-INT('Annual Depreciation Expense'!$J78))*'Depreciation Schedule'!M78*'Annual Depreciation Expense'!$I78,0))+IF(COUNTIF('Annual Depreciation Expense'!$M78:M78,"&lt;&gt;0")&lt;INT('Annual Depreciation Expense'!$J78),'Annual Depreciation Expense'!$I78*'Depreciation Schedule'!M78,IF(COUNTIF('Annual Depreciation Expense'!$M78:M78,"&lt;&gt;0")=INT('Annual Depreciation Expense'!$J78),(('Annual Depreciation Expense'!$J78)-INT('Annual Depreciation Expense'!$J78))*'Depreciation Schedule'!N78*'Annual Depreciation Expense'!$I78,0))+('Annual Depreciation Expense'!$I78*'Depreciation Schedule'!N78),0)</f>
        <v>1250</v>
      </c>
      <c r="O78" s="83">
        <f>IFERROR(IF(COUNTIF($L78:N78,"&lt;&gt;0")&lt;INT($J78),$I78*'Depreciation Schedule'!L78,IF(COUNTIF('Annual Depreciation Expense'!$L78:N78,"&lt;&gt;0")=INT('Annual Depreciation Expense'!$J78),(('Annual Depreciation Expense'!$J78)-INT('Annual Depreciation Expense'!$J78))*'Depreciation Schedule'!L78*'Annual Depreciation Expense'!$I78,0))
+IF(COUNTIF('Annual Depreciation Expense'!$M78:N78,"&lt;&gt;0")&lt;INT('Annual Depreciation Expense'!$J78),'Annual Depreciation Expense'!$I78*'Depreciation Schedule'!M78,IF(COUNTIF('Annual Depreciation Expense'!$M78:N78,"&lt;&gt;0")=INT('Annual Depreciation Expense'!$J78),(('Annual Depreciation Expense'!$J78)-INT('Annual Depreciation Expense'!$J78))*'Depreciation Schedule'!M78*'Annual Depreciation Expense'!$I78,0))
+IF(COUNTIF($N78:N78,"&lt;&gt;0")&lt;INT($J78),$I78*'Depreciation Schedule'!N78,IF(COUNTIF('Annual Depreciation Expense'!$N78:N78,"&lt;&gt;0")=INT('Annual Depreciation Expense'!$J78),(('Annual Depreciation Expense'!$J78)-INT('Annual Depreciation Expense'!$J78))*'Depreciation Schedule'!O78*'Annual Depreciation Expense'!$I78,0))+('Annual Depreciation Expense'!$I78*'Depreciation Schedule'!O78),0)</f>
        <v>1750</v>
      </c>
      <c r="P78" s="83">
        <f>IFERROR(IF(COUNTIF($L78:O78,"&lt;&gt;0")&lt;INT($J78),$I78*'Depreciation Schedule'!L78,IF(COUNTIF('Annual Depreciation Expense'!$L78:O78,"&lt;&gt;0")=INT('Annual Depreciation Expense'!$J78),(('Annual Depreciation Expense'!$J78)-INT('Annual Depreciation Expense'!$J78))*'Depreciation Schedule'!L78*'Annual Depreciation Expense'!$I78,0))
+IF(COUNTIF('Annual Depreciation Expense'!$M78:O78,"&lt;&gt;0")&lt;INT('Annual Depreciation Expense'!$J78),'Annual Depreciation Expense'!$I78*'Depreciation Schedule'!M78,IF(COUNTIF('Annual Depreciation Expense'!$M78:O78,"&lt;&gt;0")=INT('Annual Depreciation Expense'!$J78),(('Annual Depreciation Expense'!$J78)-INT('Annual Depreciation Expense'!$J78))*'Depreciation Schedule'!M78*'Annual Depreciation Expense'!$I78,0))
+IF(COUNTIF($N78:O78,"&lt;&gt;0")&lt;INT($J78),$I78*'Depreciation Schedule'!N78,IF(COUNTIF('Annual Depreciation Expense'!$N78:O78,"&lt;&gt;0")=INT('Annual Depreciation Expense'!$J78),(('Annual Depreciation Expense'!$J78)-INT('Annual Depreciation Expense'!$J78))*'Depreciation Schedule'!N78*'Annual Depreciation Expense'!$I78,0))
+IF(COUNTIF($O78:O78,"&lt;&gt;0")&lt;INT($J78),$I78*'Depreciation Schedule'!O78,IF(COUNTIF('Annual Depreciation Expense'!$O78:O78,"&lt;&gt;0")=INT('Annual Depreciation Expense'!$J78),(('Annual Depreciation Expense'!$J78)-INT('Annual Depreciation Expense'!$J78))*'Depreciation Schedule'!O78*'Annual Depreciation Expense'!$I78,0))+('Annual Depreciation Expense'!$I78*'Depreciation Schedule'!P78),0)</f>
        <v>2250</v>
      </c>
      <c r="U78" s="65" t="s">
        <v>109</v>
      </c>
      <c r="V78" s="16" t="s">
        <v>67</v>
      </c>
      <c r="W78" s="17" t="s">
        <v>123</v>
      </c>
      <c r="X78" s="63">
        <f t="shared" si="23"/>
        <v>0.05</v>
      </c>
      <c r="Y78" s="70">
        <f t="shared" si="23"/>
        <v>20</v>
      </c>
      <c r="Z78" s="83">
        <f>X78*'Depreciation Schedule'!Z78</f>
        <v>0</v>
      </c>
      <c r="AA78" s="83">
        <f>IF(COUNTIF($Z78:Z78,"&lt;&gt;0")&lt;INT(Y78),X78*'Depreciation Schedule'!Z78,IF(COUNTIF('Annual Depreciation Expense'!$Z78:Z78,"&lt;&gt;0")=INT('Annual Depreciation Expense'!Y78),(('Annual Depreciation Expense'!Y78)-INT('Annual Depreciation Expense'!Y78))*'Depreciation Schedule'!Z78*'Annual Depreciation Expense'!X78,0))+('Annual Depreciation Expense'!X78*'Depreciation Schedule'!AA78)</f>
        <v>250</v>
      </c>
      <c r="AB78" s="83">
        <f>IF(COUNTIF($Z78:AA78,"&lt;&gt;0")&lt;INT($J78),$I78*'Depreciation Schedule'!Z78,IF(COUNTIF('Annual Depreciation Expense'!$Z78:AA78,"&lt;&gt;0")=INT('Annual Depreciation Expense'!$J78),(('Annual Depreciation Expense'!$J78)-INT('Annual Depreciation Expense'!$J78))*'Depreciation Schedule'!AA78*'Annual Depreciation Expense'!$I78,0))
+IF(COUNTIF('Annual Depreciation Expense'!$AA78:AA78,"&lt;&gt;0")&lt;INT('Annual Depreciation Expense'!$J78),'Annual Depreciation Expense'!$I78*'Depreciation Schedule'!AA78,IF(COUNTIF('Annual Depreciation Expense'!$AA78:AA78,"&lt;&gt;0")=INT('Annual Depreciation Expense'!$J78),(('Annual Depreciation Expense'!$J78)-INT('Annual Depreciation Expense'!$J78))*'Depreciation Schedule'!AA78*'Annual Depreciation Expense'!$I78,0))
+('Annual Depreciation Expense'!$I78*'Depreciation Schedule'!AB78)</f>
        <v>750</v>
      </c>
      <c r="AC78" s="83">
        <f>IF(COUNTIF($Z78:AB78,"&lt;&gt;0")&lt;INT($J78),$I78*'Depreciation Schedule'!Z78,IF(COUNTIF('Annual Depreciation Expense'!$Z78:AB78,"&lt;&gt;0")=INT('Annual Depreciation Expense'!$J78),(('Annual Depreciation Expense'!$J78)-INT('Annual Depreciation Expense'!$J78))*'Depreciation Schedule'!AA78*'Annual Depreciation Expense'!$I78,0))
+IF(COUNTIF('Annual Depreciation Expense'!$AA78:AB78,"&lt;&gt;0")&lt;INT('Annual Depreciation Expense'!$J78),'Annual Depreciation Expense'!$I78*'Depreciation Schedule'!AA78,IF(COUNTIF('Annual Depreciation Expense'!$AA78:AB78,"&lt;&gt;0")=INT('Annual Depreciation Expense'!$J78),(('Annual Depreciation Expense'!$J78)-INT('Annual Depreciation Expense'!$J78))*'Depreciation Schedule'!AA78*'Annual Depreciation Expense'!$I78,0))
+IF(COUNTIF($AB78:AB78,"&lt;&gt;0")&lt;INT($J78),$I78*'Depreciation Schedule'!AB78,IF(COUNTIF('Annual Depreciation Expense'!$AB78:AB78,"&lt;&gt;0")=INT('Annual Depreciation Expense'!$J78),(('Annual Depreciation Expense'!$J78)-INT('Annual Depreciation Expense'!$J78))*'Depreciation Schedule'!AB78*'Annual Depreciation Expense'!$I78,0))
+('Annual Depreciation Expense'!$I78*'Depreciation Schedule'!AC78)</f>
        <v>1250</v>
      </c>
      <c r="AD78" s="83">
        <f>IF(COUNTIF($Z78:AC78,"&lt;&gt;0")&lt;INT($J78),$I78*'Depreciation Schedule'!Z78,IF(COUNTIF('Annual Depreciation Expense'!$Z78:AC78,"&lt;&gt;0")=INT('Annual Depreciation Expense'!$J78),(('Annual Depreciation Expense'!$J78)-INT('Annual Depreciation Expense'!$J78))*'Depreciation Schedule'!AA78*'Annual Depreciation Expense'!$I78,0))
+IF(COUNTIF('Annual Depreciation Expense'!$AA78:AC78,"&lt;&gt;0")&lt;INT('Annual Depreciation Expense'!$J78),'Annual Depreciation Expense'!$I78*'Depreciation Schedule'!AB78,IF(COUNTIF('Annual Depreciation Expense'!$AA78:AC78,"&lt;&gt;0")=INT('Annual Depreciation Expense'!$J78),(('Annual Depreciation Expense'!$J78)-INT('Annual Depreciation Expense'!$J78))*'Depreciation Schedule'!AB78*'Annual Depreciation Expense'!$I78,0))
+IF(COUNTIF($AB78:AC78,"&lt;&gt;0")&lt;INT($J78),$I78*'Depreciation Schedule'!AC78,IF(COUNTIF('Annual Depreciation Expense'!$AB78:AC78,"&lt;&gt;0")=INT('Annual Depreciation Expense'!$J78),(('Annual Depreciation Expense'!$J78)-INT('Annual Depreciation Expense'!$J78))*'Depreciation Schedule'!AC78*'Annual Depreciation Expense'!$I78,0))
+IF(COUNTIF($AC78:AC78,"&lt;&gt;0")&lt;INT($J78),$I78*'Depreciation Schedule'!AA78,IF(COUNTIF('Annual Depreciation Expense'!$AC78:AC78,"&lt;&gt;0")=INT('Annual Depreciation Expense'!$J78),(('Annual Depreciation Expense'!$J78)-INT('Annual Depreciation Expense'!$J78))*'Depreciation Schedule'!AA78*'Annual Depreciation Expense'!$I78,0))
+('Annual Depreciation Expense'!$I78*'Depreciation Schedule'!AD78)</f>
        <v>1750</v>
      </c>
      <c r="AE78" s="83">
        <f>IF(COUNTIF($Z78:AD78,"&lt;&gt;0")&lt;INT($J78),$I78*'Depreciation Schedule'!Z78,IF(COUNTIF('Annual Depreciation Expense'!$Z78:AD78,"&lt;&gt;0")=INT('Annual Depreciation Expense'!$J78),(('Annual Depreciation Expense'!$J78)-INT('Annual Depreciation Expense'!$J78))*'Depreciation Schedule'!Z78*'Annual Depreciation Expense'!$I78,0))
+IF(COUNTIF('Annual Depreciation Expense'!$AA78:AD78,"&lt;&gt;0")&lt;INT('Annual Depreciation Expense'!$J78),'Annual Depreciation Expense'!$I78*'Depreciation Schedule'!AA78,IF(COUNTIF('Annual Depreciation Expense'!$AA78:AD78,"&lt;&gt;0")=INT('Annual Depreciation Expense'!$J78),(('Annual Depreciation Expense'!$J78)-INT('Annual Depreciation Expense'!$J78))*'Depreciation Schedule'!AA78*'Annual Depreciation Expense'!$I78,0))
+IF(COUNTIF($AB78:AD78,"&lt;&gt;0")&lt;INT($J78),$I78*'Depreciation Schedule'!AB78,IF(COUNTIF('Annual Depreciation Expense'!$AB78:AD78,"&lt;&gt;0")=INT('Annual Depreciation Expense'!$J78),(('Annual Depreciation Expense'!$J78)-INT('Annual Depreciation Expense'!$J78))*'Depreciation Schedule'!AB78*'Annual Depreciation Expense'!$I78,0))
+IF(COUNTIF($AC78:AD78,"&lt;&gt;0")&lt;INT($J78),$I78*'Depreciation Schedule'!AC78,IF(COUNTIF('Annual Depreciation Expense'!$AC78:AD78,"&lt;&gt;0")=INT('Annual Depreciation Expense'!$J78),(('Annual Depreciation Expense'!$J78)-INT('Annual Depreciation Expense'!$J78))*'Depreciation Schedule'!AC78*'Annual Depreciation Expense'!$I78,0))
+IF(COUNTIF($AD78:AD78,"&lt;&gt;0")&lt;INT($J78),$I78*'Depreciation Schedule'!AD78,IF(COUNTIF('Annual Depreciation Expense'!$AD78:AD78,"&lt;&gt;0")=INT($J78),(($J78)-INT($J78))*'Depreciation Schedule'!AD78*$I78,0))
+('Annual Depreciation Expense'!$I78*'Depreciation Schedule'!AE78)</f>
        <v>2750</v>
      </c>
    </row>
    <row r="79" spans="6:31" x14ac:dyDescent="0.25">
      <c r="F79" s="65" t="s">
        <v>109</v>
      </c>
      <c r="G79" s="16" t="s">
        <v>76</v>
      </c>
      <c r="H79" s="17" t="s">
        <v>126</v>
      </c>
      <c r="I79" s="63">
        <f>'Depreciation Schedule'!I79</f>
        <v>0</v>
      </c>
      <c r="J79" s="70">
        <f>'Depreciation Schedule'!J79</f>
        <v>0</v>
      </c>
      <c r="K79" s="134"/>
      <c r="L79" s="83">
        <f>I79*'Depreciation Schedule'!L79</f>
        <v>0</v>
      </c>
      <c r="M79" s="83">
        <f>IFERROR(IF(COUNTIF($L79:L79,"&lt;&gt;0")&lt;INT(J79),I79*'Depreciation Schedule'!L79,IF(COUNTIF('Annual Depreciation Expense'!$L79:L79,"&lt;&gt;0")=INT('Annual Depreciation Expense'!J79),(('Annual Depreciation Expense'!J79)-INT('Annual Depreciation Expense'!J79))*'Depreciation Schedule'!L79*'Annual Depreciation Expense'!I79,0))+('Annual Depreciation Expense'!I79*'Depreciation Schedule'!M79),0)</f>
        <v>0</v>
      </c>
      <c r="N79" s="83">
        <f>IFERROR(IF(COUNTIF($L79:M79,"&lt;&gt;0")&lt;INT($J79),$I79*'Depreciation Schedule'!L79,IF(COUNTIF('Annual Depreciation Expense'!$L79:M79,"&lt;&gt;0")=INT('Annual Depreciation Expense'!$J79),(('Annual Depreciation Expense'!$J79)-INT('Annual Depreciation Expense'!$J79))*'Depreciation Schedule'!M79*'Annual Depreciation Expense'!$I79,0))+IF(COUNTIF('Annual Depreciation Expense'!$M79:M79,"&lt;&gt;0")&lt;INT('Annual Depreciation Expense'!$J79),'Annual Depreciation Expense'!$I79*'Depreciation Schedule'!M79,IF(COUNTIF('Annual Depreciation Expense'!$M79:M79,"&lt;&gt;0")=INT('Annual Depreciation Expense'!$J79),(('Annual Depreciation Expense'!$J79)-INT('Annual Depreciation Expense'!$J79))*'Depreciation Schedule'!N79*'Annual Depreciation Expense'!$I79,0))+('Annual Depreciation Expense'!$I79*'Depreciation Schedule'!N79),0)</f>
        <v>0</v>
      </c>
      <c r="O79" s="83">
        <f>IFERROR(IF(COUNTIF($L79:N79,"&lt;&gt;0")&lt;INT($J79),$I79*'Depreciation Schedule'!L79,IF(COUNTIF('Annual Depreciation Expense'!$L79:N79,"&lt;&gt;0")=INT('Annual Depreciation Expense'!$J79),(('Annual Depreciation Expense'!$J79)-INT('Annual Depreciation Expense'!$J79))*'Depreciation Schedule'!L79*'Annual Depreciation Expense'!$I79,0))
+IF(COUNTIF('Annual Depreciation Expense'!$M79:N79,"&lt;&gt;0")&lt;INT('Annual Depreciation Expense'!$J79),'Annual Depreciation Expense'!$I79*'Depreciation Schedule'!M79,IF(COUNTIF('Annual Depreciation Expense'!$M79:N79,"&lt;&gt;0")=INT('Annual Depreciation Expense'!$J79),(('Annual Depreciation Expense'!$J79)-INT('Annual Depreciation Expense'!$J79))*'Depreciation Schedule'!M79*'Annual Depreciation Expense'!$I79,0))
+IF(COUNTIF($N79:N79,"&lt;&gt;0")&lt;INT($J79),$I79*'Depreciation Schedule'!N79,IF(COUNTIF('Annual Depreciation Expense'!$N79:N79,"&lt;&gt;0")=INT('Annual Depreciation Expense'!$J79),(('Annual Depreciation Expense'!$J79)-INT('Annual Depreciation Expense'!$J79))*'Depreciation Schedule'!O79*'Annual Depreciation Expense'!$I79,0))+('Annual Depreciation Expense'!$I79*'Depreciation Schedule'!O79),0)</f>
        <v>0</v>
      </c>
      <c r="P79" s="83">
        <f>IFERROR(IF(COUNTIF($L79:O79,"&lt;&gt;0")&lt;INT($J79),$I79*'Depreciation Schedule'!L79,IF(COUNTIF('Annual Depreciation Expense'!$L79:O79,"&lt;&gt;0")=INT('Annual Depreciation Expense'!$J79),(('Annual Depreciation Expense'!$J79)-INT('Annual Depreciation Expense'!$J79))*'Depreciation Schedule'!L79*'Annual Depreciation Expense'!$I79,0))
+IF(COUNTIF('Annual Depreciation Expense'!$M79:O79,"&lt;&gt;0")&lt;INT('Annual Depreciation Expense'!$J79),'Annual Depreciation Expense'!$I79*'Depreciation Schedule'!M79,IF(COUNTIF('Annual Depreciation Expense'!$M79:O79,"&lt;&gt;0")=INT('Annual Depreciation Expense'!$J79),(('Annual Depreciation Expense'!$J79)-INT('Annual Depreciation Expense'!$J79))*'Depreciation Schedule'!M79*'Annual Depreciation Expense'!$I79,0))
+IF(COUNTIF($N79:O79,"&lt;&gt;0")&lt;INT($J79),$I79*'Depreciation Schedule'!N79,IF(COUNTIF('Annual Depreciation Expense'!$N79:O79,"&lt;&gt;0")=INT('Annual Depreciation Expense'!$J79),(('Annual Depreciation Expense'!$J79)-INT('Annual Depreciation Expense'!$J79))*'Depreciation Schedule'!N79*'Annual Depreciation Expense'!$I79,0))
+IF(COUNTIF($O79:O79,"&lt;&gt;0")&lt;INT($J79),$I79*'Depreciation Schedule'!O79,IF(COUNTIF('Annual Depreciation Expense'!$O79:O79,"&lt;&gt;0")=INT('Annual Depreciation Expense'!$J79),(('Annual Depreciation Expense'!$J79)-INT('Annual Depreciation Expense'!$J79))*'Depreciation Schedule'!O79*'Annual Depreciation Expense'!$I79,0))+('Annual Depreciation Expense'!$I79*'Depreciation Schedule'!P79),0)</f>
        <v>0</v>
      </c>
      <c r="U79" s="65" t="s">
        <v>109</v>
      </c>
      <c r="V79" s="16" t="s">
        <v>76</v>
      </c>
      <c r="W79" s="17" t="s">
        <v>126</v>
      </c>
      <c r="X79" s="63">
        <f t="shared" si="23"/>
        <v>0</v>
      </c>
      <c r="Y79" s="70">
        <f t="shared" si="23"/>
        <v>0</v>
      </c>
      <c r="Z79" s="83">
        <f>X79*'Depreciation Schedule'!Z79</f>
        <v>0</v>
      </c>
      <c r="AA79" s="83">
        <f>IF(COUNTIF($Z79:Z79,"&lt;&gt;0")&lt;INT(Y79),X79*'Depreciation Schedule'!Z79,IF(COUNTIF('Annual Depreciation Expense'!$Z79:Z79,"&lt;&gt;0")=INT('Annual Depreciation Expense'!Y79),(('Annual Depreciation Expense'!Y79)-INT('Annual Depreciation Expense'!Y79))*'Depreciation Schedule'!Z79*'Annual Depreciation Expense'!X79,0))+('Annual Depreciation Expense'!X79*'Depreciation Schedule'!AA79)</f>
        <v>0</v>
      </c>
      <c r="AB79" s="83">
        <f>IF(COUNTIF($Z79:AA79,"&lt;&gt;0")&lt;INT($J79),$I79*'Depreciation Schedule'!Z79,IF(COUNTIF('Annual Depreciation Expense'!$Z79:AA79,"&lt;&gt;0")=INT('Annual Depreciation Expense'!$J79),(('Annual Depreciation Expense'!$J79)-INT('Annual Depreciation Expense'!$J79))*'Depreciation Schedule'!AA79*'Annual Depreciation Expense'!$I79,0))
+IF(COUNTIF('Annual Depreciation Expense'!$AA79:AA79,"&lt;&gt;0")&lt;INT('Annual Depreciation Expense'!$J79),'Annual Depreciation Expense'!$I79*'Depreciation Schedule'!AA79,IF(COUNTIF('Annual Depreciation Expense'!$AA79:AA79,"&lt;&gt;0")=INT('Annual Depreciation Expense'!$J79),(('Annual Depreciation Expense'!$J79)-INT('Annual Depreciation Expense'!$J79))*'Depreciation Schedule'!AA79*'Annual Depreciation Expense'!$I79,0))
+('Annual Depreciation Expense'!$I79*'Depreciation Schedule'!AB79)</f>
        <v>0</v>
      </c>
      <c r="AC79" s="83">
        <f>IF(COUNTIF($Z79:AB79,"&lt;&gt;0")&lt;INT($J79),$I79*'Depreciation Schedule'!Z79,IF(COUNTIF('Annual Depreciation Expense'!$Z79:AB79,"&lt;&gt;0")=INT('Annual Depreciation Expense'!$J79),(('Annual Depreciation Expense'!$J79)-INT('Annual Depreciation Expense'!$J79))*'Depreciation Schedule'!AA79*'Annual Depreciation Expense'!$I79,0))
+IF(COUNTIF('Annual Depreciation Expense'!$AA79:AB79,"&lt;&gt;0")&lt;INT('Annual Depreciation Expense'!$J79),'Annual Depreciation Expense'!$I79*'Depreciation Schedule'!AA79,IF(COUNTIF('Annual Depreciation Expense'!$AA79:AB79,"&lt;&gt;0")=INT('Annual Depreciation Expense'!$J79),(('Annual Depreciation Expense'!$J79)-INT('Annual Depreciation Expense'!$J79))*'Depreciation Schedule'!AA79*'Annual Depreciation Expense'!$I79,0))
+IF(COUNTIF($AB79:AB79,"&lt;&gt;0")&lt;INT($J79),$I79*'Depreciation Schedule'!AB79,IF(COUNTIF('Annual Depreciation Expense'!$AB79:AB79,"&lt;&gt;0")=INT('Annual Depreciation Expense'!$J79),(('Annual Depreciation Expense'!$J79)-INT('Annual Depreciation Expense'!$J79))*'Depreciation Schedule'!AB79*'Annual Depreciation Expense'!$I79,0))
+('Annual Depreciation Expense'!$I79*'Depreciation Schedule'!AC79)</f>
        <v>0</v>
      </c>
      <c r="AD79" s="83">
        <f>IF(COUNTIF($Z79:AC79,"&lt;&gt;0")&lt;INT($J79),$I79*'Depreciation Schedule'!Z79,IF(COUNTIF('Annual Depreciation Expense'!$Z79:AC79,"&lt;&gt;0")=INT('Annual Depreciation Expense'!$J79),(('Annual Depreciation Expense'!$J79)-INT('Annual Depreciation Expense'!$J79))*'Depreciation Schedule'!AA79*'Annual Depreciation Expense'!$I79,0))
+IF(COUNTIF('Annual Depreciation Expense'!$AA79:AC79,"&lt;&gt;0")&lt;INT('Annual Depreciation Expense'!$J79),'Annual Depreciation Expense'!$I79*'Depreciation Schedule'!AB79,IF(COUNTIF('Annual Depreciation Expense'!$AA79:AC79,"&lt;&gt;0")=INT('Annual Depreciation Expense'!$J79),(('Annual Depreciation Expense'!$J79)-INT('Annual Depreciation Expense'!$J79))*'Depreciation Schedule'!AB79*'Annual Depreciation Expense'!$I79,0))
+IF(COUNTIF($AB79:AC79,"&lt;&gt;0")&lt;INT($J79),$I79*'Depreciation Schedule'!AC79,IF(COUNTIF('Annual Depreciation Expense'!$AB79:AC79,"&lt;&gt;0")=INT('Annual Depreciation Expense'!$J79),(('Annual Depreciation Expense'!$J79)-INT('Annual Depreciation Expense'!$J79))*'Depreciation Schedule'!AC79*'Annual Depreciation Expense'!$I79,0))
+IF(COUNTIF($AC79:AC79,"&lt;&gt;0")&lt;INT($J79),$I79*'Depreciation Schedule'!AA79,IF(COUNTIF('Annual Depreciation Expense'!$AC79:AC79,"&lt;&gt;0")=INT('Annual Depreciation Expense'!$J79),(('Annual Depreciation Expense'!$J79)-INT('Annual Depreciation Expense'!$J79))*'Depreciation Schedule'!AA79*'Annual Depreciation Expense'!$I79,0))
+('Annual Depreciation Expense'!$I79*'Depreciation Schedule'!AD79)</f>
        <v>0</v>
      </c>
      <c r="AE79" s="83">
        <f>IF(COUNTIF($Z79:AD79,"&lt;&gt;0")&lt;INT($J79),$I79*'Depreciation Schedule'!Z79,IF(COUNTIF('Annual Depreciation Expense'!$Z79:AD79,"&lt;&gt;0")=INT('Annual Depreciation Expense'!$J79),(('Annual Depreciation Expense'!$J79)-INT('Annual Depreciation Expense'!$J79))*'Depreciation Schedule'!Z79*'Annual Depreciation Expense'!$I79,0))
+IF(COUNTIF('Annual Depreciation Expense'!$AA79:AD79,"&lt;&gt;0")&lt;INT('Annual Depreciation Expense'!$J79),'Annual Depreciation Expense'!$I79*'Depreciation Schedule'!AA79,IF(COUNTIF('Annual Depreciation Expense'!$AA79:AD79,"&lt;&gt;0")=INT('Annual Depreciation Expense'!$J79),(('Annual Depreciation Expense'!$J79)-INT('Annual Depreciation Expense'!$J79))*'Depreciation Schedule'!AA79*'Annual Depreciation Expense'!$I79,0))
+IF(COUNTIF($AB79:AD79,"&lt;&gt;0")&lt;INT($J79),$I79*'Depreciation Schedule'!AB79,IF(COUNTIF('Annual Depreciation Expense'!$AB79:AD79,"&lt;&gt;0")=INT('Annual Depreciation Expense'!$J79),(('Annual Depreciation Expense'!$J79)-INT('Annual Depreciation Expense'!$J79))*'Depreciation Schedule'!AB79*'Annual Depreciation Expense'!$I79,0))
+IF(COUNTIF($AC79:AD79,"&lt;&gt;0")&lt;INT($J79),$I79*'Depreciation Schedule'!AC79,IF(COUNTIF('Annual Depreciation Expense'!$AC79:AD79,"&lt;&gt;0")=INT('Annual Depreciation Expense'!$J79),(('Annual Depreciation Expense'!$J79)-INT('Annual Depreciation Expense'!$J79))*'Depreciation Schedule'!AC79*'Annual Depreciation Expense'!$I79,0))
+IF(COUNTIF($AD79:AD79,"&lt;&gt;0")&lt;INT($J79),$I79*'Depreciation Schedule'!AD79,IF(COUNTIF('Annual Depreciation Expense'!$AD79:AD79,"&lt;&gt;0")=INT($J79),(($J79)-INT($J79))*'Depreciation Schedule'!AD79*$I79,0))
+('Annual Depreciation Expense'!$I79*'Depreciation Schedule'!AE79)</f>
        <v>0</v>
      </c>
    </row>
    <row r="80" spans="6:31" x14ac:dyDescent="0.25">
      <c r="F80" s="72"/>
      <c r="G80" s="72"/>
      <c r="H80" s="69"/>
      <c r="I80" s="70"/>
      <c r="J80" s="74"/>
      <c r="K80" s="94">
        <f>SUM(K75:K79)</f>
        <v>0</v>
      </c>
      <c r="L80" s="94">
        <f>SUM(L75:L79)</f>
        <v>1000</v>
      </c>
      <c r="M80" s="94">
        <f>SUM(M75:M79)</f>
        <v>3000</v>
      </c>
      <c r="N80" s="134">
        <f>IFERROR(IF(COUNTIF($L80:M80,"&lt;&gt;0")&lt;INT($J80),$I80*'Depreciation Schedule'!L80,IF(COUNTIF('Annual Depreciation Expense'!$L80:M80,"&lt;&gt;0")=INT('Annual Depreciation Expense'!$J80),(('Annual Depreciation Expense'!$J80)-INT('Annual Depreciation Expense'!$J80))*'Depreciation Schedule'!M80*'Annual Depreciation Expense'!$I80,0))+IF(COUNTIF('Annual Depreciation Expense'!$M80:M80,"&lt;&gt;0")&lt;INT('Annual Depreciation Expense'!$J80),'Annual Depreciation Expense'!$I80*'Depreciation Schedule'!M80,IF(COUNTIF('Annual Depreciation Expense'!$M80:M80,"&lt;&gt;0")=INT('Annual Depreciation Expense'!$J80),(('Annual Depreciation Expense'!$J80)-INT('Annual Depreciation Expense'!$J80))*'Depreciation Schedule'!N80*'Annual Depreciation Expense'!$I80,0))+('Annual Depreciation Expense'!$I80*'Depreciation Schedule'!N80),0)</f>
        <v>0</v>
      </c>
      <c r="O80" s="134">
        <f>IFERROR(IF(COUNTIF($L80:N80,"&lt;&gt;0")&lt;INT($J80),$I80*'Depreciation Schedule'!L80,IF(COUNTIF('Annual Depreciation Expense'!$L80:N80,"&lt;&gt;0")=INT('Annual Depreciation Expense'!$J80),(('Annual Depreciation Expense'!$J80)-INT('Annual Depreciation Expense'!$J80))*'Depreciation Schedule'!L80*'Annual Depreciation Expense'!$I80,0))
+IF(COUNTIF('Annual Depreciation Expense'!$M80:N80,"&lt;&gt;0")&lt;INT('Annual Depreciation Expense'!$J80),'Annual Depreciation Expense'!$I80*'Depreciation Schedule'!M80,IF(COUNTIF('Annual Depreciation Expense'!$M80:N80,"&lt;&gt;0")=INT('Annual Depreciation Expense'!$J80),(('Annual Depreciation Expense'!$J80)-INT('Annual Depreciation Expense'!$J80))*'Depreciation Schedule'!M80*'Annual Depreciation Expense'!$I80,0))
+IF(COUNTIF($N80:N80,"&lt;&gt;0")&lt;INT($J80),$I80*'Depreciation Schedule'!N80,IF(COUNTIF('Annual Depreciation Expense'!$N80:N80,"&lt;&gt;0")=INT('Annual Depreciation Expense'!$J80),(('Annual Depreciation Expense'!$J80)-INT('Annual Depreciation Expense'!$J80))*'Depreciation Schedule'!O80*'Annual Depreciation Expense'!$I80,0))+('Annual Depreciation Expense'!$I80*'Depreciation Schedule'!O80),0)</f>
        <v>0</v>
      </c>
      <c r="P80" s="134">
        <f>IFERROR(IF(COUNTIF($L80:O80,"&lt;&gt;0")&lt;INT($J80),$I80*'Depreciation Schedule'!L80,IF(COUNTIF('Annual Depreciation Expense'!$L80:O80,"&lt;&gt;0")=INT('Annual Depreciation Expense'!$J80),(('Annual Depreciation Expense'!$J80)-INT('Annual Depreciation Expense'!$J80))*'Depreciation Schedule'!L80*'Annual Depreciation Expense'!$I80,0))
+IF(COUNTIF('Annual Depreciation Expense'!$M80:O80,"&lt;&gt;0")&lt;INT('Annual Depreciation Expense'!$J80),'Annual Depreciation Expense'!$I80*'Depreciation Schedule'!M80,IF(COUNTIF('Annual Depreciation Expense'!$M80:O80,"&lt;&gt;0")=INT('Annual Depreciation Expense'!$J80),(('Annual Depreciation Expense'!$J80)-INT('Annual Depreciation Expense'!$J80))*'Depreciation Schedule'!M80*'Annual Depreciation Expense'!$I80,0))
+IF(COUNTIF($N80:O80,"&lt;&gt;0")&lt;INT($J80),$I80*'Depreciation Schedule'!N80,IF(COUNTIF('Annual Depreciation Expense'!$N80:O80,"&lt;&gt;0")=INT('Annual Depreciation Expense'!$J80),(('Annual Depreciation Expense'!$J80)-INT('Annual Depreciation Expense'!$J80))*'Depreciation Schedule'!N80*'Annual Depreciation Expense'!$I80,0))
+IF(COUNTIF($O80:O80,"&lt;&gt;0")&lt;INT($J80),$I80*'Depreciation Schedule'!O80,IF(COUNTIF('Annual Depreciation Expense'!$O80:O80,"&lt;&gt;0")=INT('Annual Depreciation Expense'!$J80),(('Annual Depreciation Expense'!$J80)-INT('Annual Depreciation Expense'!$J80))*'Depreciation Schedule'!O80*'Annual Depreciation Expense'!$I80,0))+('Annual Depreciation Expense'!$I80*'Depreciation Schedule'!P80),0)</f>
        <v>0</v>
      </c>
      <c r="U80" s="72"/>
      <c r="V80" s="72"/>
      <c r="W80" s="69"/>
      <c r="X80" s="70"/>
      <c r="Y80" s="74"/>
      <c r="Z80" s="94">
        <f t="shared" ref="Z80:AE80" si="24">SUM(Z75:Z79)</f>
        <v>1250</v>
      </c>
      <c r="AA80" s="94">
        <f t="shared" si="24"/>
        <v>2250</v>
      </c>
      <c r="AB80" s="94">
        <f t="shared" si="24"/>
        <v>4250</v>
      </c>
      <c r="AC80" s="94">
        <f t="shared" si="24"/>
        <v>6250</v>
      </c>
      <c r="AD80" s="94">
        <f t="shared" si="24"/>
        <v>8250</v>
      </c>
      <c r="AE80" s="134">
        <f t="shared" si="24"/>
        <v>15000</v>
      </c>
    </row>
    <row r="81" spans="10:31" ht="15.75" thickBot="1" x14ac:dyDescent="0.3">
      <c r="J81" s="383" t="s">
        <v>318</v>
      </c>
      <c r="K81" s="384">
        <f t="shared" ref="K81:P81" si="25">SUM(K20,K39,K45,K53,K61,K73,K80)</f>
        <v>0</v>
      </c>
      <c r="L81" s="384">
        <f t="shared" si="25"/>
        <v>30799.149999999998</v>
      </c>
      <c r="M81" s="384">
        <f t="shared" si="25"/>
        <v>122196.5</v>
      </c>
      <c r="N81" s="384">
        <f t="shared" si="25"/>
        <v>297991.25</v>
      </c>
      <c r="O81" s="384">
        <f t="shared" si="25"/>
        <v>536384.25</v>
      </c>
      <c r="P81" s="384">
        <f t="shared" si="25"/>
        <v>595982.5</v>
      </c>
      <c r="Y81" s="79" t="s">
        <v>318</v>
      </c>
      <c r="Z81" s="101">
        <f t="shared" ref="Z81:AE81" si="26">SUM(Z20,Z39,Z45,Z53,Z61,Z73,Z80)</f>
        <v>1250</v>
      </c>
      <c r="AA81" s="101">
        <f t="shared" si="26"/>
        <v>130723.69749999999</v>
      </c>
      <c r="AB81" s="101">
        <f t="shared" si="26"/>
        <v>357552.565</v>
      </c>
      <c r="AC81" s="101">
        <f t="shared" si="26"/>
        <v>520144.54500000004</v>
      </c>
      <c r="AD81" s="101">
        <f t="shared" si="26"/>
        <v>618499.59250000003</v>
      </c>
      <c r="AE81" s="387">
        <f t="shared" si="26"/>
        <v>657367.875</v>
      </c>
    </row>
    <row r="82" spans="10:31" ht="15.75" thickTop="1" x14ac:dyDescent="0.25"/>
  </sheetData>
  <pageMargins left="0.7" right="0.7" top="0.75" bottom="0.75" header="0.3" footer="0.3"/>
  <pageSetup orientation="portrait" r:id="rId1"/>
  <ignoredErrors>
    <ignoredError sqref="K20"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12D3-865C-4E59-9A07-3B47B1B42FEE}">
  <sheetPr codeName="Sheet18">
    <tabColor theme="5" tint="0.79998168889431442"/>
  </sheetPr>
  <dimension ref="E5:K14"/>
  <sheetViews>
    <sheetView showGridLines="0" workbookViewId="0"/>
  </sheetViews>
  <sheetFormatPr defaultRowHeight="15" x14ac:dyDescent="0.25"/>
  <cols>
    <col min="5" max="5" width="56.42578125" bestFit="1" customWidth="1"/>
    <col min="6" max="8" width="14.42578125" customWidth="1"/>
    <col min="9" max="11" width="16.28515625" bestFit="1" customWidth="1"/>
  </cols>
  <sheetData>
    <row r="5" spans="5:11" ht="15.75" thickBot="1" x14ac:dyDescent="0.3"/>
    <row r="6" spans="5:11" ht="21" thickBot="1" x14ac:dyDescent="0.35">
      <c r="E6" s="145" t="s">
        <v>319</v>
      </c>
      <c r="F6" s="145"/>
      <c r="G6" s="145"/>
      <c r="H6" s="145"/>
      <c r="I6" s="145"/>
      <c r="J6" s="145"/>
      <c r="K6" s="145"/>
    </row>
    <row r="7" spans="5:11" ht="21" thickBot="1" x14ac:dyDescent="0.35">
      <c r="E7" s="145"/>
      <c r="F7" s="96">
        <f>Start!G10</f>
        <v>2023</v>
      </c>
      <c r="G7" s="96">
        <f>F7+1</f>
        <v>2024</v>
      </c>
      <c r="H7" s="96">
        <f>G7+1</f>
        <v>2025</v>
      </c>
      <c r="I7" s="96">
        <f>H7+1</f>
        <v>2026</v>
      </c>
      <c r="J7" s="96">
        <f>I7+1</f>
        <v>2027</v>
      </c>
      <c r="K7" s="96">
        <f>J7+1</f>
        <v>2028</v>
      </c>
    </row>
    <row r="8" spans="5:11" x14ac:dyDescent="0.25">
      <c r="E8" s="124" t="s">
        <v>320</v>
      </c>
      <c r="F8" s="83"/>
      <c r="G8" s="83"/>
      <c r="H8" s="83"/>
      <c r="I8" s="83"/>
      <c r="J8" s="83"/>
      <c r="K8" s="83"/>
    </row>
    <row r="9" spans="5:11" x14ac:dyDescent="0.25">
      <c r="E9" s="124" t="s">
        <v>321</v>
      </c>
      <c r="F9" s="83"/>
      <c r="G9" s="83"/>
      <c r="H9" s="83"/>
      <c r="I9" s="83"/>
      <c r="J9" s="83"/>
      <c r="K9" s="83"/>
    </row>
    <row r="10" spans="5:11" x14ac:dyDescent="0.25">
      <c r="E10" s="124" t="s">
        <v>322</v>
      </c>
      <c r="F10" s="151">
        <f>'Annual Depreciation Expense'!K81</f>
        <v>0</v>
      </c>
      <c r="G10" s="151">
        <f>'Annual Depreciation Expense'!L81</f>
        <v>30799.149999999998</v>
      </c>
      <c r="H10" s="151">
        <f>'Annual Depreciation Expense'!M81</f>
        <v>122196.5</v>
      </c>
      <c r="I10" s="151">
        <f>'Annual Depreciation Expense'!N81</f>
        <v>297991.25</v>
      </c>
      <c r="J10" s="151">
        <f>'Annual Depreciation Expense'!O81</f>
        <v>536384.25</v>
      </c>
      <c r="K10" s="151">
        <f>'Annual Depreciation Expense'!P81</f>
        <v>595982.5</v>
      </c>
    </row>
    <row r="11" spans="5:11" x14ac:dyDescent="0.25">
      <c r="E11" s="124" t="s">
        <v>323</v>
      </c>
      <c r="F11" s="151">
        <f>'Annual Depreciation Expense'!Z81</f>
        <v>1250</v>
      </c>
      <c r="G11" s="151">
        <f>'Annual Depreciation Expense'!AA81</f>
        <v>130723.69749999999</v>
      </c>
      <c r="H11" s="151">
        <f>'Annual Depreciation Expense'!AB81</f>
        <v>357552.565</v>
      </c>
      <c r="I11" s="151">
        <f>'Annual Depreciation Expense'!AC81</f>
        <v>520144.54500000004</v>
      </c>
      <c r="J11" s="151">
        <f>'Annual Depreciation Expense'!AD81</f>
        <v>618499.59250000003</v>
      </c>
      <c r="K11" s="151">
        <f>'Annual Depreciation Expense'!AE81</f>
        <v>657367.875</v>
      </c>
    </row>
    <row r="12" spans="5:11" x14ac:dyDescent="0.25">
      <c r="E12" s="125" t="s">
        <v>324</v>
      </c>
      <c r="F12" s="84"/>
      <c r="G12" s="84"/>
      <c r="H12" s="84"/>
      <c r="I12" s="84"/>
      <c r="J12" s="84"/>
      <c r="K12" s="84"/>
    </row>
    <row r="13" spans="5:11" ht="15.75" thickBot="1" x14ac:dyDescent="0.3">
      <c r="E13" s="126" t="s">
        <v>325</v>
      </c>
      <c r="F13" s="162">
        <f t="shared" ref="F13:K13" si="0">SUM(F8:F12)</f>
        <v>1250</v>
      </c>
      <c r="G13" s="162">
        <f t="shared" si="0"/>
        <v>161522.8475</v>
      </c>
      <c r="H13" s="162">
        <f t="shared" si="0"/>
        <v>479749.065</v>
      </c>
      <c r="I13" s="162">
        <f t="shared" si="0"/>
        <v>818135.79500000004</v>
      </c>
      <c r="J13" s="162">
        <f t="shared" si="0"/>
        <v>1154883.8425</v>
      </c>
      <c r="K13" s="163">
        <f t="shared" si="0"/>
        <v>1253350.375</v>
      </c>
    </row>
    <row r="14" spans="5:11" ht="15.75" thickTop="1" x14ac:dyDescent="0.2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A95DA-1560-4E8C-81F2-EB0D54049331}">
  <sheetPr codeName="Sheet2">
    <tabColor rgb="FFFF0000"/>
  </sheetPr>
  <dimension ref="A1:BA98"/>
  <sheetViews>
    <sheetView workbookViewId="0">
      <selection activeCell="V48" sqref="V48"/>
    </sheetView>
  </sheetViews>
  <sheetFormatPr defaultRowHeight="15" x14ac:dyDescent="0.25"/>
  <cols>
    <col min="7" max="7" width="18.42578125" bestFit="1" customWidth="1"/>
  </cols>
  <sheetData>
    <row r="1" spans="1:11" x14ac:dyDescent="0.25">
      <c r="A1" t="s">
        <v>2</v>
      </c>
      <c r="J1" t="s">
        <v>658</v>
      </c>
      <c r="K1" t="s">
        <v>659</v>
      </c>
    </row>
    <row r="2" spans="1:11" x14ac:dyDescent="0.25">
      <c r="J2" s="402">
        <v>3</v>
      </c>
      <c r="K2" s="401" t="s">
        <v>661</v>
      </c>
    </row>
    <row r="3" spans="1:11" x14ac:dyDescent="0.25">
      <c r="K3" s="401" t="s">
        <v>660</v>
      </c>
    </row>
    <row r="4" spans="1:11" x14ac:dyDescent="0.25">
      <c r="B4" t="s">
        <v>3</v>
      </c>
    </row>
    <row r="6" spans="1:11" x14ac:dyDescent="0.25">
      <c r="B6" t="s">
        <v>4</v>
      </c>
    </row>
    <row r="11" spans="1:11" x14ac:dyDescent="0.25">
      <c r="B11" t="s">
        <v>5</v>
      </c>
    </row>
    <row r="12" spans="1:11" x14ac:dyDescent="0.25">
      <c r="B12" t="s">
        <v>6</v>
      </c>
    </row>
    <row r="13" spans="1:11" x14ac:dyDescent="0.25">
      <c r="B13" t="s">
        <v>7</v>
      </c>
    </row>
    <row r="15" spans="1:11" x14ac:dyDescent="0.25">
      <c r="B15" t="s">
        <v>8</v>
      </c>
    </row>
    <row r="16" spans="1:11" x14ac:dyDescent="0.25">
      <c r="B16" t="s">
        <v>9</v>
      </c>
    </row>
    <row r="17" spans="1:52" x14ac:dyDescent="0.25">
      <c r="B17" t="s">
        <v>10</v>
      </c>
    </row>
    <row r="20" spans="1:52" x14ac:dyDescent="0.25">
      <c r="A20" t="s">
        <v>11</v>
      </c>
    </row>
    <row r="22" spans="1:52" x14ac:dyDescent="0.25">
      <c r="B22" t="s">
        <v>12</v>
      </c>
    </row>
    <row r="23" spans="1:52" x14ac:dyDescent="0.25">
      <c r="B23" t="s">
        <v>13</v>
      </c>
    </row>
    <row r="24" spans="1:52" x14ac:dyDescent="0.25">
      <c r="B24" t="s">
        <v>14</v>
      </c>
    </row>
    <row r="25" spans="1:52" x14ac:dyDescent="0.25">
      <c r="B25" t="s">
        <v>15</v>
      </c>
    </row>
    <row r="27" spans="1:52" x14ac:dyDescent="0.25">
      <c r="B27" t="s">
        <v>16</v>
      </c>
    </row>
    <row r="28" spans="1:52" x14ac:dyDescent="0.25">
      <c r="B28" t="s">
        <v>17</v>
      </c>
    </row>
    <row r="29" spans="1:52" x14ac:dyDescent="0.25">
      <c r="B29" t="s">
        <v>18</v>
      </c>
    </row>
    <row r="30" spans="1:52" x14ac:dyDescent="0.25">
      <c r="B30" t="s">
        <v>19</v>
      </c>
    </row>
    <row r="32" spans="1:52" x14ac:dyDescent="0.25">
      <c r="A32" t="s">
        <v>20</v>
      </c>
      <c r="AN32" t="s">
        <v>21</v>
      </c>
      <c r="AT32" t="s">
        <v>22</v>
      </c>
      <c r="AW32" t="s">
        <v>23</v>
      </c>
      <c r="AZ32" t="s">
        <v>24</v>
      </c>
    </row>
    <row r="33" spans="2:53" x14ac:dyDescent="0.25">
      <c r="B33" s="2" t="s">
        <v>25</v>
      </c>
      <c r="P33" s="2" t="s">
        <v>26</v>
      </c>
      <c r="AB33" s="2" t="s">
        <v>27</v>
      </c>
      <c r="AO33" t="s">
        <v>28</v>
      </c>
      <c r="AU33" t="s">
        <v>29</v>
      </c>
      <c r="AX33" t="s">
        <v>6</v>
      </c>
      <c r="BA33" t="s">
        <v>30</v>
      </c>
    </row>
    <row r="34" spans="2:53" x14ac:dyDescent="0.25">
      <c r="B34" t="s">
        <v>31</v>
      </c>
      <c r="D34" t="s">
        <v>32</v>
      </c>
      <c r="G34" t="s">
        <v>33</v>
      </c>
      <c r="H34" t="s">
        <v>34</v>
      </c>
      <c r="J34" t="s">
        <v>35</v>
      </c>
      <c r="M34" t="s">
        <v>36</v>
      </c>
      <c r="P34" t="s">
        <v>31</v>
      </c>
      <c r="R34" t="s">
        <v>32</v>
      </c>
      <c r="U34" t="s">
        <v>33</v>
      </c>
      <c r="V34" t="s">
        <v>34</v>
      </c>
      <c r="X34" t="s">
        <v>35</v>
      </c>
      <c r="AA34" s="1"/>
      <c r="AB34" t="s">
        <v>31</v>
      </c>
      <c r="AD34" t="s">
        <v>32</v>
      </c>
      <c r="AG34" t="s">
        <v>33</v>
      </c>
      <c r="AH34" t="s">
        <v>34</v>
      </c>
      <c r="AJ34" t="s">
        <v>35</v>
      </c>
      <c r="AO34" t="s">
        <v>37</v>
      </c>
      <c r="AP34" t="s">
        <v>38</v>
      </c>
      <c r="AQ34" t="s">
        <v>39</v>
      </c>
      <c r="AR34" t="s">
        <v>40</v>
      </c>
      <c r="AX34" t="s">
        <v>7</v>
      </c>
      <c r="BA34" t="s">
        <v>41</v>
      </c>
    </row>
    <row r="35" spans="2:53" x14ac:dyDescent="0.25">
      <c r="B35" t="s">
        <v>649</v>
      </c>
      <c r="C35" t="s">
        <v>43</v>
      </c>
      <c r="D35" t="s">
        <v>44</v>
      </c>
      <c r="G35" t="str" cm="1">
        <f t="array" ref="G35:G40">_xlfn.UNIQUE(B35:B78)</f>
        <v>1. Network &amp; Access Equipment</v>
      </c>
      <c r="H35" t="str" cm="1">
        <f t="array" aca="1" ref="H35:H42" ca="1">_xlfn._xlws.FILTER(D35:D78,B35:B78=J35)</f>
        <v>Switching Equipment</v>
      </c>
      <c r="J35" t="str" cm="1">
        <f t="array" aca="1" ref="J35:J62" ca="1">OFFSET(tblServiceAreaCosts[Asset Category],COUNTA(tblServiceAreaCosts[Asset Category])-1,0)</f>
        <v>1. Network &amp; Access Equipment</v>
      </c>
      <c r="M35" t="s">
        <v>45</v>
      </c>
      <c r="P35" t="s">
        <v>649</v>
      </c>
      <c r="Q35" t="s">
        <v>43</v>
      </c>
      <c r="R35" t="s">
        <v>44</v>
      </c>
      <c r="U35" t="str" cm="1">
        <f t="array" ref="U35:U40">_xlfn.UNIQUE(P35:P78)</f>
        <v>1. Network &amp; Access Equipment</v>
      </c>
      <c r="V35" t="str" cm="1">
        <f t="array" aca="1" ref="V35:V42" ca="1">_xlfn._xlws.FILTER(R35:R78,P35:P78=X35)</f>
        <v>Switching Equipment</v>
      </c>
      <c r="X35" t="str" cm="1">
        <f t="array" aca="1" ref="X35" ca="1">OFFSET(tblCNFCosts[Asset Category],COUNTA(tblCNFCosts[Asset Category])-1,0)</f>
        <v>1. Network &amp; Access Equipment</v>
      </c>
      <c r="AB35" t="s">
        <v>652</v>
      </c>
      <c r="AC35" t="s">
        <v>43</v>
      </c>
      <c r="AD35" t="s">
        <v>47</v>
      </c>
      <c r="AG35" t="str" cm="1">
        <f t="array" ref="AG35:AG37">_xlfn.UNIQUE(AB35:AB52)</f>
        <v>1. Support Assets</v>
      </c>
      <c r="AH35" t="str" cm="1">
        <f t="array" aca="1" ref="AH35:AH39" ca="1">_xlfn._xlws.FILTER(AD35:AD52,AB35:AB52=AJ35)</f>
        <v>Engineering Services</v>
      </c>
      <c r="AJ35" t="str" cm="1">
        <f t="array" aca="1" ref="AJ35:AJ43" ca="1">OFFSET(tblOtherCosts[Asset Category],COUNTA(tblOtherCosts[Asset Category])-1,0)</f>
        <v>2. Professional Services</v>
      </c>
      <c r="AO35" t="s">
        <v>48</v>
      </c>
      <c r="AP35" t="s">
        <v>17</v>
      </c>
      <c r="AQ35" t="s">
        <v>49</v>
      </c>
      <c r="AR35" t="s">
        <v>50</v>
      </c>
      <c r="BA35" t="s">
        <v>51</v>
      </c>
    </row>
    <row r="36" spans="2:53" x14ac:dyDescent="0.25">
      <c r="B36" t="s">
        <v>649</v>
      </c>
      <c r="C36" t="s">
        <v>52</v>
      </c>
      <c r="D36" t="s">
        <v>53</v>
      </c>
      <c r="G36" t="str">
        <v>2. Outside Plant</v>
      </c>
      <c r="H36" t="str">
        <f ca="1"/>
        <v>Routing Equipment</v>
      </c>
      <c r="J36">
        <f ca="1"/>
        <v>0</v>
      </c>
      <c r="M36" t="s">
        <v>54</v>
      </c>
      <c r="P36" t="s">
        <v>649</v>
      </c>
      <c r="Q36" t="s">
        <v>52</v>
      </c>
      <c r="R36" t="s">
        <v>53</v>
      </c>
      <c r="U36" t="str">
        <v>2. Outside Plant</v>
      </c>
      <c r="V36" t="str">
        <f ca="1"/>
        <v>Routing Equipment</v>
      </c>
      <c r="AB36" t="s">
        <v>652</v>
      </c>
      <c r="AC36" t="s">
        <v>52</v>
      </c>
      <c r="AD36" t="s">
        <v>654</v>
      </c>
      <c r="AG36" t="str">
        <v>2. Professional Services</v>
      </c>
      <c r="AH36" t="str">
        <f ca="1"/>
        <v>Architectural Services</v>
      </c>
      <c r="AJ36">
        <f ca="1"/>
        <v>0</v>
      </c>
      <c r="AO36" t="s">
        <v>56</v>
      </c>
      <c r="AP36" t="s">
        <v>18</v>
      </c>
      <c r="AQ36" t="s">
        <v>57</v>
      </c>
      <c r="AR36" t="s">
        <v>58</v>
      </c>
      <c r="BA36" t="s">
        <v>59</v>
      </c>
    </row>
    <row r="37" spans="2:53" ht="15" customHeight="1" x14ac:dyDescent="0.25">
      <c r="B37" t="s">
        <v>649</v>
      </c>
      <c r="C37" t="s">
        <v>60</v>
      </c>
      <c r="D37" t="s">
        <v>633</v>
      </c>
      <c r="G37" t="str">
        <v>3. Buildings</v>
      </c>
      <c r="H37" t="str">
        <f ca="1"/>
        <v>Transport Equipment</v>
      </c>
      <c r="J37">
        <f ca="1"/>
        <v>0</v>
      </c>
      <c r="M37" t="s">
        <v>62</v>
      </c>
      <c r="P37" t="s">
        <v>649</v>
      </c>
      <c r="Q37" t="s">
        <v>60</v>
      </c>
      <c r="R37" t="s">
        <v>633</v>
      </c>
      <c r="U37" t="str">
        <v>3. Buildings</v>
      </c>
      <c r="V37" t="str">
        <f ca="1"/>
        <v>Transport Equipment</v>
      </c>
      <c r="AB37" t="s">
        <v>652</v>
      </c>
      <c r="AC37" t="s">
        <v>60</v>
      </c>
      <c r="AD37" t="s">
        <v>63</v>
      </c>
      <c r="AG37" t="str">
        <v>3. Other Expenditures</v>
      </c>
      <c r="AH37" t="str">
        <f ca="1"/>
        <v>Environmental Services</v>
      </c>
      <c r="AJ37">
        <f ca="1"/>
        <v>0</v>
      </c>
      <c r="AO37" t="s">
        <v>64</v>
      </c>
      <c r="AQ37" t="s">
        <v>65</v>
      </c>
      <c r="BA37" t="s">
        <v>66</v>
      </c>
    </row>
    <row r="38" spans="2:53" x14ac:dyDescent="0.25">
      <c r="B38" t="s">
        <v>649</v>
      </c>
      <c r="C38" t="s">
        <v>67</v>
      </c>
      <c r="D38" t="s">
        <v>632</v>
      </c>
      <c r="G38" t="str">
        <v>4. Towers</v>
      </c>
      <c r="H38" t="str">
        <f ca="1"/>
        <v>Access Equipment</v>
      </c>
      <c r="J38">
        <f ca="1"/>
        <v>0</v>
      </c>
      <c r="M38" t="s">
        <v>68</v>
      </c>
      <c r="P38" t="s">
        <v>649</v>
      </c>
      <c r="Q38" t="s">
        <v>67</v>
      </c>
      <c r="R38" t="s">
        <v>632</v>
      </c>
      <c r="U38" t="str">
        <v>4. Towers</v>
      </c>
      <c r="V38" t="str">
        <f ca="1"/>
        <v>Access Equipment</v>
      </c>
      <c r="AB38" t="s">
        <v>652</v>
      </c>
      <c r="AC38" t="s">
        <v>67</v>
      </c>
      <c r="AD38" t="s">
        <v>69</v>
      </c>
      <c r="AH38" t="str">
        <f ca="1"/>
        <v>Project Management Services</v>
      </c>
      <c r="AJ38">
        <f ca="1"/>
        <v>0</v>
      </c>
      <c r="AO38" t="s">
        <v>70</v>
      </c>
      <c r="AQ38" t="s">
        <v>71</v>
      </c>
      <c r="BA38" t="s">
        <v>72</v>
      </c>
    </row>
    <row r="39" spans="2:53" x14ac:dyDescent="0.25">
      <c r="B39" t="s">
        <v>649</v>
      </c>
      <c r="C39" t="s">
        <v>73</v>
      </c>
      <c r="D39" t="s">
        <v>74</v>
      </c>
      <c r="G39" t="str">
        <v>5. Customer Premises Equipment</v>
      </c>
      <c r="H39" t="str">
        <f ca="1"/>
        <v>Video Equipment</v>
      </c>
      <c r="J39">
        <f ca="1"/>
        <v>0</v>
      </c>
      <c r="M39" t="s">
        <v>75</v>
      </c>
      <c r="P39" t="s">
        <v>649</v>
      </c>
      <c r="Q39" t="s">
        <v>73</v>
      </c>
      <c r="R39" t="s">
        <v>74</v>
      </c>
      <c r="U39" t="str">
        <v>5. Customer Premises Equipment</v>
      </c>
      <c r="V39" t="str">
        <f ca="1"/>
        <v>Video Equipment</v>
      </c>
      <c r="AB39" t="s">
        <v>652</v>
      </c>
      <c r="AC39" t="s">
        <v>76</v>
      </c>
      <c r="AD39" t="s">
        <v>655</v>
      </c>
      <c r="AH39" t="str">
        <f ca="1"/>
        <v>Other (specify the type of service)</v>
      </c>
      <c r="AJ39">
        <f ca="1"/>
        <v>0</v>
      </c>
      <c r="AO39" t="s">
        <v>78</v>
      </c>
      <c r="AQ39" t="s">
        <v>79</v>
      </c>
      <c r="BA39" t="s">
        <v>80</v>
      </c>
    </row>
    <row r="40" spans="2:53" x14ac:dyDescent="0.25">
      <c r="B40" t="s">
        <v>649</v>
      </c>
      <c r="C40" t="s">
        <v>81</v>
      </c>
      <c r="D40" t="s">
        <v>82</v>
      </c>
      <c r="G40" t="str">
        <v>6. Non-Depreciable Assets</v>
      </c>
      <c r="H40" t="str">
        <f ca="1"/>
        <v>Power Equipment</v>
      </c>
      <c r="J40">
        <f ca="1"/>
        <v>0</v>
      </c>
      <c r="P40" t="s">
        <v>649</v>
      </c>
      <c r="Q40" t="s">
        <v>81</v>
      </c>
      <c r="R40" t="s">
        <v>82</v>
      </c>
      <c r="U40" t="str">
        <v>6. Non-Depreciable Assets</v>
      </c>
      <c r="V40" t="str">
        <f ca="1"/>
        <v>Power Equipment</v>
      </c>
      <c r="AB40" t="s">
        <v>652</v>
      </c>
      <c r="AC40" t="s">
        <v>81</v>
      </c>
      <c r="AD40" t="s">
        <v>83</v>
      </c>
      <c r="AJ40">
        <f ca="1"/>
        <v>0</v>
      </c>
      <c r="AO40" t="s">
        <v>84</v>
      </c>
      <c r="AQ40" t="s">
        <v>85</v>
      </c>
      <c r="BA40" t="s">
        <v>86</v>
      </c>
    </row>
    <row r="41" spans="2:53" x14ac:dyDescent="0.25">
      <c r="B41" t="s">
        <v>649</v>
      </c>
      <c r="C41" t="s">
        <v>87</v>
      </c>
      <c r="D41" t="s">
        <v>88</v>
      </c>
      <c r="H41" t="str">
        <f ca="1"/>
        <v>Satellite Equipment</v>
      </c>
      <c r="J41">
        <f ca="1"/>
        <v>0</v>
      </c>
      <c r="P41" t="s">
        <v>649</v>
      </c>
      <c r="Q41" t="s">
        <v>87</v>
      </c>
      <c r="R41" t="s">
        <v>88</v>
      </c>
      <c r="V41" t="str">
        <f ca="1"/>
        <v>Satellite Equipment</v>
      </c>
      <c r="AB41" t="s">
        <v>652</v>
      </c>
      <c r="AC41" t="s">
        <v>87</v>
      </c>
      <c r="AD41" t="s">
        <v>89</v>
      </c>
      <c r="AJ41">
        <f ca="1"/>
        <v>0</v>
      </c>
      <c r="AO41" t="s">
        <v>90</v>
      </c>
      <c r="AQ41" t="s">
        <v>91</v>
      </c>
      <c r="BA41" t="s">
        <v>92</v>
      </c>
    </row>
    <row r="42" spans="2:53" x14ac:dyDescent="0.25">
      <c r="B42" t="s">
        <v>649</v>
      </c>
      <c r="C42" t="s">
        <v>93</v>
      </c>
      <c r="D42" t="s">
        <v>94</v>
      </c>
      <c r="H42" t="str">
        <f ca="1"/>
        <v>Other (specify)</v>
      </c>
      <c r="J42">
        <f ca="1"/>
        <v>0</v>
      </c>
      <c r="P42" t="s">
        <v>649</v>
      </c>
      <c r="Q42" t="s">
        <v>93</v>
      </c>
      <c r="R42" t="s">
        <v>94</v>
      </c>
      <c r="V42" t="str">
        <f ca="1"/>
        <v>Other (specify)</v>
      </c>
      <c r="AB42" t="s">
        <v>652</v>
      </c>
      <c r="AC42" t="s">
        <v>93</v>
      </c>
      <c r="AD42" t="s">
        <v>95</v>
      </c>
      <c r="AJ42">
        <f ca="1"/>
        <v>0</v>
      </c>
      <c r="AQ42" t="s">
        <v>96</v>
      </c>
      <c r="BA42" t="s">
        <v>97</v>
      </c>
    </row>
    <row r="43" spans="2:53" x14ac:dyDescent="0.25">
      <c r="B43" t="s">
        <v>98</v>
      </c>
      <c r="C43" t="s">
        <v>43</v>
      </c>
      <c r="D43" t="s">
        <v>634</v>
      </c>
      <c r="J43">
        <f ca="1"/>
        <v>0</v>
      </c>
      <c r="P43" t="s">
        <v>98</v>
      </c>
      <c r="Q43" t="s">
        <v>43</v>
      </c>
      <c r="R43" t="s">
        <v>634</v>
      </c>
      <c r="AB43" t="s">
        <v>652</v>
      </c>
      <c r="AC43" t="s">
        <v>100</v>
      </c>
      <c r="AD43" t="s">
        <v>101</v>
      </c>
      <c r="AJ43">
        <f ca="1"/>
        <v>0</v>
      </c>
      <c r="AQ43" t="s">
        <v>102</v>
      </c>
      <c r="BA43" t="s">
        <v>103</v>
      </c>
    </row>
    <row r="44" spans="2:53" x14ac:dyDescent="0.25">
      <c r="B44" t="s">
        <v>98</v>
      </c>
      <c r="C44" t="s">
        <v>52</v>
      </c>
      <c r="D44" t="s">
        <v>635</v>
      </c>
      <c r="J44">
        <f ca="1"/>
        <v>0</v>
      </c>
      <c r="P44" t="s">
        <v>98</v>
      </c>
      <c r="Q44" t="s">
        <v>52</v>
      </c>
      <c r="R44" t="s">
        <v>635</v>
      </c>
      <c r="AB44" t="s">
        <v>652</v>
      </c>
      <c r="AC44" t="s">
        <v>105</v>
      </c>
      <c r="AD44" t="s">
        <v>94</v>
      </c>
      <c r="AQ44" t="s">
        <v>106</v>
      </c>
      <c r="BA44" t="s">
        <v>107</v>
      </c>
    </row>
    <row r="45" spans="2:53" x14ac:dyDescent="0.25">
      <c r="B45" t="s">
        <v>98</v>
      </c>
      <c r="C45" t="s">
        <v>60</v>
      </c>
      <c r="D45" t="s">
        <v>636</v>
      </c>
      <c r="J45">
        <f ca="1"/>
        <v>0</v>
      </c>
      <c r="P45" t="s">
        <v>98</v>
      </c>
      <c r="Q45" t="s">
        <v>60</v>
      </c>
      <c r="R45" t="s">
        <v>636</v>
      </c>
      <c r="AB45" t="s">
        <v>109</v>
      </c>
      <c r="AC45" t="s">
        <v>110</v>
      </c>
      <c r="AD45" t="s">
        <v>111</v>
      </c>
      <c r="AQ45" t="s">
        <v>112</v>
      </c>
      <c r="BA45" t="s">
        <v>113</v>
      </c>
    </row>
    <row r="46" spans="2:53" x14ac:dyDescent="0.25">
      <c r="B46" t="s">
        <v>98</v>
      </c>
      <c r="C46" t="s">
        <v>67</v>
      </c>
      <c r="D46" t="s">
        <v>114</v>
      </c>
      <c r="J46">
        <f ca="1"/>
        <v>0</v>
      </c>
      <c r="P46" t="s">
        <v>98</v>
      </c>
      <c r="Q46" t="s">
        <v>67</v>
      </c>
      <c r="R46" t="s">
        <v>114</v>
      </c>
      <c r="AB46" t="s">
        <v>109</v>
      </c>
      <c r="AC46" t="s">
        <v>52</v>
      </c>
      <c r="AD46" t="s">
        <v>656</v>
      </c>
      <c r="AQ46" t="s">
        <v>116</v>
      </c>
      <c r="BA46" t="s">
        <v>117</v>
      </c>
    </row>
    <row r="47" spans="2:53" x14ac:dyDescent="0.25">
      <c r="B47" t="s">
        <v>98</v>
      </c>
      <c r="C47" t="s">
        <v>76</v>
      </c>
      <c r="D47" t="s">
        <v>118</v>
      </c>
      <c r="J47">
        <f ca="1"/>
        <v>0</v>
      </c>
      <c r="P47" t="s">
        <v>98</v>
      </c>
      <c r="Q47" t="s">
        <v>76</v>
      </c>
      <c r="R47" t="s">
        <v>118</v>
      </c>
      <c r="AB47" t="s">
        <v>109</v>
      </c>
      <c r="AC47" t="s">
        <v>60</v>
      </c>
      <c r="AD47" t="s">
        <v>657</v>
      </c>
      <c r="AQ47" t="s">
        <v>120</v>
      </c>
      <c r="BA47" t="s">
        <v>121</v>
      </c>
    </row>
    <row r="48" spans="2:53" x14ac:dyDescent="0.25">
      <c r="B48" t="s">
        <v>98</v>
      </c>
      <c r="C48" t="s">
        <v>81</v>
      </c>
      <c r="D48" t="s">
        <v>122</v>
      </c>
      <c r="J48">
        <f ca="1"/>
        <v>0</v>
      </c>
      <c r="P48" t="s">
        <v>98</v>
      </c>
      <c r="Q48" t="s">
        <v>81</v>
      </c>
      <c r="R48" t="s">
        <v>122</v>
      </c>
      <c r="AB48" t="s">
        <v>109</v>
      </c>
      <c r="AC48" t="s">
        <v>67</v>
      </c>
      <c r="AD48" t="s">
        <v>123</v>
      </c>
      <c r="BA48" t="s">
        <v>124</v>
      </c>
    </row>
    <row r="49" spans="2:53" x14ac:dyDescent="0.25">
      <c r="B49" t="s">
        <v>98</v>
      </c>
      <c r="C49" t="s">
        <v>87</v>
      </c>
      <c r="D49" t="s">
        <v>637</v>
      </c>
      <c r="J49">
        <f ca="1"/>
        <v>0</v>
      </c>
      <c r="P49" t="s">
        <v>98</v>
      </c>
      <c r="Q49" t="s">
        <v>87</v>
      </c>
      <c r="R49" t="s">
        <v>637</v>
      </c>
      <c r="AB49" t="s">
        <v>109</v>
      </c>
      <c r="AC49" t="s">
        <v>76</v>
      </c>
      <c r="AD49" t="s">
        <v>126</v>
      </c>
      <c r="BA49" t="s">
        <v>127</v>
      </c>
    </row>
    <row r="50" spans="2:53" x14ac:dyDescent="0.25">
      <c r="B50" t="s">
        <v>98</v>
      </c>
      <c r="C50" t="s">
        <v>93</v>
      </c>
      <c r="D50" t="s">
        <v>128</v>
      </c>
      <c r="J50">
        <f ca="1"/>
        <v>0</v>
      </c>
      <c r="P50" t="s">
        <v>98</v>
      </c>
      <c r="Q50" t="s">
        <v>93</v>
      </c>
      <c r="R50" t="s">
        <v>128</v>
      </c>
      <c r="AB50" t="s">
        <v>653</v>
      </c>
      <c r="AC50" t="s">
        <v>43</v>
      </c>
      <c r="AD50" t="s">
        <v>130</v>
      </c>
    </row>
    <row r="51" spans="2:53" x14ac:dyDescent="0.25">
      <c r="B51" t="s">
        <v>98</v>
      </c>
      <c r="C51" t="s">
        <v>100</v>
      </c>
      <c r="D51" t="s">
        <v>131</v>
      </c>
      <c r="J51">
        <f ca="1"/>
        <v>0</v>
      </c>
      <c r="P51" t="s">
        <v>98</v>
      </c>
      <c r="Q51" t="s">
        <v>100</v>
      </c>
      <c r="R51" t="s">
        <v>131</v>
      </c>
      <c r="AB51" t="s">
        <v>653</v>
      </c>
      <c r="AC51" t="s">
        <v>52</v>
      </c>
      <c r="AD51" t="s">
        <v>19</v>
      </c>
    </row>
    <row r="52" spans="2:53" x14ac:dyDescent="0.25">
      <c r="B52" t="s">
        <v>98</v>
      </c>
      <c r="C52" t="s">
        <v>105</v>
      </c>
      <c r="D52" t="s">
        <v>638</v>
      </c>
      <c r="J52">
        <f ca="1"/>
        <v>0</v>
      </c>
      <c r="P52" t="s">
        <v>98</v>
      </c>
      <c r="Q52" t="s">
        <v>105</v>
      </c>
      <c r="R52" t="s">
        <v>638</v>
      </c>
      <c r="AB52" t="s">
        <v>653</v>
      </c>
      <c r="AC52" t="s">
        <v>60</v>
      </c>
      <c r="AD52" t="s">
        <v>94</v>
      </c>
    </row>
    <row r="53" spans="2:53" x14ac:dyDescent="0.25">
      <c r="B53" t="s">
        <v>98</v>
      </c>
      <c r="C53" t="s">
        <v>133</v>
      </c>
      <c r="D53" t="s">
        <v>639</v>
      </c>
      <c r="J53">
        <f ca="1"/>
        <v>0</v>
      </c>
      <c r="P53" t="s">
        <v>98</v>
      </c>
      <c r="Q53" t="s">
        <v>133</v>
      </c>
      <c r="R53" t="s">
        <v>639</v>
      </c>
    </row>
    <row r="54" spans="2:53" x14ac:dyDescent="0.25">
      <c r="B54" t="s">
        <v>98</v>
      </c>
      <c r="C54" t="s">
        <v>135</v>
      </c>
      <c r="D54" t="s">
        <v>136</v>
      </c>
      <c r="J54">
        <f ca="1"/>
        <v>0</v>
      </c>
      <c r="P54" t="s">
        <v>98</v>
      </c>
      <c r="Q54" t="s">
        <v>135</v>
      </c>
      <c r="R54" t="s">
        <v>136</v>
      </c>
    </row>
    <row r="55" spans="2:53" x14ac:dyDescent="0.25">
      <c r="B55" t="s">
        <v>98</v>
      </c>
      <c r="C55" t="s">
        <v>137</v>
      </c>
      <c r="D55" t="s">
        <v>640</v>
      </c>
      <c r="J55">
        <f ca="1"/>
        <v>0</v>
      </c>
      <c r="P55" t="s">
        <v>98</v>
      </c>
      <c r="Q55" t="s">
        <v>137</v>
      </c>
      <c r="R55" t="s">
        <v>640</v>
      </c>
    </row>
    <row r="56" spans="2:53" x14ac:dyDescent="0.25">
      <c r="B56" t="s">
        <v>98</v>
      </c>
      <c r="C56" t="s">
        <v>139</v>
      </c>
      <c r="D56" t="s">
        <v>140</v>
      </c>
      <c r="J56">
        <f ca="1"/>
        <v>0</v>
      </c>
      <c r="P56" t="s">
        <v>98</v>
      </c>
      <c r="Q56" t="s">
        <v>139</v>
      </c>
      <c r="R56" t="s">
        <v>140</v>
      </c>
    </row>
    <row r="57" spans="2:53" x14ac:dyDescent="0.25">
      <c r="B57" t="s">
        <v>98</v>
      </c>
      <c r="C57" t="s">
        <v>141</v>
      </c>
      <c r="D57" t="s">
        <v>641</v>
      </c>
      <c r="J57">
        <f ca="1"/>
        <v>0</v>
      </c>
      <c r="P57" t="s">
        <v>98</v>
      </c>
      <c r="Q57" t="s">
        <v>141</v>
      </c>
      <c r="R57" t="s">
        <v>641</v>
      </c>
    </row>
    <row r="58" spans="2:53" x14ac:dyDescent="0.25">
      <c r="B58" t="s">
        <v>98</v>
      </c>
      <c r="C58" t="s">
        <v>143</v>
      </c>
      <c r="D58" t="s">
        <v>144</v>
      </c>
      <c r="J58">
        <f ca="1"/>
        <v>0</v>
      </c>
      <c r="P58" t="s">
        <v>98</v>
      </c>
      <c r="Q58" t="s">
        <v>143</v>
      </c>
      <c r="R58" t="s">
        <v>144</v>
      </c>
    </row>
    <row r="59" spans="2:53" x14ac:dyDescent="0.25">
      <c r="B59" t="s">
        <v>98</v>
      </c>
      <c r="C59" t="s">
        <v>145</v>
      </c>
      <c r="D59" t="s">
        <v>94</v>
      </c>
      <c r="J59">
        <f ca="1"/>
        <v>0</v>
      </c>
      <c r="P59" t="s">
        <v>98</v>
      </c>
      <c r="Q59" t="s">
        <v>145</v>
      </c>
      <c r="R59" t="s">
        <v>94</v>
      </c>
    </row>
    <row r="60" spans="2:53" x14ac:dyDescent="0.25">
      <c r="B60" t="s">
        <v>650</v>
      </c>
      <c r="C60" t="s">
        <v>43</v>
      </c>
      <c r="D60" t="s">
        <v>642</v>
      </c>
      <c r="J60">
        <f ca="1"/>
        <v>0</v>
      </c>
      <c r="P60" t="s">
        <v>650</v>
      </c>
      <c r="Q60" t="s">
        <v>43</v>
      </c>
      <c r="R60" t="s">
        <v>642</v>
      </c>
    </row>
    <row r="61" spans="2:53" x14ac:dyDescent="0.25">
      <c r="B61" t="s">
        <v>650</v>
      </c>
      <c r="C61" t="s">
        <v>52</v>
      </c>
      <c r="D61" t="s">
        <v>643</v>
      </c>
      <c r="J61">
        <f ca="1"/>
        <v>0</v>
      </c>
      <c r="P61" t="s">
        <v>650</v>
      </c>
      <c r="Q61" t="s">
        <v>52</v>
      </c>
      <c r="R61" t="s">
        <v>643</v>
      </c>
    </row>
    <row r="62" spans="2:53" x14ac:dyDescent="0.25">
      <c r="B62" t="s">
        <v>650</v>
      </c>
      <c r="C62" t="s">
        <v>60</v>
      </c>
      <c r="D62" t="s">
        <v>240</v>
      </c>
      <c r="J62">
        <f ca="1"/>
        <v>0</v>
      </c>
      <c r="P62" t="s">
        <v>650</v>
      </c>
      <c r="Q62" t="s">
        <v>60</v>
      </c>
      <c r="R62" t="s">
        <v>240</v>
      </c>
    </row>
    <row r="63" spans="2:53" x14ac:dyDescent="0.25">
      <c r="B63" t="s">
        <v>650</v>
      </c>
      <c r="C63" t="s">
        <v>67</v>
      </c>
      <c r="D63" t="s">
        <v>94</v>
      </c>
      <c r="P63" t="s">
        <v>650</v>
      </c>
      <c r="Q63" t="s">
        <v>67</v>
      </c>
      <c r="R63" t="s">
        <v>94</v>
      </c>
    </row>
    <row r="64" spans="2:53" x14ac:dyDescent="0.25">
      <c r="B64" t="s">
        <v>149</v>
      </c>
      <c r="C64" t="s">
        <v>43</v>
      </c>
      <c r="D64" t="s">
        <v>150</v>
      </c>
      <c r="P64" t="s">
        <v>149</v>
      </c>
      <c r="Q64" t="s">
        <v>43</v>
      </c>
      <c r="R64" t="s">
        <v>150</v>
      </c>
    </row>
    <row r="65" spans="2:18" x14ac:dyDescent="0.25">
      <c r="B65" t="s">
        <v>149</v>
      </c>
      <c r="C65" t="s">
        <v>52</v>
      </c>
      <c r="D65" t="s">
        <v>644</v>
      </c>
      <c r="P65" t="s">
        <v>149</v>
      </c>
      <c r="Q65" t="s">
        <v>52</v>
      </c>
      <c r="R65" t="s">
        <v>644</v>
      </c>
    </row>
    <row r="66" spans="2:18" x14ac:dyDescent="0.25">
      <c r="B66" t="s">
        <v>149</v>
      </c>
      <c r="C66" t="s">
        <v>60</v>
      </c>
      <c r="D66" t="s">
        <v>645</v>
      </c>
      <c r="P66" t="s">
        <v>149</v>
      </c>
      <c r="Q66" t="s">
        <v>60</v>
      </c>
      <c r="R66" t="s">
        <v>645</v>
      </c>
    </row>
    <row r="67" spans="2:18" x14ac:dyDescent="0.25">
      <c r="B67" t="s">
        <v>149</v>
      </c>
      <c r="C67" t="s">
        <v>67</v>
      </c>
      <c r="D67" t="s">
        <v>646</v>
      </c>
      <c r="P67" t="s">
        <v>149</v>
      </c>
      <c r="Q67" t="s">
        <v>67</v>
      </c>
      <c r="R67" t="s">
        <v>646</v>
      </c>
    </row>
    <row r="68" spans="2:18" x14ac:dyDescent="0.25">
      <c r="B68" t="s">
        <v>149</v>
      </c>
      <c r="C68" t="s">
        <v>76</v>
      </c>
      <c r="D68" t="s">
        <v>240</v>
      </c>
      <c r="P68" t="s">
        <v>149</v>
      </c>
      <c r="Q68" t="s">
        <v>76</v>
      </c>
      <c r="R68" t="s">
        <v>240</v>
      </c>
    </row>
    <row r="69" spans="2:18" x14ac:dyDescent="0.25">
      <c r="B69" t="s">
        <v>149</v>
      </c>
      <c r="C69" t="s">
        <v>81</v>
      </c>
      <c r="D69" t="s">
        <v>94</v>
      </c>
      <c r="P69" t="s">
        <v>149</v>
      </c>
      <c r="Q69" t="s">
        <v>81</v>
      </c>
      <c r="R69" t="s">
        <v>94</v>
      </c>
    </row>
    <row r="70" spans="2:18" x14ac:dyDescent="0.25">
      <c r="B70" t="s">
        <v>651</v>
      </c>
      <c r="C70" t="s">
        <v>43</v>
      </c>
      <c r="D70" t="s">
        <v>155</v>
      </c>
      <c r="P70" t="s">
        <v>651</v>
      </c>
      <c r="Q70" t="s">
        <v>43</v>
      </c>
      <c r="R70" t="s">
        <v>155</v>
      </c>
    </row>
    <row r="71" spans="2:18" x14ac:dyDescent="0.25">
      <c r="B71" t="s">
        <v>651</v>
      </c>
      <c r="C71" t="s">
        <v>52</v>
      </c>
      <c r="D71" t="s">
        <v>647</v>
      </c>
      <c r="P71" t="s">
        <v>651</v>
      </c>
      <c r="Q71" t="s">
        <v>52</v>
      </c>
      <c r="R71" t="s">
        <v>647</v>
      </c>
    </row>
    <row r="72" spans="2:18" x14ac:dyDescent="0.25">
      <c r="B72" t="s">
        <v>651</v>
      </c>
      <c r="C72" t="s">
        <v>60</v>
      </c>
      <c r="D72" t="s">
        <v>157</v>
      </c>
      <c r="P72" t="s">
        <v>651</v>
      </c>
      <c r="Q72" t="s">
        <v>60</v>
      </c>
      <c r="R72" t="s">
        <v>157</v>
      </c>
    </row>
    <row r="73" spans="2:18" x14ac:dyDescent="0.25">
      <c r="B73" t="s">
        <v>651</v>
      </c>
      <c r="C73" t="s">
        <v>67</v>
      </c>
      <c r="D73" t="s">
        <v>158</v>
      </c>
      <c r="P73" t="s">
        <v>651</v>
      </c>
      <c r="Q73" t="s">
        <v>67</v>
      </c>
      <c r="R73" t="s">
        <v>158</v>
      </c>
    </row>
    <row r="74" spans="2:18" x14ac:dyDescent="0.25">
      <c r="B74" t="s">
        <v>651</v>
      </c>
      <c r="C74" t="s">
        <v>76</v>
      </c>
      <c r="D74" t="s">
        <v>159</v>
      </c>
      <c r="P74" t="s">
        <v>651</v>
      </c>
      <c r="Q74" t="s">
        <v>76</v>
      </c>
      <c r="R74" t="s">
        <v>159</v>
      </c>
    </row>
    <row r="75" spans="2:18" x14ac:dyDescent="0.25">
      <c r="B75" t="s">
        <v>651</v>
      </c>
      <c r="C75" t="s">
        <v>81</v>
      </c>
      <c r="D75" t="s">
        <v>160</v>
      </c>
      <c r="P75" t="s">
        <v>651</v>
      </c>
      <c r="Q75" t="s">
        <v>81</v>
      </c>
      <c r="R75" t="s">
        <v>160</v>
      </c>
    </row>
    <row r="76" spans="2:18" x14ac:dyDescent="0.25">
      <c r="B76" t="s">
        <v>161</v>
      </c>
      <c r="C76" t="s">
        <v>43</v>
      </c>
      <c r="D76" t="s">
        <v>162</v>
      </c>
      <c r="P76" t="s">
        <v>161</v>
      </c>
      <c r="Q76" t="s">
        <v>43</v>
      </c>
      <c r="R76" t="s">
        <v>162</v>
      </c>
    </row>
    <row r="77" spans="2:18" x14ac:dyDescent="0.25">
      <c r="B77" t="s">
        <v>161</v>
      </c>
      <c r="C77" t="s">
        <v>52</v>
      </c>
      <c r="D77" t="s">
        <v>648</v>
      </c>
      <c r="P77" t="s">
        <v>161</v>
      </c>
      <c r="Q77" t="s">
        <v>52</v>
      </c>
      <c r="R77" t="s">
        <v>648</v>
      </c>
    </row>
    <row r="78" spans="2:18" x14ac:dyDescent="0.25">
      <c r="B78" t="s">
        <v>161</v>
      </c>
      <c r="C78" t="s">
        <v>60</v>
      </c>
      <c r="D78" t="s">
        <v>94</v>
      </c>
      <c r="P78" t="s">
        <v>161</v>
      </c>
      <c r="Q78" t="s">
        <v>60</v>
      </c>
      <c r="R78" t="s">
        <v>94</v>
      </c>
    </row>
    <row r="84" spans="1:8" x14ac:dyDescent="0.25">
      <c r="B84" t="s">
        <v>162</v>
      </c>
    </row>
    <row r="85" spans="1:8" x14ac:dyDescent="0.25">
      <c r="B85" t="s">
        <v>163</v>
      </c>
    </row>
    <row r="86" spans="1:8" x14ac:dyDescent="0.25">
      <c r="B86" t="s">
        <v>94</v>
      </c>
    </row>
    <row r="89" spans="1:8" x14ac:dyDescent="0.25">
      <c r="A89" t="s">
        <v>164</v>
      </c>
    </row>
    <row r="90" spans="1:8" x14ac:dyDescent="0.25">
      <c r="B90" s="2" t="s">
        <v>165</v>
      </c>
    </row>
    <row r="91" spans="1:8" x14ac:dyDescent="0.25">
      <c r="B91" t="s">
        <v>166</v>
      </c>
      <c r="E91" t="s">
        <v>167</v>
      </c>
      <c r="F91" t="s">
        <v>168</v>
      </c>
      <c r="G91" t="s">
        <v>169</v>
      </c>
      <c r="H91" t="s">
        <v>170</v>
      </c>
    </row>
    <row r="92" spans="1:8" x14ac:dyDescent="0.25">
      <c r="B92" t="s">
        <v>171</v>
      </c>
      <c r="E92" t="s">
        <v>6</v>
      </c>
      <c r="F92" t="s">
        <v>6</v>
      </c>
      <c r="H92" t="s">
        <v>6</v>
      </c>
    </row>
    <row r="93" spans="1:8" x14ac:dyDescent="0.25">
      <c r="B93" t="s">
        <v>172</v>
      </c>
      <c r="E93" t="s">
        <v>7</v>
      </c>
      <c r="F93" t="s">
        <v>7</v>
      </c>
      <c r="H93" t="s">
        <v>7</v>
      </c>
    </row>
    <row r="94" spans="1:8" x14ac:dyDescent="0.25">
      <c r="B94" t="s">
        <v>173</v>
      </c>
    </row>
    <row r="95" spans="1:8" x14ac:dyDescent="0.25">
      <c r="B95" t="s">
        <v>174</v>
      </c>
    </row>
    <row r="96" spans="1:8" x14ac:dyDescent="0.25">
      <c r="B96" t="s">
        <v>175</v>
      </c>
    </row>
    <row r="97" spans="2:2" x14ac:dyDescent="0.25">
      <c r="B97" t="s">
        <v>176</v>
      </c>
    </row>
    <row r="98" spans="2:2" x14ac:dyDescent="0.25">
      <c r="B98" t="s">
        <v>177</v>
      </c>
    </row>
  </sheetData>
  <pageMargins left="0.7" right="0.7" top="0.75" bottom="0.75" header="0.3" footer="0.3"/>
  <pageSetup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FBDCC-7B8C-4AF3-898A-5B2C38DF4851}">
  <sheetPr codeName="Sheet19">
    <tabColor theme="0" tint="-4.9989318521683403E-2"/>
  </sheetPr>
  <dimension ref="E6:S76"/>
  <sheetViews>
    <sheetView showGridLines="0" zoomScaleNormal="100" workbookViewId="0"/>
  </sheetViews>
  <sheetFormatPr defaultRowHeight="15" x14ac:dyDescent="0.25"/>
  <cols>
    <col min="5" max="5" width="26.28515625" customWidth="1"/>
    <col min="6" max="6" width="18.5703125" customWidth="1"/>
    <col min="7" max="7" width="26.42578125" customWidth="1"/>
    <col min="8" max="8" width="30.42578125" bestFit="1" customWidth="1"/>
    <col min="9" max="9" width="34.42578125" bestFit="1" customWidth="1"/>
    <col min="10" max="10" width="33.42578125" customWidth="1"/>
    <col min="11" max="11" width="21.42578125" customWidth="1"/>
    <col min="12" max="12" width="30.5703125" customWidth="1"/>
    <col min="13" max="13" width="25.5703125" customWidth="1"/>
    <col min="14" max="14" width="32.42578125" customWidth="1"/>
    <col min="15" max="15" width="49" customWidth="1"/>
    <col min="16" max="16" width="37.5703125" customWidth="1"/>
    <col min="17" max="17" width="19" customWidth="1"/>
    <col min="18" max="18" width="31.5703125" customWidth="1"/>
    <col min="19" max="19" width="34.28515625" bestFit="1" customWidth="1"/>
  </cols>
  <sheetData>
    <row r="6" spans="5:18" ht="21" thickBot="1" x14ac:dyDescent="0.35">
      <c r="E6" s="164" t="s">
        <v>326</v>
      </c>
      <c r="F6" s="165"/>
      <c r="G6" s="165"/>
      <c r="H6" s="165"/>
      <c r="I6" s="165"/>
      <c r="J6" s="165"/>
      <c r="K6" s="165"/>
      <c r="L6" s="165"/>
      <c r="M6" s="165"/>
      <c r="N6" s="165"/>
      <c r="O6" s="165"/>
      <c r="P6" s="165"/>
      <c r="Q6" s="165"/>
      <c r="R6" s="346"/>
    </row>
    <row r="7" spans="5:18" ht="15.75" thickBot="1" x14ac:dyDescent="0.3">
      <c r="E7" s="166"/>
    </row>
    <row r="8" spans="5:18" ht="21" thickBot="1" x14ac:dyDescent="0.35">
      <c r="E8" s="167" t="s">
        <v>327</v>
      </c>
      <c r="F8" s="145"/>
      <c r="G8" s="145"/>
      <c r="H8" s="145"/>
      <c r="I8" s="145"/>
      <c r="J8" s="145"/>
      <c r="K8" s="145"/>
      <c r="L8" s="145"/>
      <c r="M8" s="145"/>
      <c r="N8" s="145"/>
      <c r="O8" s="145"/>
    </row>
    <row r="9" spans="5:18" x14ac:dyDescent="0.25">
      <c r="E9" s="166" t="s">
        <v>328</v>
      </c>
      <c r="F9" t="s">
        <v>329</v>
      </c>
      <c r="G9" t="s">
        <v>330</v>
      </c>
      <c r="H9" t="s">
        <v>331</v>
      </c>
      <c r="I9" t="s">
        <v>332</v>
      </c>
      <c r="J9" t="s">
        <v>333</v>
      </c>
      <c r="K9" t="s">
        <v>334</v>
      </c>
      <c r="L9" t="s">
        <v>335</v>
      </c>
      <c r="M9" t="s">
        <v>336</v>
      </c>
      <c r="N9" t="s">
        <v>337</v>
      </c>
      <c r="O9" t="s">
        <v>338</v>
      </c>
    </row>
    <row r="10" spans="5:18" x14ac:dyDescent="0.25">
      <c r="E10" s="166" t="s">
        <v>339</v>
      </c>
      <c r="F10" t="s">
        <v>340</v>
      </c>
      <c r="G10" t="s">
        <v>171</v>
      </c>
      <c r="H10" s="105">
        <v>100000</v>
      </c>
      <c r="I10" s="105">
        <v>80000</v>
      </c>
      <c r="J10" s="168">
        <v>0.03</v>
      </c>
      <c r="K10" s="169">
        <v>30</v>
      </c>
      <c r="L10" s="169">
        <v>12</v>
      </c>
      <c r="M10" s="105">
        <v>10000</v>
      </c>
      <c r="N10" s="106">
        <v>43466</v>
      </c>
      <c r="O10" s="106" t="s">
        <v>7</v>
      </c>
    </row>
    <row r="11" spans="5:18" x14ac:dyDescent="0.25">
      <c r="E11" s="166" t="s">
        <v>341</v>
      </c>
      <c r="F11" t="s">
        <v>342</v>
      </c>
      <c r="G11" t="s">
        <v>174</v>
      </c>
      <c r="H11" s="105">
        <v>50000</v>
      </c>
      <c r="I11" s="105">
        <v>45000</v>
      </c>
      <c r="J11" s="168">
        <v>0.05</v>
      </c>
      <c r="K11" s="169">
        <v>30</v>
      </c>
      <c r="L11" s="169">
        <v>12</v>
      </c>
      <c r="M11" s="105">
        <v>5000</v>
      </c>
      <c r="N11" s="106">
        <v>44562</v>
      </c>
      <c r="O11" s="106" t="s">
        <v>7</v>
      </c>
    </row>
    <row r="12" spans="5:18" x14ac:dyDescent="0.25">
      <c r="E12" s="166" t="s">
        <v>343</v>
      </c>
      <c r="F12" t="s">
        <v>344</v>
      </c>
      <c r="G12" t="s">
        <v>173</v>
      </c>
      <c r="H12" s="105">
        <v>200000</v>
      </c>
      <c r="I12" s="105">
        <v>160000</v>
      </c>
      <c r="J12" s="168">
        <v>0.05</v>
      </c>
      <c r="K12" s="169">
        <v>20</v>
      </c>
      <c r="L12" s="169">
        <v>12</v>
      </c>
      <c r="M12" s="105">
        <v>20000</v>
      </c>
      <c r="N12" s="106">
        <v>43466</v>
      </c>
      <c r="O12" s="106" t="s">
        <v>6</v>
      </c>
    </row>
    <row r="13" spans="5:18" x14ac:dyDescent="0.25">
      <c r="E13" s="166" t="s">
        <v>345</v>
      </c>
      <c r="F13" t="s">
        <v>346</v>
      </c>
      <c r="G13" t="s">
        <v>172</v>
      </c>
      <c r="H13" s="105">
        <v>200000</v>
      </c>
      <c r="I13" s="105">
        <v>200000</v>
      </c>
      <c r="J13" s="168">
        <v>0.05</v>
      </c>
      <c r="K13" s="169">
        <v>20</v>
      </c>
      <c r="L13" s="169">
        <v>12</v>
      </c>
      <c r="M13" s="105">
        <v>20000</v>
      </c>
      <c r="N13" s="106">
        <v>43466</v>
      </c>
      <c r="O13" s="106" t="s">
        <v>6</v>
      </c>
    </row>
    <row r="14" spans="5:18" x14ac:dyDescent="0.25">
      <c r="E14" s="166"/>
    </row>
    <row r="15" spans="5:18" x14ac:dyDescent="0.25">
      <c r="E15" s="166"/>
    </row>
    <row r="16" spans="5:18" x14ac:dyDescent="0.25">
      <c r="E16" s="166"/>
    </row>
    <row r="17" spans="5:19" x14ac:dyDescent="0.25">
      <c r="E17" s="166"/>
    </row>
    <row r="18" spans="5:19" x14ac:dyDescent="0.25">
      <c r="E18" s="166"/>
    </row>
    <row r="19" spans="5:19" x14ac:dyDescent="0.25">
      <c r="E19" s="166"/>
    </row>
    <row r="20" spans="5:19" x14ac:dyDescent="0.25">
      <c r="E20" s="166"/>
    </row>
    <row r="21" spans="5:19" x14ac:dyDescent="0.25">
      <c r="E21" s="166"/>
    </row>
    <row r="22" spans="5:19" x14ac:dyDescent="0.25">
      <c r="E22" s="166"/>
    </row>
    <row r="23" spans="5:19" x14ac:dyDescent="0.25">
      <c r="E23" s="166"/>
    </row>
    <row r="24" spans="5:19" x14ac:dyDescent="0.25">
      <c r="E24" s="166"/>
    </row>
    <row r="25" spans="5:19" ht="15.75" thickBot="1" x14ac:dyDescent="0.3">
      <c r="E25" s="166"/>
    </row>
    <row r="26" spans="5:19" ht="21" thickBot="1" x14ac:dyDescent="0.35">
      <c r="E26" s="167" t="s">
        <v>347</v>
      </c>
      <c r="F26" s="145"/>
      <c r="G26" s="145"/>
      <c r="H26" s="145"/>
      <c r="I26" s="145"/>
      <c r="J26" s="145"/>
      <c r="K26" s="145"/>
      <c r="L26" s="145"/>
      <c r="M26" s="145"/>
      <c r="N26" s="145"/>
      <c r="O26" s="145"/>
      <c r="P26" s="145"/>
      <c r="Q26" s="145"/>
      <c r="R26" s="346"/>
      <c r="S26" s="346"/>
    </row>
    <row r="27" spans="5:19" x14ac:dyDescent="0.25">
      <c r="E27" s="166" t="s">
        <v>348</v>
      </c>
      <c r="F27" t="s">
        <v>349</v>
      </c>
      <c r="G27" t="s">
        <v>350</v>
      </c>
      <c r="H27" t="s">
        <v>331</v>
      </c>
      <c r="I27" t="s">
        <v>332</v>
      </c>
      <c r="J27" t="s">
        <v>351</v>
      </c>
      <c r="K27" t="s">
        <v>352</v>
      </c>
      <c r="L27" t="s">
        <v>335</v>
      </c>
      <c r="M27" t="s">
        <v>336</v>
      </c>
      <c r="N27" t="s">
        <v>353</v>
      </c>
      <c r="O27" t="s">
        <v>354</v>
      </c>
      <c r="P27" t="s">
        <v>355</v>
      </c>
      <c r="Q27" t="s">
        <v>169</v>
      </c>
      <c r="R27" t="s">
        <v>356</v>
      </c>
      <c r="S27" t="s">
        <v>338</v>
      </c>
    </row>
    <row r="28" spans="5:19" x14ac:dyDescent="0.25">
      <c r="E28" s="166" t="s">
        <v>357</v>
      </c>
      <c r="F28" t="s">
        <v>358</v>
      </c>
      <c r="G28" t="s">
        <v>359</v>
      </c>
      <c r="H28" s="105">
        <v>250000</v>
      </c>
      <c r="I28" s="105">
        <v>150000</v>
      </c>
      <c r="J28" s="168">
        <v>0.03</v>
      </c>
      <c r="K28">
        <v>30</v>
      </c>
      <c r="L28" s="169">
        <v>12</v>
      </c>
      <c r="M28" s="105">
        <v>15000</v>
      </c>
      <c r="N28" s="106">
        <v>42736</v>
      </c>
      <c r="O28" t="s">
        <v>7</v>
      </c>
      <c r="P28" t="s">
        <v>7</v>
      </c>
      <c r="R28" s="106"/>
      <c r="S28" t="s">
        <v>7</v>
      </c>
    </row>
    <row r="29" spans="5:19" x14ac:dyDescent="0.25">
      <c r="E29" s="166" t="s">
        <v>360</v>
      </c>
      <c r="F29" t="s">
        <v>358</v>
      </c>
      <c r="G29" t="s">
        <v>361</v>
      </c>
      <c r="H29" s="105">
        <v>250000</v>
      </c>
      <c r="I29" s="105">
        <v>150000</v>
      </c>
      <c r="J29" s="168">
        <v>0.03</v>
      </c>
      <c r="K29">
        <v>20</v>
      </c>
      <c r="L29" s="169">
        <v>12</v>
      </c>
      <c r="M29" s="105">
        <v>15000</v>
      </c>
      <c r="N29" s="106">
        <v>42736</v>
      </c>
      <c r="O29" t="s">
        <v>7</v>
      </c>
      <c r="P29" t="s">
        <v>7</v>
      </c>
      <c r="R29" s="106"/>
      <c r="S29" s="347" t="s">
        <v>6</v>
      </c>
    </row>
    <row r="30" spans="5:19" x14ac:dyDescent="0.25">
      <c r="E30" s="166"/>
    </row>
    <row r="31" spans="5:19" x14ac:dyDescent="0.25">
      <c r="E31" s="166"/>
    </row>
    <row r="32" spans="5:19" x14ac:dyDescent="0.25">
      <c r="E32" s="166"/>
    </row>
    <row r="33" spans="5:19" x14ac:dyDescent="0.25">
      <c r="E33" s="166"/>
    </row>
    <row r="34" spans="5:19" x14ac:dyDescent="0.25">
      <c r="E34" s="166"/>
    </row>
    <row r="35" spans="5:19" x14ac:dyDescent="0.25">
      <c r="E35" s="166"/>
    </row>
    <row r="36" spans="5:19" x14ac:dyDescent="0.25">
      <c r="E36" s="166"/>
    </row>
    <row r="37" spans="5:19" x14ac:dyDescent="0.25">
      <c r="E37" s="166"/>
    </row>
    <row r="38" spans="5:19" ht="15.75" thickBot="1" x14ac:dyDescent="0.3">
      <c r="E38" s="166"/>
    </row>
    <row r="39" spans="5:19" ht="21" thickBot="1" x14ac:dyDescent="0.35">
      <c r="E39" s="167" t="s">
        <v>362</v>
      </c>
      <c r="F39" s="145"/>
      <c r="G39" s="145"/>
      <c r="H39" s="145"/>
      <c r="I39" s="145"/>
      <c r="J39" s="145"/>
      <c r="K39" s="145"/>
      <c r="L39" s="145"/>
      <c r="M39" s="145"/>
      <c r="N39" s="145"/>
      <c r="O39" s="145"/>
      <c r="P39" s="145"/>
      <c r="Q39" s="145"/>
      <c r="R39" s="346"/>
      <c r="S39" s="346"/>
    </row>
    <row r="40" spans="5:19" x14ac:dyDescent="0.25">
      <c r="E40" s="166" t="s">
        <v>348</v>
      </c>
      <c r="F40" t="s">
        <v>349</v>
      </c>
      <c r="G40" t="s">
        <v>350</v>
      </c>
      <c r="H40" t="s">
        <v>331</v>
      </c>
      <c r="I40" t="s">
        <v>332</v>
      </c>
      <c r="J40" t="s">
        <v>351</v>
      </c>
      <c r="K40" t="s">
        <v>352</v>
      </c>
      <c r="L40" t="s">
        <v>335</v>
      </c>
      <c r="M40" t="s">
        <v>336</v>
      </c>
      <c r="N40" t="s">
        <v>353</v>
      </c>
      <c r="O40" t="s">
        <v>354</v>
      </c>
      <c r="P40" t="s">
        <v>355</v>
      </c>
      <c r="Q40" t="s">
        <v>169</v>
      </c>
      <c r="R40" t="s">
        <v>356</v>
      </c>
      <c r="S40" t="s">
        <v>338</v>
      </c>
    </row>
    <row r="41" spans="5:19" x14ac:dyDescent="0.25">
      <c r="E41" s="166" t="s">
        <v>363</v>
      </c>
      <c r="F41" t="s">
        <v>364</v>
      </c>
      <c r="G41" t="s">
        <v>365</v>
      </c>
      <c r="H41" s="105">
        <v>100000</v>
      </c>
      <c r="I41" s="105">
        <v>75000</v>
      </c>
      <c r="J41" s="168">
        <v>0.02</v>
      </c>
      <c r="K41">
        <v>30</v>
      </c>
      <c r="L41" s="169">
        <v>12</v>
      </c>
      <c r="M41" s="105">
        <v>10000</v>
      </c>
      <c r="N41" s="106">
        <v>44197</v>
      </c>
      <c r="O41" t="s">
        <v>7</v>
      </c>
      <c r="P41" t="s">
        <v>6</v>
      </c>
      <c r="Q41" t="s">
        <v>366</v>
      </c>
      <c r="R41" s="106">
        <v>44197</v>
      </c>
      <c r="S41" s="106" t="s">
        <v>7</v>
      </c>
    </row>
    <row r="42" spans="5:19" x14ac:dyDescent="0.25">
      <c r="E42" s="166" t="s">
        <v>367</v>
      </c>
      <c r="F42" t="s">
        <v>364</v>
      </c>
      <c r="G42" t="s">
        <v>368</v>
      </c>
      <c r="H42" s="105">
        <v>100000</v>
      </c>
      <c r="I42" s="105">
        <v>75000</v>
      </c>
      <c r="J42" s="168">
        <v>0.02</v>
      </c>
      <c r="K42">
        <v>20</v>
      </c>
      <c r="L42" s="169">
        <v>12</v>
      </c>
      <c r="M42" s="105">
        <v>10000</v>
      </c>
      <c r="N42" s="106">
        <v>44197</v>
      </c>
      <c r="O42" t="s">
        <v>7</v>
      </c>
      <c r="P42" t="s">
        <v>6</v>
      </c>
      <c r="Q42" t="s">
        <v>366</v>
      </c>
      <c r="R42" s="106">
        <v>44197</v>
      </c>
      <c r="S42" s="106" t="s">
        <v>6</v>
      </c>
    </row>
    <row r="43" spans="5:19" x14ac:dyDescent="0.25">
      <c r="E43" s="166"/>
    </row>
    <row r="44" spans="5:19" x14ac:dyDescent="0.25">
      <c r="E44" s="166"/>
    </row>
    <row r="45" spans="5:19" x14ac:dyDescent="0.25">
      <c r="E45" s="166"/>
    </row>
    <row r="46" spans="5:19" x14ac:dyDescent="0.25">
      <c r="E46" s="166"/>
    </row>
    <row r="47" spans="5:19" x14ac:dyDescent="0.25">
      <c r="E47" s="166"/>
    </row>
    <row r="48" spans="5:19" x14ac:dyDescent="0.25">
      <c r="E48" s="166"/>
    </row>
    <row r="49" spans="5:19" x14ac:dyDescent="0.25">
      <c r="E49" s="166"/>
    </row>
    <row r="50" spans="5:19" x14ac:dyDescent="0.25">
      <c r="E50" s="166"/>
    </row>
    <row r="51" spans="5:19" x14ac:dyDescent="0.25">
      <c r="E51" s="166"/>
    </row>
    <row r="52" spans="5:19" ht="15.75" thickBot="1" x14ac:dyDescent="0.3">
      <c r="E52" s="166"/>
    </row>
    <row r="53" spans="5:19" ht="21" thickBot="1" x14ac:dyDescent="0.35">
      <c r="E53" s="167" t="s">
        <v>369</v>
      </c>
      <c r="F53" s="145"/>
      <c r="G53" s="145"/>
      <c r="H53" s="145"/>
      <c r="I53" s="145"/>
      <c r="J53" s="145"/>
      <c r="K53" s="145"/>
      <c r="L53" s="145"/>
      <c r="M53" s="145"/>
      <c r="N53" s="145"/>
      <c r="O53" s="145"/>
      <c r="P53" s="145"/>
      <c r="Q53" s="145"/>
      <c r="R53" s="346"/>
      <c r="S53" s="346"/>
    </row>
    <row r="54" spans="5:19" x14ac:dyDescent="0.25">
      <c r="E54" s="166" t="s">
        <v>348</v>
      </c>
      <c r="F54" t="s">
        <v>349</v>
      </c>
      <c r="G54" t="s">
        <v>350</v>
      </c>
      <c r="H54" t="s">
        <v>331</v>
      </c>
      <c r="I54" t="s">
        <v>332</v>
      </c>
      <c r="J54" t="s">
        <v>351</v>
      </c>
      <c r="K54" t="s">
        <v>352</v>
      </c>
      <c r="L54" t="s">
        <v>335</v>
      </c>
      <c r="M54" t="s">
        <v>336</v>
      </c>
      <c r="N54" t="s">
        <v>353</v>
      </c>
      <c r="O54" t="s">
        <v>354</v>
      </c>
      <c r="P54" t="s">
        <v>355</v>
      </c>
      <c r="Q54" t="s">
        <v>169</v>
      </c>
      <c r="R54" t="s">
        <v>356</v>
      </c>
      <c r="S54" t="s">
        <v>338</v>
      </c>
    </row>
    <row r="55" spans="5:19" x14ac:dyDescent="0.25">
      <c r="E55" s="166" t="s">
        <v>370</v>
      </c>
      <c r="F55" t="s">
        <v>371</v>
      </c>
      <c r="G55" t="s">
        <v>372</v>
      </c>
      <c r="H55" s="105">
        <v>150000</v>
      </c>
      <c r="I55" s="105">
        <v>100000</v>
      </c>
      <c r="J55" s="168">
        <v>0.05</v>
      </c>
      <c r="K55">
        <v>30</v>
      </c>
      <c r="L55" s="169">
        <v>12</v>
      </c>
      <c r="M55" s="105">
        <v>20000</v>
      </c>
      <c r="N55" s="106">
        <v>43831</v>
      </c>
      <c r="O55" t="s">
        <v>7</v>
      </c>
      <c r="P55" t="s">
        <v>7</v>
      </c>
      <c r="S55" t="s">
        <v>7</v>
      </c>
    </row>
    <row r="56" spans="5:19" x14ac:dyDescent="0.25">
      <c r="E56" s="166"/>
    </row>
    <row r="57" spans="5:19" x14ac:dyDescent="0.25">
      <c r="E57" s="166"/>
    </row>
    <row r="58" spans="5:19" x14ac:dyDescent="0.25">
      <c r="E58" s="166"/>
    </row>
    <row r="59" spans="5:19" x14ac:dyDescent="0.25">
      <c r="E59" s="166"/>
    </row>
    <row r="60" spans="5:19" x14ac:dyDescent="0.25">
      <c r="E60" s="166"/>
    </row>
    <row r="61" spans="5:19" x14ac:dyDescent="0.25">
      <c r="E61" s="166"/>
    </row>
    <row r="62" spans="5:19" x14ac:dyDescent="0.25">
      <c r="E62" s="166"/>
    </row>
    <row r="63" spans="5:19" x14ac:dyDescent="0.25">
      <c r="E63" s="166"/>
    </row>
    <row r="64" spans="5:19" x14ac:dyDescent="0.25">
      <c r="E64" s="166"/>
    </row>
    <row r="65" spans="5:17" x14ac:dyDescent="0.25">
      <c r="E65" s="166"/>
    </row>
    <row r="66" spans="5:17" ht="15.75" thickBot="1" x14ac:dyDescent="0.3">
      <c r="E66" s="166"/>
    </row>
    <row r="67" spans="5:17" ht="21" thickBot="1" x14ac:dyDescent="0.35">
      <c r="E67" s="167" t="s">
        <v>373</v>
      </c>
      <c r="F67" s="145"/>
      <c r="G67" s="145"/>
      <c r="H67" s="145"/>
      <c r="I67" s="145"/>
      <c r="J67" s="145"/>
      <c r="K67" s="145"/>
      <c r="L67" s="145"/>
      <c r="M67" s="145"/>
      <c r="N67" s="145"/>
      <c r="O67" s="145"/>
    </row>
    <row r="68" spans="5:17" x14ac:dyDescent="0.25">
      <c r="E68" s="166" t="s">
        <v>348</v>
      </c>
      <c r="F68" t="s">
        <v>374</v>
      </c>
      <c r="G68" t="s">
        <v>375</v>
      </c>
      <c r="H68" t="s">
        <v>376</v>
      </c>
      <c r="I68" t="s">
        <v>377</v>
      </c>
      <c r="J68" t="s">
        <v>351</v>
      </c>
      <c r="K68" t="s">
        <v>378</v>
      </c>
      <c r="L68" t="s">
        <v>335</v>
      </c>
      <c r="M68" t="s">
        <v>379</v>
      </c>
      <c r="N68" t="s">
        <v>380</v>
      </c>
      <c r="O68" t="s">
        <v>338</v>
      </c>
    </row>
    <row r="69" spans="5:17" x14ac:dyDescent="0.25">
      <c r="E69" s="166" t="s">
        <v>381</v>
      </c>
      <c r="F69" t="s">
        <v>382</v>
      </c>
      <c r="G69" t="s">
        <v>383</v>
      </c>
      <c r="H69" s="105">
        <v>200000</v>
      </c>
      <c r="I69" s="105">
        <v>100000</v>
      </c>
      <c r="J69" s="168">
        <v>0.03</v>
      </c>
      <c r="K69">
        <v>30</v>
      </c>
      <c r="L69" s="169">
        <v>12</v>
      </c>
      <c r="M69" s="105">
        <v>20000</v>
      </c>
      <c r="N69" s="106">
        <v>42005</v>
      </c>
      <c r="O69" s="106" t="s">
        <v>7</v>
      </c>
    </row>
    <row r="70" spans="5:17" x14ac:dyDescent="0.25">
      <c r="E70" s="166"/>
    </row>
    <row r="71" spans="5:17" x14ac:dyDescent="0.25">
      <c r="E71" s="166"/>
    </row>
    <row r="72" spans="5:17" x14ac:dyDescent="0.25">
      <c r="E72" s="166"/>
    </row>
    <row r="73" spans="5:17" x14ac:dyDescent="0.25">
      <c r="E73" s="166"/>
    </row>
    <row r="74" spans="5:17" x14ac:dyDescent="0.25">
      <c r="E74" s="166"/>
    </row>
    <row r="75" spans="5:17" x14ac:dyDescent="0.25">
      <c r="E75" s="166"/>
    </row>
    <row r="76" spans="5:17" x14ac:dyDescent="0.25">
      <c r="E76" s="170"/>
      <c r="F76" s="108"/>
      <c r="G76" s="108"/>
      <c r="H76" s="108"/>
      <c r="I76" s="108"/>
      <c r="J76" s="108"/>
      <c r="K76" s="108"/>
      <c r="L76" s="108"/>
      <c r="M76" s="108"/>
      <c r="N76" s="108"/>
      <c r="O76" s="108"/>
      <c r="P76" s="108"/>
      <c r="Q76" s="108"/>
    </row>
  </sheetData>
  <conditionalFormatting sqref="Q28:R29">
    <cfRule type="expression" dxfId="2" priority="6">
      <formula>$P$28 &lt;&gt; "Yes"</formula>
    </cfRule>
  </conditionalFormatting>
  <conditionalFormatting sqref="Q55:R55">
    <cfRule type="expression" dxfId="1" priority="2">
      <formula>$P$55 &lt;&gt; "Yes"</formula>
    </cfRule>
  </conditionalFormatting>
  <conditionalFormatting sqref="Q41:S42">
    <cfRule type="expression" dxfId="0" priority="1">
      <formula>$P$41 &lt;&gt; "Yes"</formula>
    </cfRule>
  </conditionalFormatting>
  <pageMargins left="0.7" right="0.7" top="0.75" bottom="0.75" header="0.3" footer="0.3"/>
  <pageSetup orientation="portrait" r:id="rId1"/>
  <drawing r:id="rId2"/>
  <tableParts count="5">
    <tablePart r:id="rId3"/>
    <tablePart r:id="rId4"/>
    <tablePart r:id="rId5"/>
    <tablePart r:id="rId6"/>
    <tablePart r:id="rId7"/>
  </tableParts>
  <extLst>
    <ext xmlns:x14="http://schemas.microsoft.com/office/spreadsheetml/2009/9/main" uri="{CCE6A557-97BC-4b89-ADB6-D9C93CAAB3DF}">
      <x14:dataValidations xmlns:xm="http://schemas.microsoft.com/office/excel/2006/main" count="4">
        <x14:dataValidation type="list" allowBlank="1" showInputMessage="1" showErrorMessage="1" xr:uid="{85FED884-C8FB-4A1F-A191-85C75349E094}">
          <x14:formula1>
            <xm:f>'Model Controls'!$B$92:$B$98</xm:f>
          </x14:formula1>
          <xm:sqref>G10:G13</xm:sqref>
        </x14:dataValidation>
        <x14:dataValidation type="list" allowBlank="1" showInputMessage="1" showErrorMessage="1" xr:uid="{2FFE4866-7BBD-4874-AD74-F7308538B38C}">
          <x14:formula1>
            <xm:f>'Model Controls'!$E$92:$E$93</xm:f>
          </x14:formula1>
          <xm:sqref>O55 O41:O42 O28:O29</xm:sqref>
        </x14:dataValidation>
        <x14:dataValidation type="list" allowBlank="1" showInputMessage="1" showErrorMessage="1" xr:uid="{1EE63725-6467-4C43-B1AD-FBB92004738C}">
          <x14:formula1>
            <xm:f>'Model Controls'!$F$92:$F$93</xm:f>
          </x14:formula1>
          <xm:sqref>P28:P29 P41:P42 P55</xm:sqref>
        </x14:dataValidation>
        <x14:dataValidation type="list" allowBlank="1" showInputMessage="1" showErrorMessage="1" xr:uid="{5C6D9D8F-D864-4FB7-B1A2-E83533866FA5}">
          <x14:formula1>
            <xm:f>'Model Controls'!$H$92:$H$93</xm:f>
          </x14:formula1>
          <xm:sqref>S42 O10:O13 S28:S29 S41 S55 O69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FA083-1D30-447B-BEA1-9A5AD9717BAA}">
  <sheetPr codeName="Sheet16">
    <tabColor theme="0" tint="-4.9989318521683403E-2"/>
  </sheetPr>
  <dimension ref="F3:T103"/>
  <sheetViews>
    <sheetView showGridLines="0" zoomScale="130" zoomScaleNormal="130" workbookViewId="0"/>
  </sheetViews>
  <sheetFormatPr defaultRowHeight="15" x14ac:dyDescent="0.25"/>
  <cols>
    <col min="6" max="6" width="22.5703125" bestFit="1" customWidth="1"/>
    <col min="7" max="7" width="12.28515625" customWidth="1"/>
    <col min="8" max="8" width="11.7109375" customWidth="1"/>
    <col min="9" max="10" width="11.28515625" customWidth="1"/>
    <col min="11" max="13" width="11" customWidth="1"/>
  </cols>
  <sheetData>
    <row r="3" spans="6:13" ht="15.75" thickBot="1" x14ac:dyDescent="0.3"/>
    <row r="4" spans="6:13" ht="21" thickBot="1" x14ac:dyDescent="0.35">
      <c r="F4" s="145" t="s">
        <v>384</v>
      </c>
      <c r="G4" s="145"/>
      <c r="H4" s="145"/>
      <c r="I4" s="145"/>
      <c r="J4" s="145"/>
      <c r="K4" s="145"/>
      <c r="L4" s="145"/>
      <c r="M4" s="145"/>
    </row>
    <row r="5" spans="6:13" ht="15.75" thickBot="1" x14ac:dyDescent="0.3"/>
    <row r="6" spans="6:13" ht="21" thickBot="1" x14ac:dyDescent="0.35">
      <c r="F6" s="145" t="s">
        <v>385</v>
      </c>
      <c r="G6" s="145"/>
      <c r="H6" s="145"/>
      <c r="I6" s="145"/>
      <c r="J6" s="145"/>
      <c r="K6" s="145"/>
      <c r="L6" s="145"/>
      <c r="M6" s="145"/>
    </row>
    <row r="9" spans="6:13" x14ac:dyDescent="0.25">
      <c r="F9" s="64" t="str">
        <f>'Long-Term Debt'!E10</f>
        <v>ND0543</v>
      </c>
      <c r="G9" s="64">
        <f>Start!$G$10</f>
        <v>2023</v>
      </c>
      <c r="H9" s="64">
        <f t="shared" ref="H9:M9" si="0">G9+1</f>
        <v>2024</v>
      </c>
      <c r="I9" s="64">
        <f t="shared" si="0"/>
        <v>2025</v>
      </c>
      <c r="J9" s="64">
        <f t="shared" si="0"/>
        <v>2026</v>
      </c>
      <c r="K9" s="308">
        <f t="shared" si="0"/>
        <v>2027</v>
      </c>
      <c r="L9" s="64">
        <f t="shared" si="0"/>
        <v>2028</v>
      </c>
      <c r="M9" s="309">
        <f t="shared" si="0"/>
        <v>2029</v>
      </c>
    </row>
    <row r="10" spans="6:13" x14ac:dyDescent="0.25">
      <c r="F10" s="70"/>
      <c r="G10" s="70"/>
      <c r="H10" s="70"/>
      <c r="I10" s="70"/>
      <c r="J10" s="70"/>
      <c r="K10" s="70"/>
      <c r="L10" s="70"/>
      <c r="M10" s="70"/>
    </row>
    <row r="11" spans="6:13" x14ac:dyDescent="0.25">
      <c r="F11" s="70" t="s">
        <v>386</v>
      </c>
      <c r="G11" s="129">
        <v>5000</v>
      </c>
      <c r="H11" s="129">
        <v>5000</v>
      </c>
      <c r="I11" s="129">
        <v>5000</v>
      </c>
      <c r="J11" s="129">
        <v>5000</v>
      </c>
      <c r="K11" s="129">
        <v>5000</v>
      </c>
      <c r="L11" s="129">
        <v>5000</v>
      </c>
      <c r="M11" s="129">
        <v>5000</v>
      </c>
    </row>
    <row r="12" spans="6:13" x14ac:dyDescent="0.25">
      <c r="F12" s="70" t="s">
        <v>387</v>
      </c>
      <c r="G12" s="129">
        <v>3000</v>
      </c>
      <c r="H12" s="129">
        <v>3000</v>
      </c>
      <c r="I12" s="129">
        <v>3000</v>
      </c>
      <c r="J12" s="129">
        <v>3000</v>
      </c>
      <c r="K12" s="129">
        <v>3000</v>
      </c>
      <c r="L12" s="129">
        <v>3000</v>
      </c>
      <c r="M12" s="129">
        <v>3000</v>
      </c>
    </row>
    <row r="13" spans="6:13" x14ac:dyDescent="0.25">
      <c r="F13" s="70" t="s">
        <v>388</v>
      </c>
      <c r="G13" s="129">
        <v>10000</v>
      </c>
      <c r="H13" s="129">
        <v>10000</v>
      </c>
      <c r="I13" s="129">
        <v>10000</v>
      </c>
      <c r="J13" s="129">
        <v>15000</v>
      </c>
      <c r="K13" s="129">
        <v>15000</v>
      </c>
      <c r="L13" s="129">
        <v>15000</v>
      </c>
      <c r="M13" s="129">
        <v>15000</v>
      </c>
    </row>
    <row r="14" spans="6:13" x14ac:dyDescent="0.25">
      <c r="F14" s="70" t="s">
        <v>389</v>
      </c>
      <c r="G14" s="130">
        <f t="shared" ref="G14:M14" si="1">SUM(G12:G13)</f>
        <v>13000</v>
      </c>
      <c r="H14" s="130">
        <f t="shared" si="1"/>
        <v>13000</v>
      </c>
      <c r="I14" s="130">
        <f t="shared" si="1"/>
        <v>13000</v>
      </c>
      <c r="J14" s="130">
        <f t="shared" si="1"/>
        <v>18000</v>
      </c>
      <c r="K14" s="130">
        <f>SUM(K12:K13)</f>
        <v>18000</v>
      </c>
      <c r="L14" s="130">
        <f t="shared" si="1"/>
        <v>18000</v>
      </c>
      <c r="M14" s="130">
        <f t="shared" si="1"/>
        <v>18000</v>
      </c>
    </row>
    <row r="15" spans="6:13" x14ac:dyDescent="0.25">
      <c r="F15" s="70"/>
      <c r="G15" s="129"/>
      <c r="H15" s="129"/>
      <c r="I15" s="129"/>
      <c r="J15" s="129"/>
      <c r="K15" s="129"/>
      <c r="L15" s="129"/>
      <c r="M15" s="129"/>
    </row>
    <row r="16" spans="6:13" x14ac:dyDescent="0.25">
      <c r="F16" s="70" t="s">
        <v>390</v>
      </c>
      <c r="G16" s="129">
        <v>85000</v>
      </c>
      <c r="H16" s="130">
        <f t="shared" ref="H16:M16" si="2">G16+H11-I13</f>
        <v>80000</v>
      </c>
      <c r="I16" s="130">
        <f t="shared" si="2"/>
        <v>70000</v>
      </c>
      <c r="J16" s="130">
        <f t="shared" si="2"/>
        <v>60000</v>
      </c>
      <c r="K16" s="130">
        <f t="shared" si="2"/>
        <v>50000</v>
      </c>
      <c r="L16" s="130">
        <f t="shared" si="2"/>
        <v>40000</v>
      </c>
      <c r="M16" s="130">
        <f t="shared" si="2"/>
        <v>45000</v>
      </c>
    </row>
    <row r="17" spans="6:13" x14ac:dyDescent="0.25">
      <c r="F17" s="70" t="s">
        <v>391</v>
      </c>
      <c r="G17" s="130">
        <f t="shared" ref="G17:M17" si="3">H13</f>
        <v>10000</v>
      </c>
      <c r="H17" s="130">
        <f t="shared" si="3"/>
        <v>10000</v>
      </c>
      <c r="I17" s="130">
        <f t="shared" si="3"/>
        <v>15000</v>
      </c>
      <c r="J17" s="130">
        <f t="shared" si="3"/>
        <v>15000</v>
      </c>
      <c r="K17" s="130">
        <f t="shared" si="3"/>
        <v>15000</v>
      </c>
      <c r="L17" s="130">
        <f t="shared" si="3"/>
        <v>15000</v>
      </c>
      <c r="M17" s="130">
        <f t="shared" si="3"/>
        <v>0</v>
      </c>
    </row>
    <row r="18" spans="6:13" x14ac:dyDescent="0.25">
      <c r="F18" s="70" t="s">
        <v>392</v>
      </c>
      <c r="G18" s="130">
        <f t="shared" ref="G18:L18" si="4">SUM(G16:G17)</f>
        <v>95000</v>
      </c>
      <c r="H18" s="130">
        <f t="shared" si="4"/>
        <v>90000</v>
      </c>
      <c r="I18" s="130">
        <f t="shared" si="4"/>
        <v>85000</v>
      </c>
      <c r="J18" s="130">
        <f t="shared" si="4"/>
        <v>75000</v>
      </c>
      <c r="K18" s="130">
        <f t="shared" si="4"/>
        <v>65000</v>
      </c>
      <c r="L18" s="130">
        <f t="shared" si="4"/>
        <v>55000</v>
      </c>
      <c r="M18" s="130">
        <f>SUM(M16:M17)</f>
        <v>45000</v>
      </c>
    </row>
    <row r="22" spans="6:13" x14ac:dyDescent="0.25">
      <c r="F22" s="64" t="str">
        <f>'Long-Term Debt'!E11</f>
        <v>ND0245</v>
      </c>
      <c r="G22" s="64">
        <f>Start!$G$10</f>
        <v>2023</v>
      </c>
      <c r="H22" s="64">
        <f t="shared" ref="H22:M22" si="5">G22+1</f>
        <v>2024</v>
      </c>
      <c r="I22" s="64">
        <f t="shared" si="5"/>
        <v>2025</v>
      </c>
      <c r="J22" s="64">
        <f t="shared" si="5"/>
        <v>2026</v>
      </c>
      <c r="K22" s="64">
        <f t="shared" si="5"/>
        <v>2027</v>
      </c>
      <c r="L22" s="64">
        <f t="shared" si="5"/>
        <v>2028</v>
      </c>
      <c r="M22" s="309">
        <f t="shared" si="5"/>
        <v>2029</v>
      </c>
    </row>
    <row r="23" spans="6:13" x14ac:dyDescent="0.25">
      <c r="F23" s="70"/>
      <c r="G23" s="70"/>
      <c r="H23" s="70"/>
      <c r="I23" s="70"/>
      <c r="J23" s="70"/>
      <c r="K23" s="70"/>
      <c r="L23" s="70"/>
      <c r="M23" s="70"/>
    </row>
    <row r="24" spans="6:13" x14ac:dyDescent="0.25">
      <c r="F24" s="70" t="s">
        <v>386</v>
      </c>
      <c r="G24" s="129">
        <v>0</v>
      </c>
      <c r="H24" s="129">
        <v>0</v>
      </c>
      <c r="I24" s="129">
        <v>0</v>
      </c>
      <c r="J24" s="129">
        <v>0</v>
      </c>
      <c r="K24" s="129">
        <v>0</v>
      </c>
      <c r="L24" s="129">
        <v>0</v>
      </c>
      <c r="M24" s="129">
        <v>0</v>
      </c>
    </row>
    <row r="25" spans="6:13" x14ac:dyDescent="0.25">
      <c r="F25" s="70" t="s">
        <v>387</v>
      </c>
      <c r="G25" s="129">
        <v>1000</v>
      </c>
      <c r="H25" s="129">
        <v>1000</v>
      </c>
      <c r="I25" s="129">
        <v>1000</v>
      </c>
      <c r="J25" s="129">
        <v>1000</v>
      </c>
      <c r="K25" s="129">
        <v>1000</v>
      </c>
      <c r="L25" s="129">
        <v>1000</v>
      </c>
      <c r="M25" s="129">
        <v>1000</v>
      </c>
    </row>
    <row r="26" spans="6:13" x14ac:dyDescent="0.25">
      <c r="F26" s="70" t="s">
        <v>388</v>
      </c>
      <c r="G26" s="129">
        <v>3000</v>
      </c>
      <c r="H26" s="129">
        <v>3000</v>
      </c>
      <c r="I26" s="129">
        <v>3000</v>
      </c>
      <c r="J26" s="129">
        <v>3000</v>
      </c>
      <c r="K26" s="129">
        <v>3000</v>
      </c>
      <c r="L26" s="129">
        <v>3000</v>
      </c>
      <c r="M26" s="129">
        <v>3000</v>
      </c>
    </row>
    <row r="27" spans="6:13" x14ac:dyDescent="0.25">
      <c r="F27" s="70" t="s">
        <v>389</v>
      </c>
      <c r="G27" s="130">
        <f t="shared" ref="G27:M27" si="6">SUM(G25:G26)</f>
        <v>4000</v>
      </c>
      <c r="H27" s="130">
        <f t="shared" si="6"/>
        <v>4000</v>
      </c>
      <c r="I27" s="130">
        <f t="shared" si="6"/>
        <v>4000</v>
      </c>
      <c r="J27" s="130">
        <f t="shared" si="6"/>
        <v>4000</v>
      </c>
      <c r="K27" s="130">
        <f t="shared" si="6"/>
        <v>4000</v>
      </c>
      <c r="L27" s="130">
        <f t="shared" si="6"/>
        <v>4000</v>
      </c>
      <c r="M27" s="130">
        <f t="shared" si="6"/>
        <v>4000</v>
      </c>
    </row>
    <row r="28" spans="6:13" x14ac:dyDescent="0.25">
      <c r="F28" s="70"/>
      <c r="G28" s="129"/>
      <c r="H28" s="129"/>
      <c r="I28" s="129"/>
      <c r="J28" s="129"/>
      <c r="K28" s="129"/>
      <c r="L28" s="129"/>
      <c r="M28" s="129"/>
    </row>
    <row r="29" spans="6:13" x14ac:dyDescent="0.25">
      <c r="F29" s="70" t="s">
        <v>390</v>
      </c>
      <c r="G29" s="129">
        <v>50000</v>
      </c>
      <c r="H29" s="130">
        <f t="shared" ref="H29:M29" si="7">G29+H24-I26</f>
        <v>47000</v>
      </c>
      <c r="I29" s="130">
        <f t="shared" si="7"/>
        <v>44000</v>
      </c>
      <c r="J29" s="130">
        <f t="shared" si="7"/>
        <v>41000</v>
      </c>
      <c r="K29" s="130">
        <f t="shared" si="7"/>
        <v>38000</v>
      </c>
      <c r="L29" s="130">
        <f t="shared" si="7"/>
        <v>35000</v>
      </c>
      <c r="M29" s="130">
        <f t="shared" si="7"/>
        <v>35000</v>
      </c>
    </row>
    <row r="30" spans="6:13" x14ac:dyDescent="0.25">
      <c r="F30" s="70" t="s">
        <v>391</v>
      </c>
      <c r="G30" s="130">
        <f t="shared" ref="G30:M30" si="8">H26</f>
        <v>3000</v>
      </c>
      <c r="H30" s="130">
        <f t="shared" si="8"/>
        <v>3000</v>
      </c>
      <c r="I30" s="130">
        <f t="shared" si="8"/>
        <v>3000</v>
      </c>
      <c r="J30" s="130">
        <f t="shared" si="8"/>
        <v>3000</v>
      </c>
      <c r="K30" s="130">
        <f t="shared" si="8"/>
        <v>3000</v>
      </c>
      <c r="L30" s="130">
        <f t="shared" si="8"/>
        <v>3000</v>
      </c>
      <c r="M30" s="130">
        <f t="shared" si="8"/>
        <v>0</v>
      </c>
    </row>
    <row r="31" spans="6:13" x14ac:dyDescent="0.25">
      <c r="F31" s="70" t="s">
        <v>392</v>
      </c>
      <c r="G31" s="130">
        <f t="shared" ref="G31:L31" si="9">SUM(G29:G30)</f>
        <v>53000</v>
      </c>
      <c r="H31" s="130">
        <f t="shared" si="9"/>
        <v>50000</v>
      </c>
      <c r="I31" s="130">
        <f t="shared" si="9"/>
        <v>47000</v>
      </c>
      <c r="J31" s="130">
        <f t="shared" si="9"/>
        <v>44000</v>
      </c>
      <c r="K31" s="130">
        <f t="shared" si="9"/>
        <v>41000</v>
      </c>
      <c r="L31" s="130">
        <f t="shared" si="9"/>
        <v>38000</v>
      </c>
      <c r="M31" s="130">
        <f>SUM(M29:M30)</f>
        <v>35000</v>
      </c>
    </row>
    <row r="34" spans="6:13" x14ac:dyDescent="0.25">
      <c r="F34" s="64" t="s">
        <v>298</v>
      </c>
      <c r="G34" s="64">
        <f>Start!$G$10</f>
        <v>2023</v>
      </c>
      <c r="H34" s="64">
        <f t="shared" ref="H34:M34" si="10">G34+1</f>
        <v>2024</v>
      </c>
      <c r="I34" s="64">
        <f t="shared" si="10"/>
        <v>2025</v>
      </c>
      <c r="J34" s="64">
        <f t="shared" si="10"/>
        <v>2026</v>
      </c>
      <c r="K34" s="64">
        <f t="shared" si="10"/>
        <v>2027</v>
      </c>
      <c r="L34" s="64">
        <f t="shared" si="10"/>
        <v>2028</v>
      </c>
      <c r="M34" s="309">
        <f t="shared" si="10"/>
        <v>2029</v>
      </c>
    </row>
    <row r="35" spans="6:13" x14ac:dyDescent="0.25">
      <c r="F35" s="70"/>
      <c r="G35" s="70"/>
      <c r="H35" s="70"/>
      <c r="I35" s="70"/>
      <c r="J35" s="70"/>
      <c r="K35" s="70"/>
      <c r="L35" s="70"/>
      <c r="M35" s="70"/>
    </row>
    <row r="36" spans="6:13" x14ac:dyDescent="0.25">
      <c r="F36" s="70" t="s">
        <v>386</v>
      </c>
      <c r="G36" s="130">
        <f t="shared" ref="G36:L36" si="11">SUM(G11+G24)</f>
        <v>5000</v>
      </c>
      <c r="H36" s="130">
        <f t="shared" si="11"/>
        <v>5000</v>
      </c>
      <c r="I36" s="130">
        <f t="shared" si="11"/>
        <v>5000</v>
      </c>
      <c r="J36" s="130">
        <f t="shared" si="11"/>
        <v>5000</v>
      </c>
      <c r="K36" s="130">
        <f t="shared" si="11"/>
        <v>5000</v>
      </c>
      <c r="L36" s="130">
        <f t="shared" si="11"/>
        <v>5000</v>
      </c>
      <c r="M36" s="130">
        <f>SUM(M11+M24)</f>
        <v>5000</v>
      </c>
    </row>
    <row r="37" spans="6:13" x14ac:dyDescent="0.25">
      <c r="F37" s="70" t="s">
        <v>387</v>
      </c>
      <c r="G37" s="130">
        <f t="shared" ref="G37:M37" si="12">SUM(G25+G12)</f>
        <v>4000</v>
      </c>
      <c r="H37" s="130">
        <f t="shared" si="12"/>
        <v>4000</v>
      </c>
      <c r="I37" s="130">
        <f t="shared" si="12"/>
        <v>4000</v>
      </c>
      <c r="J37" s="130">
        <f t="shared" si="12"/>
        <v>4000</v>
      </c>
      <c r="K37" s="130">
        <f t="shared" si="12"/>
        <v>4000</v>
      </c>
      <c r="L37" s="130">
        <f t="shared" si="12"/>
        <v>4000</v>
      </c>
      <c r="M37" s="130">
        <f t="shared" si="12"/>
        <v>4000</v>
      </c>
    </row>
    <row r="38" spans="6:13" x14ac:dyDescent="0.25">
      <c r="F38" s="70" t="s">
        <v>388</v>
      </c>
      <c r="G38" s="130">
        <f t="shared" ref="G38:M39" si="13">SUM(G13+G26)</f>
        <v>13000</v>
      </c>
      <c r="H38" s="130">
        <f t="shared" si="13"/>
        <v>13000</v>
      </c>
      <c r="I38" s="130">
        <f>SUM(I13+I26)</f>
        <v>13000</v>
      </c>
      <c r="J38" s="130">
        <f t="shared" si="13"/>
        <v>18000</v>
      </c>
      <c r="K38" s="130">
        <f t="shared" si="13"/>
        <v>18000</v>
      </c>
      <c r="L38" s="130">
        <f t="shared" si="13"/>
        <v>18000</v>
      </c>
      <c r="M38" s="130">
        <f>SUM(M13+M26)</f>
        <v>18000</v>
      </c>
    </row>
    <row r="39" spans="6:13" x14ac:dyDescent="0.25">
      <c r="F39" s="70" t="s">
        <v>389</v>
      </c>
      <c r="G39" s="130">
        <f t="shared" si="13"/>
        <v>17000</v>
      </c>
      <c r="H39" s="130">
        <f t="shared" si="13"/>
        <v>17000</v>
      </c>
      <c r="I39" s="130">
        <f t="shared" si="13"/>
        <v>17000</v>
      </c>
      <c r="J39" s="130">
        <f t="shared" si="13"/>
        <v>22000</v>
      </c>
      <c r="K39" s="130">
        <f t="shared" si="13"/>
        <v>22000</v>
      </c>
      <c r="L39" s="130">
        <f t="shared" si="13"/>
        <v>22000</v>
      </c>
      <c r="M39" s="130">
        <f t="shared" si="13"/>
        <v>22000</v>
      </c>
    </row>
    <row r="40" spans="6:13" x14ac:dyDescent="0.25">
      <c r="F40" s="70"/>
      <c r="G40" s="70"/>
      <c r="H40" s="70"/>
      <c r="I40" s="70"/>
      <c r="J40" s="70"/>
      <c r="K40" s="70"/>
      <c r="L40" s="70"/>
      <c r="M40" s="129"/>
    </row>
    <row r="41" spans="6:13" x14ac:dyDescent="0.25">
      <c r="F41" s="70" t="s">
        <v>390</v>
      </c>
      <c r="G41" s="130">
        <f t="shared" ref="G41:L41" si="14">SUM(G16+G29)</f>
        <v>135000</v>
      </c>
      <c r="H41" s="130">
        <f t="shared" si="14"/>
        <v>127000</v>
      </c>
      <c r="I41" s="130">
        <f t="shared" si="14"/>
        <v>114000</v>
      </c>
      <c r="J41" s="130">
        <f t="shared" si="14"/>
        <v>101000</v>
      </c>
      <c r="K41" s="130">
        <f t="shared" si="14"/>
        <v>88000</v>
      </c>
      <c r="L41" s="130">
        <f t="shared" si="14"/>
        <v>75000</v>
      </c>
      <c r="M41" s="130">
        <f>SUM(M16+M29)</f>
        <v>80000</v>
      </c>
    </row>
    <row r="42" spans="6:13" x14ac:dyDescent="0.25">
      <c r="F42" s="70" t="s">
        <v>391</v>
      </c>
      <c r="G42" s="130">
        <f t="shared" ref="G42:L42" si="15">SUM(G30+G17)</f>
        <v>13000</v>
      </c>
      <c r="H42" s="130">
        <f t="shared" si="15"/>
        <v>13000</v>
      </c>
      <c r="I42" s="130">
        <f t="shared" si="15"/>
        <v>18000</v>
      </c>
      <c r="J42" s="130">
        <f t="shared" si="15"/>
        <v>18000</v>
      </c>
      <c r="K42" s="130">
        <f t="shared" si="15"/>
        <v>18000</v>
      </c>
      <c r="L42" s="130">
        <f t="shared" si="15"/>
        <v>18000</v>
      </c>
      <c r="M42" s="130">
        <f>SUM(M30+M17)</f>
        <v>0</v>
      </c>
    </row>
    <row r="43" spans="6:13" x14ac:dyDescent="0.25">
      <c r="F43" s="70" t="s">
        <v>392</v>
      </c>
      <c r="G43" s="130">
        <f t="shared" ref="G43:M43" si="16">SUM(G18+G31)</f>
        <v>148000</v>
      </c>
      <c r="H43" s="130">
        <f t="shared" si="16"/>
        <v>140000</v>
      </c>
      <c r="I43" s="130">
        <f t="shared" si="16"/>
        <v>132000</v>
      </c>
      <c r="J43" s="130">
        <f t="shared" si="16"/>
        <v>119000</v>
      </c>
      <c r="K43" s="130">
        <f t="shared" si="16"/>
        <v>106000</v>
      </c>
      <c r="L43" s="130">
        <f t="shared" si="16"/>
        <v>93000</v>
      </c>
      <c r="M43" s="130">
        <f t="shared" si="16"/>
        <v>80000</v>
      </c>
    </row>
    <row r="45" spans="6:13" ht="15.75" thickBot="1" x14ac:dyDescent="0.3"/>
    <row r="46" spans="6:13" ht="21" thickBot="1" x14ac:dyDescent="0.35">
      <c r="F46" s="145" t="s">
        <v>347</v>
      </c>
      <c r="G46" s="145"/>
      <c r="H46" s="145"/>
      <c r="I46" s="145"/>
      <c r="J46" s="145"/>
      <c r="K46" s="145"/>
      <c r="L46" s="145"/>
      <c r="M46" s="145"/>
    </row>
    <row r="49" spans="6:13" x14ac:dyDescent="0.25">
      <c r="F49" s="64" t="str" cm="1">
        <f t="array" ref="F49:F50">Table7[Long-Term Debt Identifier ]</f>
        <v>ND5234</v>
      </c>
      <c r="G49" s="64">
        <f>Start!$G$10</f>
        <v>2023</v>
      </c>
      <c r="H49" s="64">
        <f t="shared" ref="H49:M49" si="17">G49+1</f>
        <v>2024</v>
      </c>
      <c r="I49" s="64">
        <f t="shared" si="17"/>
        <v>2025</v>
      </c>
      <c r="J49" s="64">
        <f t="shared" si="17"/>
        <v>2026</v>
      </c>
      <c r="K49" s="64">
        <f t="shared" si="17"/>
        <v>2027</v>
      </c>
      <c r="L49" s="64">
        <f t="shared" si="17"/>
        <v>2028</v>
      </c>
      <c r="M49" s="309">
        <f t="shared" si="17"/>
        <v>2029</v>
      </c>
    </row>
    <row r="50" spans="6:13" x14ac:dyDescent="0.25">
      <c r="F50" s="70" t="str">
        <v>ND5235</v>
      </c>
      <c r="G50" s="70"/>
      <c r="H50" s="70"/>
      <c r="I50" s="70"/>
      <c r="J50" s="70"/>
      <c r="K50" s="70"/>
      <c r="L50" s="70"/>
      <c r="M50" s="70"/>
    </row>
    <row r="51" spans="6:13" x14ac:dyDescent="0.25">
      <c r="F51" s="70" t="s">
        <v>386</v>
      </c>
      <c r="G51" s="129">
        <v>5000</v>
      </c>
      <c r="H51" s="129">
        <v>5000</v>
      </c>
      <c r="I51" s="129">
        <v>5000</v>
      </c>
      <c r="J51" s="129">
        <v>5000</v>
      </c>
      <c r="K51" s="129">
        <v>5000</v>
      </c>
      <c r="L51" s="129">
        <v>5000</v>
      </c>
      <c r="M51" s="83">
        <v>5000</v>
      </c>
    </row>
    <row r="52" spans="6:13" x14ac:dyDescent="0.25">
      <c r="F52" s="70" t="s">
        <v>387</v>
      </c>
      <c r="G52" s="129">
        <v>3000</v>
      </c>
      <c r="H52" s="129">
        <v>3000</v>
      </c>
      <c r="I52" s="129">
        <v>3000</v>
      </c>
      <c r="J52" s="129">
        <v>3000</v>
      </c>
      <c r="K52" s="129">
        <v>3000</v>
      </c>
      <c r="L52" s="129">
        <v>3000</v>
      </c>
      <c r="M52" s="83">
        <v>3000</v>
      </c>
    </row>
    <row r="53" spans="6:13" x14ac:dyDescent="0.25">
      <c r="F53" s="70" t="s">
        <v>388</v>
      </c>
      <c r="G53" s="129">
        <v>10000</v>
      </c>
      <c r="H53" s="129">
        <v>10000</v>
      </c>
      <c r="I53" s="129">
        <v>10000</v>
      </c>
      <c r="J53" s="129">
        <v>15000</v>
      </c>
      <c r="K53" s="129">
        <v>15000</v>
      </c>
      <c r="L53" s="129">
        <v>15000</v>
      </c>
      <c r="M53" s="83">
        <v>15000</v>
      </c>
    </row>
    <row r="54" spans="6:13" x14ac:dyDescent="0.25">
      <c r="F54" s="70" t="s">
        <v>389</v>
      </c>
      <c r="G54" s="130">
        <f t="shared" ref="G54:L54" si="18">SUM(G52:G53)</f>
        <v>13000</v>
      </c>
      <c r="H54" s="130">
        <f t="shared" si="18"/>
        <v>13000</v>
      </c>
      <c r="I54" s="130">
        <f t="shared" si="18"/>
        <v>13000</v>
      </c>
      <c r="J54" s="130">
        <f t="shared" si="18"/>
        <v>18000</v>
      </c>
      <c r="K54" s="130">
        <f t="shared" si="18"/>
        <v>18000</v>
      </c>
      <c r="L54" s="130">
        <f t="shared" si="18"/>
        <v>18000</v>
      </c>
      <c r="M54" s="151">
        <f>SUM(M52:M53)</f>
        <v>18000</v>
      </c>
    </row>
    <row r="55" spans="6:13" x14ac:dyDescent="0.25">
      <c r="F55" s="70"/>
      <c r="G55" s="129"/>
      <c r="H55" s="129"/>
      <c r="I55" s="129"/>
      <c r="J55" s="129"/>
      <c r="K55" s="129"/>
      <c r="L55" s="129"/>
      <c r="M55" s="83"/>
    </row>
    <row r="56" spans="6:13" x14ac:dyDescent="0.25">
      <c r="F56" s="70" t="s">
        <v>390</v>
      </c>
      <c r="G56" s="130">
        <f>'Long-Term Debt'!I28+'Funded Debt Tables'!G51-'Funded Debt Tables'!H53</f>
        <v>145000</v>
      </c>
      <c r="H56" s="130">
        <f t="shared" ref="H56:M56" si="19">G56+H51-I53</f>
        <v>140000</v>
      </c>
      <c r="I56" s="130">
        <f t="shared" si="19"/>
        <v>130000</v>
      </c>
      <c r="J56" s="130">
        <f t="shared" si="19"/>
        <v>120000</v>
      </c>
      <c r="K56" s="130">
        <f t="shared" si="19"/>
        <v>110000</v>
      </c>
      <c r="L56" s="130">
        <f t="shared" si="19"/>
        <v>100000</v>
      </c>
      <c r="M56" s="151">
        <f t="shared" si="19"/>
        <v>105000</v>
      </c>
    </row>
    <row r="57" spans="6:13" x14ac:dyDescent="0.25">
      <c r="F57" s="70" t="s">
        <v>391</v>
      </c>
      <c r="G57" s="130">
        <f t="shared" ref="G57:M57" si="20">H53</f>
        <v>10000</v>
      </c>
      <c r="H57" s="130">
        <f t="shared" si="20"/>
        <v>10000</v>
      </c>
      <c r="I57" s="130">
        <f t="shared" si="20"/>
        <v>15000</v>
      </c>
      <c r="J57" s="130">
        <f t="shared" si="20"/>
        <v>15000</v>
      </c>
      <c r="K57" s="130">
        <f t="shared" si="20"/>
        <v>15000</v>
      </c>
      <c r="L57" s="130">
        <f t="shared" si="20"/>
        <v>15000</v>
      </c>
      <c r="M57" s="151">
        <f t="shared" si="20"/>
        <v>0</v>
      </c>
    </row>
    <row r="58" spans="6:13" x14ac:dyDescent="0.25">
      <c r="F58" s="70" t="s">
        <v>392</v>
      </c>
      <c r="G58" s="130">
        <f t="shared" ref="G58:M58" si="21">SUM(G56:G57)</f>
        <v>155000</v>
      </c>
      <c r="H58" s="130">
        <f t="shared" si="21"/>
        <v>150000</v>
      </c>
      <c r="I58" s="130">
        <f t="shared" si="21"/>
        <v>145000</v>
      </c>
      <c r="J58" s="130">
        <f t="shared" si="21"/>
        <v>135000</v>
      </c>
      <c r="K58" s="130">
        <f t="shared" si="21"/>
        <v>125000</v>
      </c>
      <c r="L58" s="130">
        <f t="shared" si="21"/>
        <v>115000</v>
      </c>
      <c r="M58" s="307">
        <f t="shared" si="21"/>
        <v>105000</v>
      </c>
    </row>
    <row r="60" spans="6:13" ht="15.75" thickBot="1" x14ac:dyDescent="0.3"/>
    <row r="61" spans="6:13" ht="21" thickBot="1" x14ac:dyDescent="0.35">
      <c r="F61" s="145" t="s">
        <v>362</v>
      </c>
      <c r="G61" s="145"/>
      <c r="H61" s="145"/>
      <c r="I61" s="145"/>
      <c r="J61" s="145"/>
      <c r="K61" s="145"/>
      <c r="L61" s="145"/>
      <c r="M61" s="145"/>
    </row>
    <row r="64" spans="6:13" x14ac:dyDescent="0.25">
      <c r="F64" s="64" t="str" cm="1">
        <f t="array" ref="F64:F65">Table8[Long-Term Debt Identifier ]</f>
        <v>ID1234</v>
      </c>
      <c r="G64" s="64">
        <f>Start!$G$10</f>
        <v>2023</v>
      </c>
      <c r="H64" s="64">
        <f t="shared" ref="H64:M64" si="22">G64+1</f>
        <v>2024</v>
      </c>
      <c r="I64" s="64">
        <f t="shared" si="22"/>
        <v>2025</v>
      </c>
      <c r="J64" s="64">
        <f t="shared" si="22"/>
        <v>2026</v>
      </c>
      <c r="K64" s="64">
        <f t="shared" si="22"/>
        <v>2027</v>
      </c>
      <c r="L64" s="64">
        <f t="shared" si="22"/>
        <v>2028</v>
      </c>
      <c r="M64" s="309">
        <f t="shared" si="22"/>
        <v>2029</v>
      </c>
    </row>
    <row r="65" spans="6:13" x14ac:dyDescent="0.25">
      <c r="F65" s="70" t="str">
        <v>ID1235</v>
      </c>
      <c r="G65" s="70"/>
      <c r="H65" s="70"/>
      <c r="I65" s="70"/>
      <c r="J65" s="70"/>
      <c r="K65" s="70"/>
      <c r="L65" s="70"/>
      <c r="M65" s="70"/>
    </row>
    <row r="66" spans="6:13" x14ac:dyDescent="0.25">
      <c r="F66" s="70" t="s">
        <v>386</v>
      </c>
      <c r="G66" s="129">
        <v>0</v>
      </c>
      <c r="H66" s="129">
        <v>0</v>
      </c>
      <c r="I66" s="129">
        <v>0</v>
      </c>
      <c r="J66" s="129">
        <v>0</v>
      </c>
      <c r="K66" s="129">
        <v>0</v>
      </c>
      <c r="L66" s="129">
        <v>0</v>
      </c>
      <c r="M66" s="129">
        <v>0</v>
      </c>
    </row>
    <row r="67" spans="6:13" x14ac:dyDescent="0.25">
      <c r="F67" s="70" t="s">
        <v>387</v>
      </c>
      <c r="G67" s="129">
        <v>2000</v>
      </c>
      <c r="H67" s="129">
        <v>2000</v>
      </c>
      <c r="I67" s="129">
        <v>2000</v>
      </c>
      <c r="J67" s="129">
        <v>2000</v>
      </c>
      <c r="K67" s="129">
        <v>2000</v>
      </c>
      <c r="L67" s="129">
        <v>2000</v>
      </c>
      <c r="M67" s="129">
        <v>2000</v>
      </c>
    </row>
    <row r="68" spans="6:13" x14ac:dyDescent="0.25">
      <c r="F68" s="70" t="s">
        <v>388</v>
      </c>
      <c r="G68" s="129">
        <v>3000</v>
      </c>
      <c r="H68" s="129">
        <v>3000</v>
      </c>
      <c r="I68" s="129">
        <v>3000</v>
      </c>
      <c r="J68" s="129">
        <v>3000</v>
      </c>
      <c r="K68" s="129">
        <v>3000</v>
      </c>
      <c r="L68" s="129">
        <v>3000</v>
      </c>
      <c r="M68" s="129">
        <v>3000</v>
      </c>
    </row>
    <row r="69" spans="6:13" x14ac:dyDescent="0.25">
      <c r="F69" s="70" t="s">
        <v>389</v>
      </c>
      <c r="G69" s="130">
        <f t="shared" ref="G69:M69" si="23">SUM(G67:G68)</f>
        <v>5000</v>
      </c>
      <c r="H69" s="130">
        <f t="shared" si="23"/>
        <v>5000</v>
      </c>
      <c r="I69" s="130">
        <f t="shared" si="23"/>
        <v>5000</v>
      </c>
      <c r="J69" s="130">
        <f t="shared" si="23"/>
        <v>5000</v>
      </c>
      <c r="K69" s="130">
        <f t="shared" si="23"/>
        <v>5000</v>
      </c>
      <c r="L69" s="130">
        <f t="shared" si="23"/>
        <v>5000</v>
      </c>
      <c r="M69" s="207">
        <f t="shared" si="23"/>
        <v>5000</v>
      </c>
    </row>
    <row r="70" spans="6:13" x14ac:dyDescent="0.25">
      <c r="F70" s="70"/>
      <c r="G70" s="129"/>
      <c r="H70" s="129"/>
      <c r="I70" s="129"/>
      <c r="J70" s="129"/>
      <c r="K70" s="129"/>
      <c r="L70" s="129"/>
      <c r="M70" s="208"/>
    </row>
    <row r="71" spans="6:13" x14ac:dyDescent="0.25">
      <c r="F71" s="70" t="s">
        <v>390</v>
      </c>
      <c r="G71" s="130">
        <f>'Long-Term Debt'!I41+'Funded Debt Tables'!G66-'Funded Debt Tables'!H68</f>
        <v>72000</v>
      </c>
      <c r="H71" s="130">
        <f t="shared" ref="H71:M71" si="24">G71+H66-I68</f>
        <v>69000</v>
      </c>
      <c r="I71" s="130">
        <f t="shared" si="24"/>
        <v>66000</v>
      </c>
      <c r="J71" s="130">
        <f t="shared" si="24"/>
        <v>63000</v>
      </c>
      <c r="K71" s="130">
        <f t="shared" si="24"/>
        <v>60000</v>
      </c>
      <c r="L71" s="130">
        <f t="shared" si="24"/>
        <v>57000</v>
      </c>
      <c r="M71" s="207">
        <f t="shared" si="24"/>
        <v>57000</v>
      </c>
    </row>
    <row r="72" spans="6:13" x14ac:dyDescent="0.25">
      <c r="F72" s="70" t="s">
        <v>391</v>
      </c>
      <c r="G72" s="130">
        <f t="shared" ref="G72:M72" si="25">H68</f>
        <v>3000</v>
      </c>
      <c r="H72" s="130">
        <f t="shared" si="25"/>
        <v>3000</v>
      </c>
      <c r="I72" s="130">
        <f t="shared" si="25"/>
        <v>3000</v>
      </c>
      <c r="J72" s="130">
        <f t="shared" si="25"/>
        <v>3000</v>
      </c>
      <c r="K72" s="130">
        <f t="shared" si="25"/>
        <v>3000</v>
      </c>
      <c r="L72" s="130">
        <f t="shared" si="25"/>
        <v>3000</v>
      </c>
      <c r="M72" s="207">
        <f t="shared" si="25"/>
        <v>0</v>
      </c>
    </row>
    <row r="73" spans="6:13" x14ac:dyDescent="0.25">
      <c r="F73" s="70" t="s">
        <v>392</v>
      </c>
      <c r="G73" s="130">
        <f t="shared" ref="G73:M73" si="26">SUM(G71:G72)</f>
        <v>75000</v>
      </c>
      <c r="H73" s="130">
        <f t="shared" si="26"/>
        <v>72000</v>
      </c>
      <c r="I73" s="130">
        <f t="shared" si="26"/>
        <v>69000</v>
      </c>
      <c r="J73" s="130">
        <f t="shared" si="26"/>
        <v>66000</v>
      </c>
      <c r="K73" s="130">
        <f t="shared" si="26"/>
        <v>63000</v>
      </c>
      <c r="L73" s="130">
        <f t="shared" si="26"/>
        <v>60000</v>
      </c>
      <c r="M73" s="207">
        <f t="shared" si="26"/>
        <v>57000</v>
      </c>
    </row>
    <row r="75" spans="6:13" ht="15.75" thickBot="1" x14ac:dyDescent="0.3"/>
    <row r="76" spans="6:13" ht="21" thickBot="1" x14ac:dyDescent="0.35">
      <c r="F76" s="145" t="s">
        <v>369</v>
      </c>
      <c r="G76" s="145"/>
      <c r="H76" s="145"/>
      <c r="I76" s="145"/>
      <c r="J76" s="145"/>
      <c r="K76" s="145"/>
      <c r="L76" s="145"/>
      <c r="M76" s="145"/>
    </row>
    <row r="79" spans="6:13" x14ac:dyDescent="0.25">
      <c r="F79" s="64" t="str" cm="1">
        <f t="array" ref="F79">Table710[Long-Term Debt Identifier ]</f>
        <v>ID5678</v>
      </c>
      <c r="G79" s="64">
        <f>Start!$G$10</f>
        <v>2023</v>
      </c>
      <c r="H79" s="64">
        <f t="shared" ref="H79:M79" si="27">G79+1</f>
        <v>2024</v>
      </c>
      <c r="I79" s="64">
        <f t="shared" si="27"/>
        <v>2025</v>
      </c>
      <c r="J79" s="64">
        <f t="shared" si="27"/>
        <v>2026</v>
      </c>
      <c r="K79" s="64">
        <f t="shared" si="27"/>
        <v>2027</v>
      </c>
      <c r="L79" s="64">
        <f t="shared" si="27"/>
        <v>2028</v>
      </c>
      <c r="M79" s="309">
        <f t="shared" si="27"/>
        <v>2029</v>
      </c>
    </row>
    <row r="80" spans="6:13" x14ac:dyDescent="0.25">
      <c r="F80" s="70"/>
      <c r="G80" s="70"/>
      <c r="H80" s="70"/>
      <c r="I80" s="70"/>
      <c r="J80" s="70"/>
      <c r="K80" s="70"/>
      <c r="L80" s="70"/>
      <c r="M80" s="70"/>
    </row>
    <row r="81" spans="6:20" x14ac:dyDescent="0.25">
      <c r="F81" s="70" t="s">
        <v>386</v>
      </c>
      <c r="G81" s="129">
        <v>10000</v>
      </c>
      <c r="H81" s="129">
        <v>10000</v>
      </c>
      <c r="I81" s="129">
        <v>10000</v>
      </c>
      <c r="J81" s="129">
        <v>0</v>
      </c>
      <c r="K81" s="129">
        <v>0</v>
      </c>
      <c r="L81" s="129">
        <v>0</v>
      </c>
      <c r="M81" s="129">
        <v>0</v>
      </c>
    </row>
    <row r="82" spans="6:20" x14ac:dyDescent="0.25">
      <c r="F82" s="70" t="s">
        <v>387</v>
      </c>
      <c r="G82" s="129">
        <v>5000</v>
      </c>
      <c r="H82" s="129">
        <v>6000</v>
      </c>
      <c r="I82" s="129">
        <v>7000</v>
      </c>
      <c r="J82" s="129">
        <v>7000</v>
      </c>
      <c r="K82" s="129">
        <v>7000</v>
      </c>
      <c r="L82" s="129">
        <v>7000</v>
      </c>
      <c r="M82" s="129">
        <v>7000</v>
      </c>
    </row>
    <row r="83" spans="6:20" x14ac:dyDescent="0.25">
      <c r="F83" s="70" t="s">
        <v>388</v>
      </c>
      <c r="G83" s="129">
        <v>10000</v>
      </c>
      <c r="H83" s="129">
        <v>25000</v>
      </c>
      <c r="I83" s="129">
        <v>10000</v>
      </c>
      <c r="J83" s="129">
        <v>10000</v>
      </c>
      <c r="K83" s="129">
        <v>25000</v>
      </c>
      <c r="L83" s="129">
        <v>10000</v>
      </c>
      <c r="M83" s="129">
        <v>10000</v>
      </c>
    </row>
    <row r="84" spans="6:20" x14ac:dyDescent="0.25">
      <c r="F84" s="70" t="s">
        <v>389</v>
      </c>
      <c r="G84" s="130">
        <f t="shared" ref="G84:M84" si="28">SUM(G82:G83)</f>
        <v>15000</v>
      </c>
      <c r="H84" s="130">
        <f t="shared" si="28"/>
        <v>31000</v>
      </c>
      <c r="I84" s="130">
        <f t="shared" si="28"/>
        <v>17000</v>
      </c>
      <c r="J84" s="130">
        <f t="shared" si="28"/>
        <v>17000</v>
      </c>
      <c r="K84" s="130">
        <f t="shared" si="28"/>
        <v>32000</v>
      </c>
      <c r="L84" s="130">
        <f t="shared" si="28"/>
        <v>17000</v>
      </c>
      <c r="M84" s="130">
        <f t="shared" si="28"/>
        <v>17000</v>
      </c>
    </row>
    <row r="85" spans="6:20" x14ac:dyDescent="0.25">
      <c r="F85" s="70"/>
      <c r="G85" s="129"/>
      <c r="H85" s="129"/>
      <c r="I85" s="129"/>
      <c r="J85" s="129"/>
      <c r="K85" s="129"/>
      <c r="L85" s="129"/>
      <c r="M85" s="129"/>
    </row>
    <row r="86" spans="6:20" x14ac:dyDescent="0.25">
      <c r="F86" s="70" t="s">
        <v>390</v>
      </c>
      <c r="G86" s="130" cm="1">
        <f t="array" ref="G86">Table710[[Outstanding Principal Balance ]]+'Funded Debt Tables'!G81-'Funded Debt Tables'!H83</f>
        <v>85000</v>
      </c>
      <c r="H86" s="130">
        <f t="shared" ref="H86:M86" si="29">G86+H81-I83</f>
        <v>85000</v>
      </c>
      <c r="I86" s="130">
        <f t="shared" si="29"/>
        <v>85000</v>
      </c>
      <c r="J86" s="130">
        <f t="shared" si="29"/>
        <v>60000</v>
      </c>
      <c r="K86" s="130">
        <f t="shared" si="29"/>
        <v>50000</v>
      </c>
      <c r="L86" s="130">
        <f t="shared" si="29"/>
        <v>40000</v>
      </c>
      <c r="M86" s="130">
        <f t="shared" si="29"/>
        <v>40000</v>
      </c>
      <c r="P86" s="105"/>
    </row>
    <row r="87" spans="6:20" x14ac:dyDescent="0.25">
      <c r="F87" s="70" t="s">
        <v>391</v>
      </c>
      <c r="G87" s="130">
        <f t="shared" ref="G87:M87" si="30">H83</f>
        <v>25000</v>
      </c>
      <c r="H87" s="130">
        <f t="shared" si="30"/>
        <v>10000</v>
      </c>
      <c r="I87" s="130">
        <f t="shared" si="30"/>
        <v>10000</v>
      </c>
      <c r="J87" s="130">
        <f t="shared" si="30"/>
        <v>25000</v>
      </c>
      <c r="K87" s="130">
        <f t="shared" si="30"/>
        <v>10000</v>
      </c>
      <c r="L87" s="130">
        <f t="shared" si="30"/>
        <v>10000</v>
      </c>
      <c r="M87" s="130">
        <f t="shared" si="30"/>
        <v>0</v>
      </c>
      <c r="R87" s="105"/>
      <c r="S87" s="105"/>
      <c r="T87" s="105"/>
    </row>
    <row r="88" spans="6:20" x14ac:dyDescent="0.25">
      <c r="F88" s="70" t="s">
        <v>392</v>
      </c>
      <c r="G88" s="130">
        <f t="shared" ref="G88:M88" si="31">SUM(G86:G87)</f>
        <v>110000</v>
      </c>
      <c r="H88" s="130">
        <f t="shared" si="31"/>
        <v>95000</v>
      </c>
      <c r="I88" s="130">
        <f t="shared" si="31"/>
        <v>95000</v>
      </c>
      <c r="J88" s="130">
        <f t="shared" si="31"/>
        <v>85000</v>
      </c>
      <c r="K88" s="130">
        <f t="shared" si="31"/>
        <v>60000</v>
      </c>
      <c r="L88" s="130">
        <f t="shared" si="31"/>
        <v>50000</v>
      </c>
      <c r="M88" s="130">
        <f t="shared" si="31"/>
        <v>40000</v>
      </c>
      <c r="R88" s="105"/>
    </row>
    <row r="90" spans="6:20" ht="15.75" thickBot="1" x14ac:dyDescent="0.3"/>
    <row r="91" spans="6:20" ht="21" thickBot="1" x14ac:dyDescent="0.35">
      <c r="F91" s="145" t="s">
        <v>373</v>
      </c>
      <c r="G91" s="145"/>
      <c r="H91" s="145"/>
      <c r="I91" s="145"/>
      <c r="J91" s="145"/>
      <c r="K91" s="145"/>
      <c r="L91" s="145"/>
      <c r="M91" s="145"/>
    </row>
    <row r="94" spans="6:20" x14ac:dyDescent="0.25">
      <c r="F94" s="64" t="str" cm="1">
        <f t="array" ref="F94">Table71011[Long-Term Debt Identifier ]</f>
        <v>ID 2233</v>
      </c>
      <c r="G94" s="64">
        <f>Start!$G$10</f>
        <v>2023</v>
      </c>
      <c r="H94" s="64">
        <f t="shared" ref="H94:M94" si="32">G94+1</f>
        <v>2024</v>
      </c>
      <c r="I94" s="64">
        <f t="shared" si="32"/>
        <v>2025</v>
      </c>
      <c r="J94" s="64">
        <f t="shared" si="32"/>
        <v>2026</v>
      </c>
      <c r="K94" s="64">
        <f t="shared" si="32"/>
        <v>2027</v>
      </c>
      <c r="L94" s="64">
        <f t="shared" si="32"/>
        <v>2028</v>
      </c>
      <c r="M94" s="309">
        <f t="shared" si="32"/>
        <v>2029</v>
      </c>
    </row>
    <row r="95" spans="6:20" x14ac:dyDescent="0.25">
      <c r="F95" s="70"/>
      <c r="G95" s="70"/>
      <c r="H95" s="70"/>
      <c r="I95" s="70"/>
      <c r="J95" s="70"/>
      <c r="K95" s="70"/>
      <c r="L95" s="70"/>
      <c r="M95" s="70"/>
    </row>
    <row r="96" spans="6:20" x14ac:dyDescent="0.25">
      <c r="F96" s="70" t="s">
        <v>386</v>
      </c>
      <c r="G96" s="129">
        <v>0</v>
      </c>
      <c r="H96" s="129">
        <v>0</v>
      </c>
      <c r="I96" s="129">
        <v>0</v>
      </c>
      <c r="J96" s="129">
        <v>0</v>
      </c>
      <c r="K96" s="129">
        <v>0</v>
      </c>
      <c r="L96" s="129">
        <v>0</v>
      </c>
      <c r="M96" s="129">
        <v>0</v>
      </c>
    </row>
    <row r="97" spans="6:13" x14ac:dyDescent="0.25">
      <c r="F97" s="70" t="s">
        <v>387</v>
      </c>
      <c r="G97" s="129">
        <v>3000</v>
      </c>
      <c r="H97" s="129">
        <v>3000</v>
      </c>
      <c r="I97" s="129">
        <v>3000</v>
      </c>
      <c r="J97" s="129">
        <v>3000</v>
      </c>
      <c r="K97" s="129">
        <v>3000</v>
      </c>
      <c r="L97" s="129">
        <v>3000</v>
      </c>
      <c r="M97" s="129">
        <v>3000</v>
      </c>
    </row>
    <row r="98" spans="6:13" x14ac:dyDescent="0.25">
      <c r="F98" s="70" t="s">
        <v>388</v>
      </c>
      <c r="G98" s="129">
        <v>20000</v>
      </c>
      <c r="H98" s="129">
        <v>20000</v>
      </c>
      <c r="I98" s="129">
        <v>20000</v>
      </c>
      <c r="J98" s="129">
        <v>20000</v>
      </c>
      <c r="K98" s="129">
        <v>20000</v>
      </c>
      <c r="L98" s="129">
        <v>20000</v>
      </c>
      <c r="M98" s="129">
        <v>0</v>
      </c>
    </row>
    <row r="99" spans="6:13" x14ac:dyDescent="0.25">
      <c r="F99" s="70" t="s">
        <v>389</v>
      </c>
      <c r="G99" s="130">
        <f t="shared" ref="G99:M99" si="33">SUM(G97:G98)</f>
        <v>23000</v>
      </c>
      <c r="H99" s="130">
        <f t="shared" si="33"/>
        <v>23000</v>
      </c>
      <c r="I99" s="130">
        <f t="shared" si="33"/>
        <v>23000</v>
      </c>
      <c r="J99" s="130">
        <f t="shared" si="33"/>
        <v>23000</v>
      </c>
      <c r="K99" s="130">
        <f t="shared" si="33"/>
        <v>23000</v>
      </c>
      <c r="L99" s="130">
        <f t="shared" si="33"/>
        <v>23000</v>
      </c>
      <c r="M99" s="130">
        <f t="shared" si="33"/>
        <v>3000</v>
      </c>
    </row>
    <row r="100" spans="6:13" x14ac:dyDescent="0.25">
      <c r="F100" s="70"/>
      <c r="G100" s="129"/>
      <c r="H100" s="129"/>
      <c r="I100" s="129"/>
      <c r="J100" s="129"/>
      <c r="K100" s="129"/>
      <c r="L100" s="129"/>
      <c r="M100" s="129"/>
    </row>
    <row r="101" spans="6:13" x14ac:dyDescent="0.25">
      <c r="F101" s="70" t="s">
        <v>390</v>
      </c>
      <c r="G101" s="130" cm="1">
        <f t="array" ref="G101">Table71011[Outstanding Capital Lease Amount]+'Funded Debt Tables'!G96-'Funded Debt Tables'!H98</f>
        <v>80000</v>
      </c>
      <c r="H101" s="130">
        <f t="shared" ref="H101:M101" si="34">G101+H96-I98</f>
        <v>60000</v>
      </c>
      <c r="I101" s="130">
        <f t="shared" si="34"/>
        <v>40000</v>
      </c>
      <c r="J101" s="130">
        <f t="shared" si="34"/>
        <v>20000</v>
      </c>
      <c r="K101" s="130">
        <f t="shared" si="34"/>
        <v>0</v>
      </c>
      <c r="L101" s="130">
        <f>K101+L96-M98</f>
        <v>0</v>
      </c>
      <c r="M101" s="130">
        <f t="shared" si="34"/>
        <v>0</v>
      </c>
    </row>
    <row r="102" spans="6:13" x14ac:dyDescent="0.25">
      <c r="F102" s="70" t="s">
        <v>391</v>
      </c>
      <c r="G102" s="130">
        <f t="shared" ref="G102:M102" si="35">H98</f>
        <v>20000</v>
      </c>
      <c r="H102" s="130">
        <f t="shared" si="35"/>
        <v>20000</v>
      </c>
      <c r="I102" s="130">
        <f t="shared" si="35"/>
        <v>20000</v>
      </c>
      <c r="J102" s="130">
        <f t="shared" si="35"/>
        <v>20000</v>
      </c>
      <c r="K102" s="130">
        <f t="shared" si="35"/>
        <v>20000</v>
      </c>
      <c r="L102" s="130">
        <f t="shared" si="35"/>
        <v>0</v>
      </c>
      <c r="M102" s="130">
        <f t="shared" si="35"/>
        <v>0</v>
      </c>
    </row>
    <row r="103" spans="6:13" x14ac:dyDescent="0.25">
      <c r="F103" s="70" t="s">
        <v>392</v>
      </c>
      <c r="G103" s="130">
        <f t="shared" ref="G103:M103" si="36">SUM(G101:G102)</f>
        <v>100000</v>
      </c>
      <c r="H103" s="130">
        <f t="shared" si="36"/>
        <v>80000</v>
      </c>
      <c r="I103" s="130">
        <f t="shared" si="36"/>
        <v>60000</v>
      </c>
      <c r="J103" s="130">
        <f t="shared" si="36"/>
        <v>40000</v>
      </c>
      <c r="K103" s="130">
        <f t="shared" si="36"/>
        <v>20000</v>
      </c>
      <c r="L103" s="130">
        <f t="shared" si="36"/>
        <v>0</v>
      </c>
      <c r="M103" s="130">
        <f t="shared" si="36"/>
        <v>0</v>
      </c>
    </row>
  </sheetData>
  <pageMargins left="0.7" right="0.7" top="0.75" bottom="0.75" header="0.3" footer="0.3"/>
  <pageSetup orientation="portrait" horizontalDpi="1200" verticalDpi="1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B8CDD-109E-4BBA-B562-449670FA7A44}">
  <sheetPr>
    <tabColor theme="0" tint="-4.9989318521683403E-2"/>
  </sheetPr>
  <dimension ref="A1:JX131"/>
  <sheetViews>
    <sheetView showGridLines="0" zoomScaleNormal="100" workbookViewId="0">
      <pane ySplit="2" topLeftCell="A3" activePane="bottomLeft" state="frozen"/>
      <selection activeCell="I25" sqref="I25"/>
      <selection pane="bottomLeft" activeCell="A3" sqref="A3"/>
    </sheetView>
  </sheetViews>
  <sheetFormatPr defaultColWidth="0" defaultRowHeight="15" x14ac:dyDescent="0.25"/>
  <cols>
    <col min="1" max="1" width="27.7109375" customWidth="1"/>
    <col min="2" max="2" width="25.42578125" customWidth="1"/>
    <col min="3" max="3" width="37" customWidth="1"/>
    <col min="4" max="5" width="14.5703125" bestFit="1" customWidth="1"/>
    <col min="6" max="6" width="37.42578125" bestFit="1" customWidth="1"/>
    <col min="7" max="7" width="31.28515625" customWidth="1"/>
    <col min="8" max="13" width="16.5703125" customWidth="1"/>
    <col min="14" max="14" width="11" bestFit="1" customWidth="1"/>
    <col min="15" max="20" width="16.5703125" customWidth="1"/>
    <col min="21" max="21" width="11.42578125" bestFit="1" customWidth="1"/>
    <col min="22" max="27" width="16.5703125" customWidth="1"/>
    <col min="28" max="28" width="12.7109375" bestFit="1" customWidth="1"/>
    <col min="29" max="32" width="16.5703125" customWidth="1"/>
    <col min="33" max="177" width="12.7109375" bestFit="1" customWidth="1"/>
    <col min="178" max="267" width="11.28515625" bestFit="1" customWidth="1"/>
    <col min="268" max="269" width="10.28515625" bestFit="1" customWidth="1"/>
    <col min="270" max="272" width="10.7109375" bestFit="1" customWidth="1"/>
    <col min="273" max="279" width="10.28515625" bestFit="1" customWidth="1"/>
    <col min="280" max="281" width="9.7109375" bestFit="1" customWidth="1"/>
    <col min="282" max="282" width="10.7109375" bestFit="1" customWidth="1"/>
    <col min="283" max="284" width="8.7109375" customWidth="1"/>
    <col min="285" max="16384" width="8.7109375" hidden="1"/>
  </cols>
  <sheetData>
    <row r="1" spans="1:17" ht="35.1" customHeight="1" thickBot="1" x14ac:dyDescent="0.3">
      <c r="A1" s="288" t="s">
        <v>406</v>
      </c>
      <c r="B1" s="246"/>
      <c r="C1" s="246"/>
      <c r="D1" s="246"/>
      <c r="E1" s="246"/>
      <c r="F1" s="246"/>
      <c r="G1" s="246"/>
      <c r="H1" s="246"/>
      <c r="I1" s="246"/>
      <c r="J1" s="246"/>
      <c r="K1" s="246"/>
      <c r="L1" s="246"/>
      <c r="M1" s="246"/>
      <c r="N1" s="289"/>
    </row>
    <row r="2" spans="1:17" s="192" customFormat="1" ht="25.35" customHeight="1" thickBot="1" x14ac:dyDescent="0.3">
      <c r="A2" s="291"/>
      <c r="B2" s="292"/>
      <c r="C2" s="292"/>
      <c r="D2" s="292"/>
      <c r="E2" s="292"/>
      <c r="F2" s="292"/>
      <c r="G2" s="292"/>
      <c r="H2" s="292"/>
      <c r="I2" s="292"/>
      <c r="J2" s="292"/>
      <c r="K2" s="292"/>
      <c r="L2" s="292"/>
      <c r="M2" s="292"/>
      <c r="N2" s="293"/>
    </row>
    <row r="3" spans="1:17" s="192" customFormat="1" ht="14.65" customHeight="1" x14ac:dyDescent="0.25">
      <c r="A3" s="290"/>
      <c r="B3" s="284" t="s">
        <v>407</v>
      </c>
      <c r="C3" s="281"/>
      <c r="D3" s="281"/>
      <c r="E3" s="281"/>
      <c r="F3" s="281"/>
      <c r="G3" s="281"/>
      <c r="H3" s="281"/>
      <c r="I3" s="281"/>
      <c r="J3" s="281"/>
      <c r="K3" s="281"/>
      <c r="L3" s="281"/>
      <c r="M3" s="281"/>
    </row>
    <row r="4" spans="1:17" s="192" customFormat="1" ht="14.65" customHeight="1" x14ac:dyDescent="0.25">
      <c r="A4" s="193"/>
      <c r="B4" s="284" t="s">
        <v>408</v>
      </c>
      <c r="C4" s="281"/>
      <c r="D4" s="281"/>
      <c r="E4" s="281"/>
      <c r="F4" s="281"/>
      <c r="G4" s="281"/>
      <c r="H4" s="281"/>
      <c r="I4" s="281"/>
      <c r="J4" s="281"/>
      <c r="K4" s="281"/>
      <c r="L4" s="281"/>
      <c r="M4" s="281"/>
    </row>
    <row r="5" spans="1:17" s="192" customFormat="1" ht="14.65" customHeight="1" x14ac:dyDescent="0.25">
      <c r="A5" s="282"/>
      <c r="B5" s="283"/>
      <c r="C5" s="283"/>
      <c r="D5" s="283"/>
      <c r="E5" s="283"/>
      <c r="F5" s="283"/>
      <c r="G5" s="283"/>
      <c r="H5" s="283"/>
      <c r="I5" s="283"/>
      <c r="J5" s="283"/>
      <c r="K5" s="283"/>
      <c r="L5" s="283"/>
      <c r="M5" s="283"/>
    </row>
    <row r="6" spans="1:17" x14ac:dyDescent="0.25">
      <c r="A6" s="248" t="s">
        <v>395</v>
      </c>
      <c r="B6" s="286">
        <f>'CIW - Summary'!$I$101</f>
        <v>5689668</v>
      </c>
      <c r="L6" s="195"/>
      <c r="M6" s="195"/>
    </row>
    <row r="7" spans="1:17" x14ac:dyDescent="0.25">
      <c r="A7" s="248" t="s">
        <v>409</v>
      </c>
      <c r="B7" s="194">
        <f>'Depreciation Schedule'!$R$82+CEL_Addition</f>
        <v>22</v>
      </c>
      <c r="C7" s="285" t="s">
        <v>410</v>
      </c>
      <c r="L7" s="195"/>
      <c r="M7" s="195"/>
    </row>
    <row r="8" spans="1:17" x14ac:dyDescent="0.25">
      <c r="A8" s="248" t="s">
        <v>396</v>
      </c>
      <c r="B8" s="297">
        <v>2</v>
      </c>
      <c r="C8" s="285" t="str">
        <f>_xlfn.CONCAT(lt_tt_1,CEL_Addition,lt_tt_2)</f>
        <v>*The loan term is the composite economic life of the total project plus 3 years. The composite economic life of the total project costs is taken from the depreciation schedule – Composite Economic Life section.</v>
      </c>
      <c r="L8" s="195"/>
      <c r="M8" s="195"/>
    </row>
    <row r="9" spans="1:17" x14ac:dyDescent="0.25">
      <c r="A9" s="279" t="s">
        <v>411</v>
      </c>
      <c r="B9" s="280">
        <v>0.05</v>
      </c>
      <c r="C9" s="285" t="s">
        <v>412</v>
      </c>
      <c r="L9" s="195"/>
      <c r="M9" s="195"/>
    </row>
    <row r="10" spans="1:17" x14ac:dyDescent="0.25">
      <c r="A10" s="248" t="s">
        <v>413</v>
      </c>
      <c r="B10" s="296">
        <v>45474</v>
      </c>
      <c r="C10" s="285" t="s">
        <v>414</v>
      </c>
      <c r="L10" s="195"/>
      <c r="M10" s="195"/>
    </row>
    <row r="11" spans="1:17" x14ac:dyDescent="0.25">
      <c r="A11" s="248" t="s">
        <v>401</v>
      </c>
      <c r="B11" s="296">
        <f>EDATE($B$10,B8*12)</f>
        <v>46204</v>
      </c>
      <c r="C11" s="285" t="s">
        <v>415</v>
      </c>
      <c r="L11" s="195"/>
      <c r="M11" s="195"/>
    </row>
    <row r="12" spans="1:17" x14ac:dyDescent="0.25">
      <c r="A12" s="248" t="s">
        <v>416</v>
      </c>
      <c r="B12" s="296">
        <f>DATE(YEAR($B$11),12,31)</f>
        <v>46387</v>
      </c>
      <c r="C12" s="285" t="s">
        <v>417</v>
      </c>
      <c r="K12" s="287"/>
      <c r="L12" s="195"/>
      <c r="M12" s="195"/>
    </row>
    <row r="13" spans="1:17" ht="14.65" customHeight="1" x14ac:dyDescent="0.25">
      <c r="A13" s="427"/>
      <c r="B13" s="427"/>
      <c r="C13" s="427"/>
      <c r="D13" s="427"/>
      <c r="E13" s="427"/>
      <c r="F13" s="427"/>
      <c r="G13" s="427"/>
      <c r="H13" s="428"/>
      <c r="I13" s="428"/>
      <c r="J13" s="428"/>
      <c r="K13" s="428"/>
      <c r="L13" s="428"/>
      <c r="M13" s="195"/>
    </row>
    <row r="14" spans="1:17" s="198" customFormat="1" ht="30" x14ac:dyDescent="0.25">
      <c r="A14" s="248" t="s">
        <v>405</v>
      </c>
      <c r="B14" s="247">
        <f>IF(YEAR($B$11)=B16,DATEDIF($B$11,$B$12,"m"),0)</f>
        <v>0</v>
      </c>
      <c r="C14" s="247">
        <f>IF(YEAR($B$11)=C16,DATEDIF($B$11,$B$12,"m"),0)</f>
        <v>0</v>
      </c>
      <c r="D14" s="247">
        <f>IF(YEAR($B$11)=D16,DATEDIF($B$11,$B$12,"m"),0)</f>
        <v>5</v>
      </c>
      <c r="E14" s="247">
        <f>IF(YEAR($B$11)=E16,DATEDIF($B$11,$B$12,"m"),12)</f>
        <v>12</v>
      </c>
      <c r="F14" s="247">
        <f>IF(YEAR($B$11)=F16,DATEDIF($B$11,$B$12,"m"),12)</f>
        <v>12</v>
      </c>
      <c r="G14" s="247">
        <f>IF(YEAR($B$11)=G16,DATEDIF($B$11,$B$12,"m"),12)</f>
        <v>12</v>
      </c>
      <c r="H14" s="197"/>
    </row>
    <row r="15" spans="1:17" s="198" customFormat="1" x14ac:dyDescent="0.25">
      <c r="A15" s="429" t="s">
        <v>418</v>
      </c>
      <c r="B15" s="250" t="s">
        <v>419</v>
      </c>
      <c r="C15" s="250" t="s">
        <v>420</v>
      </c>
      <c r="D15" s="250" t="s">
        <v>421</v>
      </c>
      <c r="E15" s="250" t="s">
        <v>422</v>
      </c>
      <c r="F15" s="250" t="s">
        <v>423</v>
      </c>
      <c r="G15" s="250" t="s">
        <v>424</v>
      </c>
      <c r="H15" s="197"/>
    </row>
    <row r="16" spans="1:17" s="80" customFormat="1" ht="14.65" customHeight="1" x14ac:dyDescent="0.25">
      <c r="A16" s="430"/>
      <c r="B16" s="251">
        <f>Start!$G$10+1</f>
        <v>2024</v>
      </c>
      <c r="C16" s="251">
        <f>B16+1</f>
        <v>2025</v>
      </c>
      <c r="D16" s="251">
        <f>C16+1</f>
        <v>2026</v>
      </c>
      <c r="E16" s="251">
        <f>D16+1</f>
        <v>2027</v>
      </c>
      <c r="F16" s="251">
        <f>E16+1</f>
        <v>2028</v>
      </c>
      <c r="G16" s="251">
        <f>F16+1</f>
        <v>2029</v>
      </c>
      <c r="H16" s="298" t="s">
        <v>425</v>
      </c>
      <c r="I16" s="299"/>
      <c r="J16" s="299"/>
      <c r="K16" s="299"/>
      <c r="L16" s="299"/>
      <c r="M16" s="299"/>
      <c r="N16" s="299"/>
      <c r="O16" s="299"/>
      <c r="P16" s="299"/>
      <c r="Q16" s="299"/>
    </row>
    <row r="17" spans="1:32" x14ac:dyDescent="0.25">
      <c r="A17" s="252" t="s">
        <v>426</v>
      </c>
      <c r="B17" s="286">
        <f>'Annual Capital Inv. Schedule'!H$13</f>
        <v>320108</v>
      </c>
      <c r="C17" s="286">
        <f>'Annual Capital Inv. Schedule'!I$13</f>
        <v>847825</v>
      </c>
      <c r="D17" s="286">
        <f>'Annual Capital Inv. Schedule'!J$13</f>
        <v>1695651</v>
      </c>
      <c r="E17" s="286">
        <f>'Annual Capital Inv. Schedule'!K$13</f>
        <v>2260867</v>
      </c>
      <c r="F17" s="286">
        <f>'Annual Capital Inv. Schedule'!L$13</f>
        <v>565217</v>
      </c>
      <c r="G17" s="199"/>
      <c r="H17" s="285" t="s">
        <v>427</v>
      </c>
      <c r="I17" s="285"/>
      <c r="J17" s="285"/>
      <c r="K17" s="285"/>
      <c r="L17" s="285"/>
      <c r="M17" s="285"/>
      <c r="N17" s="285"/>
      <c r="O17" s="285"/>
      <c r="P17" s="285"/>
      <c r="Q17" s="285"/>
    </row>
    <row r="18" spans="1:32" x14ac:dyDescent="0.25">
      <c r="A18" s="249"/>
      <c r="B18" s="200"/>
      <c r="C18" s="200"/>
      <c r="D18" s="200"/>
      <c r="E18" s="200"/>
      <c r="F18" s="200"/>
      <c r="G18" s="201"/>
      <c r="H18" s="195"/>
    </row>
    <row r="19" spans="1:32" x14ac:dyDescent="0.25">
      <c r="A19" s="253" t="s">
        <v>428</v>
      </c>
      <c r="B19" s="294">
        <f t="shared" ref="B19:G20" si="0">SUMIFS($C128:$JJ128,$C$56:$JJ$56,B$16)</f>
        <v>8002.6999999999989</v>
      </c>
      <c r="C19" s="294">
        <f t="shared" si="0"/>
        <v>37201.025000000001</v>
      </c>
      <c r="D19" s="294">
        <f t="shared" si="0"/>
        <v>100313.50040319991</v>
      </c>
      <c r="E19" s="294">
        <f>SUMIFS($C128:$JJ128,$C$56:$JJ$56,E$16)</f>
        <v>194847.45266996004</v>
      </c>
      <c r="F19" s="294">
        <f t="shared" si="0"/>
        <v>257119.96713353848</v>
      </c>
      <c r="G19" s="294">
        <f t="shared" si="0"/>
        <v>261041.75463668426</v>
      </c>
      <c r="H19" s="202"/>
    </row>
    <row r="20" spans="1:32" ht="14.65" customHeight="1" x14ac:dyDescent="0.25">
      <c r="A20" s="253" t="s">
        <v>388</v>
      </c>
      <c r="B20" s="294">
        <f t="shared" si="0"/>
        <v>0</v>
      </c>
      <c r="C20" s="294">
        <f t="shared" si="0"/>
        <v>0</v>
      </c>
      <c r="D20" s="294">
        <f t="shared" si="0"/>
        <v>45766.774088799051</v>
      </c>
      <c r="E20" s="294">
        <f>SUMIFS($C129:$JJ129,$C$56:$JJ$56,E$16)</f>
        <v>134284.40846590727</v>
      </c>
      <c r="F20" s="294">
        <f t="shared" si="0"/>
        <v>192090.75708041823</v>
      </c>
      <c r="G20" s="294">
        <f t="shared" si="0"/>
        <v>212879.87050349257</v>
      </c>
      <c r="H20" s="195"/>
    </row>
    <row r="21" spans="1:32" x14ac:dyDescent="0.25">
      <c r="A21" s="253" t="s">
        <v>429</v>
      </c>
      <c r="B21" s="294">
        <f t="shared" ref="B21:G21" si="1">SUM(B19:B20)</f>
        <v>8002.6999999999989</v>
      </c>
      <c r="C21" s="294">
        <f t="shared" si="1"/>
        <v>37201.025000000001</v>
      </c>
      <c r="D21" s="294">
        <f t="shared" si="1"/>
        <v>146080.27449199895</v>
      </c>
      <c r="E21" s="294">
        <f t="shared" si="1"/>
        <v>329131.86113586731</v>
      </c>
      <c r="F21" s="294">
        <f t="shared" si="1"/>
        <v>449210.72421395674</v>
      </c>
      <c r="G21" s="294">
        <f t="shared" si="1"/>
        <v>473921.62514017685</v>
      </c>
      <c r="H21" s="195"/>
    </row>
    <row r="22" spans="1:32" x14ac:dyDescent="0.25">
      <c r="A22" s="431"/>
      <c r="B22" s="431"/>
      <c r="C22" s="431"/>
      <c r="D22" s="431"/>
      <c r="E22" s="431"/>
      <c r="F22" s="431"/>
      <c r="G22" s="431"/>
      <c r="H22" s="428"/>
      <c r="I22" s="428"/>
      <c r="J22" s="428"/>
      <c r="K22" s="428"/>
      <c r="L22" s="428"/>
      <c r="M22" s="195"/>
    </row>
    <row r="23" spans="1:32" x14ac:dyDescent="0.25">
      <c r="A23" s="248" t="s">
        <v>430</v>
      </c>
      <c r="B23" s="295">
        <f>B17-C20</f>
        <v>320108</v>
      </c>
      <c r="C23" s="295">
        <f>B23+C17-D20</f>
        <v>1122166.225911201</v>
      </c>
      <c r="D23" s="295">
        <f>C23+D17-E20</f>
        <v>2683532.8174452935</v>
      </c>
      <c r="E23" s="295">
        <f>D23+E17-F20</f>
        <v>4752309.060364875</v>
      </c>
      <c r="F23" s="295">
        <f>E23+F17-G20</f>
        <v>5104646.1898613824</v>
      </c>
      <c r="H23" s="195"/>
    </row>
    <row r="24" spans="1:32" x14ac:dyDescent="0.25">
      <c r="A24" s="248" t="s">
        <v>391</v>
      </c>
      <c r="B24" s="295">
        <f>C20</f>
        <v>0</v>
      </c>
      <c r="C24" s="295">
        <f>D20</f>
        <v>45766.774088799051</v>
      </c>
      <c r="D24" s="295">
        <f>E20</f>
        <v>134284.40846590727</v>
      </c>
      <c r="E24" s="295">
        <f>F20</f>
        <v>192090.75708041823</v>
      </c>
      <c r="F24" s="295">
        <f>G20</f>
        <v>212879.87050349257</v>
      </c>
      <c r="H24" s="195"/>
    </row>
    <row r="25" spans="1:32" x14ac:dyDescent="0.25">
      <c r="A25" s="248" t="s">
        <v>392</v>
      </c>
      <c r="B25" s="295">
        <f>B23+B24</f>
        <v>320108</v>
      </c>
      <c r="C25" s="295">
        <f>C23+C24</f>
        <v>1167933</v>
      </c>
      <c r="D25" s="295">
        <f>D23+D24</f>
        <v>2817817.225911201</v>
      </c>
      <c r="E25" s="295">
        <f>E23+E24</f>
        <v>4944399.8174452931</v>
      </c>
      <c r="F25" s="295">
        <f>F23+F24</f>
        <v>5317526.060364875</v>
      </c>
      <c r="H25" s="195"/>
    </row>
    <row r="26" spans="1:32" x14ac:dyDescent="0.25">
      <c r="A26" s="428"/>
      <c r="B26" s="428"/>
      <c r="C26" s="428"/>
      <c r="D26" s="428"/>
      <c r="E26" s="428"/>
      <c r="F26" s="428"/>
      <c r="G26" s="428"/>
      <c r="H26" s="428"/>
      <c r="I26" s="428"/>
      <c r="J26" s="428"/>
      <c r="K26" s="428"/>
      <c r="L26" s="428"/>
      <c r="M26" s="195"/>
    </row>
    <row r="27" spans="1:32" ht="14.65" customHeight="1" x14ac:dyDescent="0.25">
      <c r="A27" s="419" t="s">
        <v>431</v>
      </c>
      <c r="B27" s="420"/>
      <c r="C27" s="421"/>
      <c r="D27" s="264">
        <f>YEAR($B$10)</f>
        <v>2024</v>
      </c>
      <c r="E27" s="422"/>
      <c r="F27" s="423"/>
      <c r="G27" s="432"/>
      <c r="H27" s="419" t="s">
        <v>432</v>
      </c>
      <c r="I27" s="420"/>
      <c r="J27" s="421"/>
      <c r="K27" s="264">
        <f>YEAR($B$10)+1</f>
        <v>2025</v>
      </c>
      <c r="L27" s="422"/>
      <c r="M27" s="423"/>
      <c r="N27" s="432"/>
      <c r="O27" s="419" t="s">
        <v>433</v>
      </c>
      <c r="P27" s="420"/>
      <c r="Q27" s="421"/>
      <c r="R27" s="264">
        <f>YEAR($B$10)+2</f>
        <v>2026</v>
      </c>
      <c r="S27" s="422"/>
      <c r="T27" s="423"/>
      <c r="U27" s="423"/>
      <c r="V27" s="419" t="s">
        <v>434</v>
      </c>
      <c r="W27" s="420"/>
      <c r="X27" s="421"/>
      <c r="Y27" s="264">
        <f>YEAR($B$10)+3</f>
        <v>2027</v>
      </c>
      <c r="Z27" s="423"/>
      <c r="AA27" s="423"/>
      <c r="AB27" s="423"/>
      <c r="AC27" s="424" t="s">
        <v>435</v>
      </c>
      <c r="AD27" s="425"/>
      <c r="AE27" s="426"/>
      <c r="AF27" s="264">
        <f>YEAR($B$10)+4</f>
        <v>2028</v>
      </c>
    </row>
    <row r="28" spans="1:32" s="203" customFormat="1" ht="30" x14ac:dyDescent="0.25">
      <c r="A28" s="254" t="s">
        <v>393</v>
      </c>
      <c r="B28" s="258">
        <f>B8</f>
        <v>2</v>
      </c>
      <c r="C28" s="254" t="s">
        <v>394</v>
      </c>
      <c r="D28" s="255">
        <f>B17</f>
        <v>320108</v>
      </c>
      <c r="E28" s="422"/>
      <c r="F28" s="423"/>
      <c r="G28" s="432"/>
      <c r="H28" s="259" t="s">
        <v>393</v>
      </c>
      <c r="I28" s="258">
        <f>B28-1</f>
        <v>1</v>
      </c>
      <c r="J28" s="259" t="s">
        <v>436</v>
      </c>
      <c r="K28" s="260">
        <f>C17</f>
        <v>847825</v>
      </c>
      <c r="L28" s="422"/>
      <c r="M28" s="423"/>
      <c r="N28" s="432"/>
      <c r="O28" s="254" t="s">
        <v>393</v>
      </c>
      <c r="P28" s="258">
        <f>I28-1</f>
        <v>0</v>
      </c>
      <c r="Q28" s="254" t="s">
        <v>437</v>
      </c>
      <c r="R28" s="255">
        <f>D17</f>
        <v>1695651</v>
      </c>
      <c r="S28" s="422"/>
      <c r="T28" s="423"/>
      <c r="U28" s="423"/>
      <c r="V28" s="259" t="s">
        <v>404</v>
      </c>
      <c r="W28" s="262">
        <f>PMT(Y30,LoanTerm4,-Y28)</f>
        <v>14920.721522555466</v>
      </c>
      <c r="X28" s="259" t="s">
        <v>438</v>
      </c>
      <c r="Y28" s="260">
        <f>E17</f>
        <v>2260867</v>
      </c>
      <c r="Z28" s="423"/>
      <c r="AA28" s="423"/>
      <c r="AB28" s="423"/>
      <c r="AC28" s="259" t="s">
        <v>404</v>
      </c>
      <c r="AD28" s="263">
        <f>PMT(AF30,LoanTerm5,-AF28)</f>
        <v>3845.0455120820147</v>
      </c>
      <c r="AE28" s="259" t="s">
        <v>439</v>
      </c>
      <c r="AF28" s="260">
        <f>F17</f>
        <v>565217</v>
      </c>
    </row>
    <row r="29" spans="1:32" s="203" customFormat="1" ht="120" x14ac:dyDescent="0.25">
      <c r="A29" s="254" t="s">
        <v>440</v>
      </c>
      <c r="B29" s="256">
        <f>(D28*(B28*12)*D30)+D28</f>
        <v>352118.8</v>
      </c>
      <c r="C29" s="254" t="s">
        <v>398</v>
      </c>
      <c r="D29" s="257">
        <f>$B$9</f>
        <v>0.05</v>
      </c>
      <c r="E29" s="422"/>
      <c r="F29" s="423"/>
      <c r="G29" s="432"/>
      <c r="H29" s="259" t="s">
        <v>397</v>
      </c>
      <c r="I29" s="256">
        <f>(K28*(I28*12)*K30+K28)</f>
        <v>890216.25</v>
      </c>
      <c r="J29" s="259" t="s">
        <v>398</v>
      </c>
      <c r="K29" s="257">
        <f>$B$9</f>
        <v>0.05</v>
      </c>
      <c r="L29" s="422"/>
      <c r="M29" s="423"/>
      <c r="N29" s="432"/>
      <c r="O29" s="254" t="s">
        <v>397</v>
      </c>
      <c r="P29" s="256">
        <f>(R28*(P28*12)*R30)+R28</f>
        <v>1695651</v>
      </c>
      <c r="Q29" s="254" t="s">
        <v>398</v>
      </c>
      <c r="R29" s="257">
        <f>$B$9</f>
        <v>0.05</v>
      </c>
      <c r="S29" s="422"/>
      <c r="T29" s="423"/>
      <c r="U29" s="423"/>
      <c r="V29" s="259" t="s">
        <v>402</v>
      </c>
      <c r="W29" s="262">
        <f>W28*12</f>
        <v>179048.65827066559</v>
      </c>
      <c r="X29" s="259" t="s">
        <v>398</v>
      </c>
      <c r="Y29" s="257">
        <f>$B$9</f>
        <v>0.05</v>
      </c>
      <c r="Z29" s="423"/>
      <c r="AA29" s="423"/>
      <c r="AB29" s="423"/>
      <c r="AC29" s="259" t="s">
        <v>402</v>
      </c>
      <c r="AD29" s="263">
        <f>AD28*12</f>
        <v>46140.546144984175</v>
      </c>
      <c r="AE29" s="259" t="s">
        <v>398</v>
      </c>
      <c r="AF29" s="257">
        <f>$B$9</f>
        <v>0.05</v>
      </c>
    </row>
    <row r="30" spans="1:32" s="203" customFormat="1" ht="30" customHeight="1" x14ac:dyDescent="0.25">
      <c r="A30" s="254" t="s">
        <v>399</v>
      </c>
      <c r="B30" s="256">
        <f>PMT(D30,($B$7-$B$8)*12,-B29)</f>
        <v>2323.8282294608234</v>
      </c>
      <c r="C30" s="254" t="s">
        <v>400</v>
      </c>
      <c r="D30" s="257">
        <f>D29/12</f>
        <v>4.1666666666666666E-3</v>
      </c>
      <c r="E30" s="422"/>
      <c r="F30" s="423"/>
      <c r="G30" s="432"/>
      <c r="H30" s="259" t="s">
        <v>399</v>
      </c>
      <c r="I30" s="256">
        <f>PMT(K30,LoanTerm2,-I29)</f>
        <v>5875.0332333143069</v>
      </c>
      <c r="J30" s="259" t="s">
        <v>400</v>
      </c>
      <c r="K30" s="261">
        <f>K29/12</f>
        <v>4.1666666666666666E-3</v>
      </c>
      <c r="L30" s="422"/>
      <c r="M30" s="423"/>
      <c r="N30" s="432"/>
      <c r="O30" s="254" t="s">
        <v>399</v>
      </c>
      <c r="P30" s="256">
        <f>PMT(R30,LoanTerm3,-P29)</f>
        <v>11190.546091584643</v>
      </c>
      <c r="Q30" s="254" t="s">
        <v>400</v>
      </c>
      <c r="R30" s="257">
        <f>R29/12</f>
        <v>4.1666666666666666E-3</v>
      </c>
      <c r="S30" s="422"/>
      <c r="T30" s="423"/>
      <c r="U30" s="423"/>
      <c r="V30" s="259" t="s">
        <v>441</v>
      </c>
      <c r="W30" s="258">
        <f>($B$7*12)-($B$8*12)</f>
        <v>240</v>
      </c>
      <c r="X30" s="259" t="s">
        <v>400</v>
      </c>
      <c r="Y30" s="261">
        <f>Y29/12</f>
        <v>4.1666666666666666E-3</v>
      </c>
      <c r="Z30" s="423"/>
      <c r="AA30" s="423"/>
      <c r="AB30" s="423"/>
      <c r="AC30" s="259" t="s">
        <v>441</v>
      </c>
      <c r="AD30" s="258">
        <f>($B$7*12)-(($B$8+1)*12)</f>
        <v>228</v>
      </c>
      <c r="AE30" s="259" t="s">
        <v>400</v>
      </c>
      <c r="AF30" s="261">
        <f>AF29/12</f>
        <v>4.1666666666666666E-3</v>
      </c>
    </row>
    <row r="31" spans="1:32" ht="30" customHeight="1" x14ac:dyDescent="0.25">
      <c r="A31" s="254" t="s">
        <v>402</v>
      </c>
      <c r="B31" s="256">
        <f>B30*12</f>
        <v>27885.938753529881</v>
      </c>
      <c r="C31" s="254" t="s">
        <v>403</v>
      </c>
      <c r="D31" s="258">
        <f>($B$7*12)-($B$8*12)</f>
        <v>240</v>
      </c>
      <c r="E31" s="422"/>
      <c r="F31" s="423"/>
      <c r="G31" s="432"/>
      <c r="H31" s="259" t="s">
        <v>402</v>
      </c>
      <c r="I31" s="256">
        <f>I30*12</f>
        <v>70500.398799771676</v>
      </c>
      <c r="J31" s="259" t="s">
        <v>403</v>
      </c>
      <c r="K31" s="258">
        <f>($B$7*12)-($B$8*12)</f>
        <v>240</v>
      </c>
      <c r="L31" s="422"/>
      <c r="M31" s="423"/>
      <c r="N31" s="432"/>
      <c r="O31" s="254" t="s">
        <v>402</v>
      </c>
      <c r="P31" s="256">
        <f>P30*12</f>
        <v>134286.55309901573</v>
      </c>
      <c r="Q31" s="254" t="s">
        <v>403</v>
      </c>
      <c r="R31" s="258">
        <f>($B$7*12)-($B$8*12)</f>
        <v>240</v>
      </c>
      <c r="S31" s="422"/>
      <c r="T31" s="423"/>
      <c r="U31" s="423"/>
      <c r="X31" s="204"/>
      <c r="Y31" s="205"/>
      <c r="Z31" s="423"/>
      <c r="AA31" s="423"/>
      <c r="AB31" s="423"/>
    </row>
    <row r="32" spans="1:32" ht="30" customHeight="1" x14ac:dyDescent="0.25">
      <c r="A32" s="312"/>
      <c r="B32" s="313"/>
      <c r="C32" s="312"/>
      <c r="D32" s="314"/>
      <c r="E32" s="325"/>
      <c r="F32" s="325"/>
      <c r="G32" s="198"/>
      <c r="H32" s="204"/>
      <c r="I32" s="313"/>
      <c r="J32" s="204"/>
      <c r="K32" s="314"/>
      <c r="L32" s="198"/>
      <c r="M32" s="198"/>
      <c r="N32" s="198"/>
      <c r="O32" s="312"/>
      <c r="P32" s="313"/>
      <c r="Q32" s="312"/>
      <c r="R32" s="314"/>
      <c r="S32" s="198"/>
      <c r="T32" s="198"/>
      <c r="U32" s="198"/>
      <c r="X32" s="204"/>
      <c r="Y32" s="205"/>
      <c r="Z32" s="198"/>
      <c r="AA32" s="198"/>
      <c r="AB32" s="198"/>
    </row>
    <row r="33" spans="1:270" s="203" customFormat="1" ht="30" customHeight="1" x14ac:dyDescent="0.25">
      <c r="A33" s="352"/>
      <c r="B33" s="356"/>
      <c r="C33" s="352"/>
      <c r="D33" s="350"/>
      <c r="E33" s="394"/>
      <c r="F33" s="394"/>
      <c r="G33" s="398"/>
      <c r="H33" s="349"/>
      <c r="I33" s="356"/>
      <c r="J33" s="349"/>
      <c r="K33" s="350"/>
      <c r="L33" s="398"/>
      <c r="M33" s="398"/>
      <c r="N33" s="398"/>
      <c r="O33" s="352"/>
      <c r="P33" s="356"/>
      <c r="Q33" s="352"/>
      <c r="R33" s="350"/>
      <c r="S33" s="398"/>
      <c r="T33" s="398"/>
      <c r="U33" s="398"/>
      <c r="X33" s="349"/>
      <c r="Y33" s="359"/>
      <c r="Z33" s="398"/>
      <c r="AA33" s="398"/>
      <c r="AB33" s="398"/>
      <c r="FC33" s="203" t="s">
        <v>442</v>
      </c>
    </row>
    <row r="34" spans="1:270" ht="30" customHeight="1" x14ac:dyDescent="0.25">
      <c r="A34" s="312"/>
      <c r="B34" s="313"/>
      <c r="C34" s="312"/>
      <c r="D34" s="314"/>
      <c r="E34" s="325"/>
      <c r="F34" s="325"/>
      <c r="G34" s="198"/>
      <c r="H34" s="204"/>
      <c r="I34" s="313"/>
      <c r="J34" s="204"/>
      <c r="K34" s="314"/>
      <c r="L34" s="198"/>
      <c r="M34" s="198"/>
      <c r="N34" s="198"/>
      <c r="O34" s="312"/>
      <c r="P34" s="313"/>
      <c r="Q34" s="312"/>
      <c r="R34" s="314"/>
      <c r="S34" s="198"/>
      <c r="T34" s="198"/>
      <c r="U34" s="198"/>
      <c r="X34" s="204"/>
      <c r="Y34" s="205"/>
      <c r="Z34" s="198"/>
      <c r="AA34" s="198"/>
      <c r="AB34" s="198"/>
    </row>
    <row r="35" spans="1:270" s="341" customFormat="1" x14ac:dyDescent="0.25">
      <c r="A35" s="341" t="s">
        <v>443</v>
      </c>
    </row>
    <row r="36" spans="1:270" ht="30" customHeight="1" x14ac:dyDescent="0.25">
      <c r="A36" s="325"/>
      <c r="B36" s="325"/>
      <c r="C36" s="325"/>
      <c r="D36" s="325"/>
      <c r="E36" s="325"/>
      <c r="F36" s="325"/>
      <c r="G36" s="198"/>
      <c r="H36" s="204"/>
      <c r="I36" s="313"/>
      <c r="J36" s="204"/>
      <c r="K36" s="314"/>
      <c r="L36" s="198"/>
      <c r="M36" s="198"/>
      <c r="N36" s="198"/>
      <c r="O36" s="312"/>
      <c r="P36" s="313"/>
      <c r="Q36" s="312"/>
      <c r="R36" s="314"/>
      <c r="S36" s="198"/>
      <c r="T36" s="198"/>
      <c r="U36" s="198"/>
      <c r="X36" s="204"/>
      <c r="Y36" s="205"/>
      <c r="Z36" s="198"/>
      <c r="AA36" s="198"/>
      <c r="AB36" s="198"/>
    </row>
    <row r="37" spans="1:270" x14ac:dyDescent="0.25">
      <c r="A37" s="326" t="s">
        <v>400</v>
      </c>
      <c r="B37" s="328" t="s">
        <v>444</v>
      </c>
      <c r="C37" s="345">
        <f>B9/12</f>
        <v>4.1666666666666666E-3</v>
      </c>
      <c r="D37" s="325"/>
      <c r="E37" s="325"/>
      <c r="F37" s="325"/>
      <c r="G37" s="198"/>
      <c r="H37" s="204"/>
      <c r="I37" s="313"/>
      <c r="J37" s="204"/>
      <c r="K37" s="314"/>
      <c r="L37" s="198"/>
      <c r="M37" s="198"/>
      <c r="N37" s="198"/>
      <c r="O37" s="312"/>
      <c r="P37" s="313"/>
      <c r="Q37" s="312"/>
      <c r="R37" s="314"/>
      <c r="S37" s="198"/>
      <c r="T37" s="198"/>
      <c r="U37" s="198"/>
      <c r="X37" s="204"/>
      <c r="Y37" s="205"/>
      <c r="Z37" s="198"/>
      <c r="AA37" s="198"/>
      <c r="AB37" s="198"/>
    </row>
    <row r="38" spans="1:270" ht="30" x14ac:dyDescent="0.25">
      <c r="A38" s="326" t="s">
        <v>445</v>
      </c>
      <c r="B38" s="328" t="s">
        <v>446</v>
      </c>
      <c r="C38" s="344">
        <f>($B$7-3)*12</f>
        <v>228</v>
      </c>
      <c r="D38" s="325"/>
      <c r="E38" s="325"/>
      <c r="F38" s="325"/>
      <c r="G38" s="198"/>
      <c r="H38" s="204"/>
      <c r="I38" s="313"/>
      <c r="J38" s="204"/>
      <c r="K38" s="314"/>
      <c r="L38" s="198"/>
      <c r="M38" s="198"/>
      <c r="N38" s="198"/>
      <c r="O38" s="312"/>
      <c r="P38" s="313"/>
      <c r="Q38" s="312"/>
      <c r="R38" s="314"/>
      <c r="S38" s="198"/>
      <c r="T38" s="198"/>
      <c r="U38" s="198"/>
      <c r="X38" s="204"/>
      <c r="Y38" s="205"/>
      <c r="Z38" s="198"/>
      <c r="AA38" s="198"/>
      <c r="AB38" s="198"/>
    </row>
    <row r="39" spans="1:270" ht="30" customHeight="1" x14ac:dyDescent="0.25">
      <c r="A39" s="325"/>
      <c r="B39" s="325"/>
      <c r="C39" s="328" t="s">
        <v>447</v>
      </c>
      <c r="D39" s="325"/>
      <c r="E39" s="325"/>
      <c r="F39" s="325"/>
      <c r="G39" s="198"/>
      <c r="H39" s="204"/>
      <c r="I39" s="313"/>
      <c r="J39" s="204"/>
      <c r="K39" s="314"/>
      <c r="L39" s="198"/>
      <c r="M39" s="198"/>
      <c r="N39" s="198"/>
      <c r="O39" s="312"/>
      <c r="P39" s="313"/>
      <c r="Q39" s="312"/>
      <c r="R39" s="314"/>
      <c r="S39" s="198"/>
      <c r="T39" s="198"/>
      <c r="U39" s="198"/>
      <c r="X39" s="204"/>
      <c r="Y39" s="205"/>
      <c r="Z39" s="198"/>
      <c r="AA39" s="198"/>
      <c r="AB39" s="198"/>
    </row>
    <row r="40" spans="1:270" x14ac:dyDescent="0.25">
      <c r="A40" s="326" t="s">
        <v>448</v>
      </c>
      <c r="B40" s="328" t="s">
        <v>449</v>
      </c>
      <c r="C40" s="70" t="s">
        <v>450</v>
      </c>
      <c r="D40" s="338">
        <f>MATCH($C$40,F41:F43,0)</f>
        <v>2</v>
      </c>
      <c r="E40" s="108"/>
      <c r="F40" s="108" t="s">
        <v>448</v>
      </c>
      <c r="G40" s="108" t="s">
        <v>204</v>
      </c>
      <c r="J40" s="328"/>
      <c r="K40" s="314"/>
      <c r="L40" s="198"/>
      <c r="M40" s="198"/>
      <c r="N40" s="198"/>
      <c r="O40" s="312"/>
      <c r="P40" s="313"/>
      <c r="Q40" s="312"/>
      <c r="R40" s="314"/>
      <c r="S40" s="198"/>
      <c r="T40" s="198"/>
      <c r="U40" s="198"/>
      <c r="X40" s="204"/>
      <c r="Y40" s="205"/>
      <c r="Z40" s="198"/>
      <c r="AA40" s="198"/>
      <c r="AB40" s="198"/>
      <c r="AC40" s="198"/>
      <c r="AD40" s="198"/>
      <c r="AE40" s="198"/>
      <c r="AF40" s="198"/>
      <c r="AG40" s="198"/>
      <c r="AH40" s="198"/>
      <c r="AI40" s="198"/>
      <c r="AJ40" s="198"/>
      <c r="AK40" s="198"/>
      <c r="AL40" s="198"/>
      <c r="AM40" s="198"/>
      <c r="AN40" s="198"/>
      <c r="AO40" s="198"/>
      <c r="AP40" s="198"/>
      <c r="AQ40" s="198"/>
      <c r="AR40" s="198"/>
      <c r="AS40" s="198"/>
      <c r="AT40" s="198"/>
      <c r="AU40" s="198"/>
      <c r="AV40" s="198"/>
      <c r="AW40" s="198"/>
      <c r="AX40" s="198"/>
      <c r="AY40" s="198"/>
      <c r="AZ40" s="198"/>
      <c r="BA40" s="198"/>
      <c r="BB40" s="198"/>
      <c r="BC40" s="198"/>
      <c r="BD40" s="198"/>
      <c r="BE40" s="198"/>
      <c r="BF40" s="198"/>
      <c r="BG40" s="198"/>
      <c r="BH40" s="198"/>
      <c r="BI40" s="198"/>
      <c r="BJ40" s="198"/>
      <c r="BK40" s="198"/>
      <c r="BL40" s="198"/>
      <c r="BM40" s="198"/>
      <c r="BN40" s="198"/>
      <c r="BO40" s="198"/>
      <c r="BP40" s="198"/>
      <c r="BQ40" s="198"/>
      <c r="BR40" s="198"/>
      <c r="BS40" s="198"/>
      <c r="BT40" s="198"/>
      <c r="BU40" s="198"/>
      <c r="BV40" s="198"/>
      <c r="BW40" s="198"/>
      <c r="BX40" s="198"/>
      <c r="BY40" s="198"/>
      <c r="BZ40" s="198"/>
      <c r="CA40" s="198"/>
      <c r="CB40" s="198"/>
      <c r="CC40" s="198"/>
      <c r="CD40" s="198"/>
      <c r="CE40" s="198"/>
      <c r="CF40" s="198"/>
      <c r="CG40" s="198"/>
      <c r="CH40" s="198"/>
      <c r="CI40" s="198"/>
      <c r="CJ40" s="198"/>
      <c r="CK40" s="198"/>
      <c r="CL40" s="198"/>
      <c r="CM40" s="198"/>
      <c r="CN40" s="198"/>
      <c r="CO40" s="198"/>
      <c r="CP40" s="198"/>
      <c r="CQ40" s="198"/>
      <c r="CR40" s="198"/>
      <c r="CS40" s="198"/>
      <c r="CT40" s="198"/>
      <c r="CU40" s="198"/>
      <c r="CV40" s="198"/>
      <c r="CW40" s="198"/>
      <c r="CX40" s="198"/>
      <c r="CY40" s="198"/>
      <c r="CZ40" s="198"/>
      <c r="DA40" s="198"/>
      <c r="DB40" s="198"/>
      <c r="DC40" s="198"/>
      <c r="DD40" s="198"/>
      <c r="DE40" s="198"/>
      <c r="DF40" s="198"/>
      <c r="DG40" s="198"/>
      <c r="DH40" s="198"/>
      <c r="DI40" s="198"/>
      <c r="DJ40" s="198"/>
      <c r="DK40" s="198"/>
      <c r="DL40" s="198"/>
      <c r="DM40" s="198"/>
      <c r="DN40" s="198"/>
      <c r="DO40" s="198"/>
      <c r="DP40" s="198"/>
      <c r="DQ40" s="198"/>
      <c r="DR40" s="198"/>
      <c r="DS40" s="198"/>
      <c r="DT40" s="198"/>
      <c r="DU40" s="198"/>
      <c r="DV40" s="198"/>
      <c r="DW40" s="198"/>
      <c r="DX40" s="198"/>
      <c r="DY40" s="198"/>
      <c r="DZ40" s="198"/>
      <c r="EA40" s="198"/>
      <c r="EB40" s="198"/>
      <c r="EC40" s="198"/>
      <c r="ED40" s="198"/>
      <c r="EE40" s="198"/>
      <c r="EF40" s="198"/>
      <c r="EG40" s="198"/>
      <c r="EH40" s="198"/>
      <c r="EI40" s="198"/>
      <c r="EJ40" s="198"/>
      <c r="EK40" s="198"/>
      <c r="EL40" s="198"/>
      <c r="EM40" s="198"/>
      <c r="EN40" s="198"/>
      <c r="EO40" s="198"/>
      <c r="EP40" s="198"/>
      <c r="EQ40" s="198"/>
      <c r="ER40" s="198"/>
      <c r="ES40" s="198"/>
      <c r="ET40" s="198"/>
      <c r="EU40" s="198"/>
      <c r="EV40" s="198"/>
      <c r="EW40" s="198"/>
      <c r="EX40" s="198"/>
      <c r="EY40" s="198"/>
      <c r="EZ40" s="198"/>
      <c r="FA40" s="198"/>
      <c r="FB40" s="198"/>
      <c r="FC40" s="198"/>
      <c r="FD40" s="198"/>
      <c r="FE40" s="198"/>
      <c r="FF40" s="198"/>
      <c r="FG40" s="198"/>
      <c r="FH40" s="198"/>
      <c r="FI40" s="198"/>
      <c r="FJ40" s="198"/>
      <c r="FK40" s="198"/>
      <c r="FL40" s="198"/>
      <c r="FM40" s="198"/>
      <c r="FN40" s="198"/>
      <c r="FO40" s="198"/>
      <c r="FP40" s="198"/>
      <c r="FQ40" s="198"/>
      <c r="FR40" s="198"/>
      <c r="FS40" s="198"/>
      <c r="FT40" s="198"/>
      <c r="FU40" s="198"/>
      <c r="FV40" s="198"/>
      <c r="FW40" s="198"/>
      <c r="FX40" s="198"/>
      <c r="FY40" s="198"/>
      <c r="FZ40" s="198"/>
      <c r="GA40" s="198"/>
      <c r="GB40" s="198"/>
      <c r="GC40" s="198"/>
      <c r="GD40" s="198"/>
      <c r="GE40" s="198"/>
      <c r="GF40" s="198"/>
      <c r="GG40" s="198"/>
      <c r="GH40" s="198"/>
      <c r="GI40" s="198"/>
      <c r="GJ40" s="198"/>
      <c r="GK40" s="198"/>
      <c r="GL40" s="198"/>
      <c r="GM40" s="198"/>
      <c r="GN40" s="198"/>
      <c r="GO40" s="198"/>
      <c r="GP40" s="198"/>
      <c r="GQ40" s="198"/>
      <c r="GR40" s="198"/>
      <c r="GS40" s="198"/>
      <c r="GT40" s="198"/>
      <c r="GU40" s="198"/>
      <c r="GV40" s="198"/>
      <c r="GW40" s="198"/>
      <c r="GX40" s="198"/>
      <c r="GY40" s="198"/>
      <c r="GZ40" s="198"/>
      <c r="HA40" s="198"/>
      <c r="HB40" s="198"/>
      <c r="HC40" s="198"/>
      <c r="HD40" s="198"/>
      <c r="HE40" s="198"/>
      <c r="HF40" s="198"/>
      <c r="HG40" s="198"/>
      <c r="HH40" s="198"/>
      <c r="HI40" s="198"/>
      <c r="HJ40" s="198"/>
      <c r="HK40" s="198"/>
      <c r="HL40" s="198"/>
      <c r="HM40" s="198"/>
      <c r="HN40" s="198"/>
      <c r="HO40" s="198"/>
      <c r="HP40" s="198"/>
      <c r="HQ40" s="198"/>
      <c r="HR40" s="198"/>
      <c r="HS40" s="198"/>
      <c r="HT40" s="198"/>
      <c r="HU40" s="198"/>
      <c r="HV40" s="198"/>
      <c r="HW40" s="198"/>
      <c r="HX40" s="198"/>
      <c r="HY40" s="198"/>
      <c r="HZ40" s="198"/>
      <c r="IA40" s="198"/>
      <c r="IB40" s="198"/>
      <c r="IC40" s="198"/>
      <c r="ID40" s="198"/>
      <c r="IE40" s="198"/>
      <c r="IF40" s="198"/>
      <c r="IG40" s="198"/>
      <c r="IH40" s="198"/>
      <c r="II40" s="198"/>
      <c r="IJ40" s="198"/>
      <c r="IK40" s="198"/>
      <c r="IL40" s="198"/>
      <c r="IM40" s="198"/>
      <c r="IN40" s="198"/>
      <c r="IO40" s="198"/>
      <c r="IP40" s="198"/>
      <c r="IQ40" s="198"/>
      <c r="IR40" s="198"/>
      <c r="IS40" s="198"/>
      <c r="IT40" s="198"/>
      <c r="IU40" s="198"/>
      <c r="IV40" s="198"/>
      <c r="IW40" s="198"/>
      <c r="IX40" s="198"/>
      <c r="IY40" s="198"/>
      <c r="IZ40" s="198"/>
      <c r="JA40" s="198"/>
      <c r="JB40" s="198"/>
      <c r="JC40" s="198"/>
      <c r="JD40" s="198"/>
      <c r="JE40" s="198"/>
      <c r="JF40" s="198"/>
      <c r="JG40" s="198"/>
      <c r="JH40" s="198"/>
      <c r="JI40" s="198"/>
      <c r="JJ40" s="198"/>
    </row>
    <row r="41" spans="1:270" x14ac:dyDescent="0.25">
      <c r="A41" s="326"/>
      <c r="B41" s="328"/>
      <c r="D41" s="338"/>
      <c r="E41" s="337">
        <v>1</v>
      </c>
      <c r="F41" t="s">
        <v>451</v>
      </c>
      <c r="G41" t="s">
        <v>452</v>
      </c>
      <c r="K41" s="314"/>
      <c r="L41" s="198"/>
      <c r="M41" s="198"/>
      <c r="N41" s="198"/>
      <c r="O41" s="312"/>
      <c r="P41" s="313"/>
      <c r="Q41" s="312"/>
      <c r="R41" s="314"/>
      <c r="S41" s="198"/>
      <c r="T41" s="198"/>
      <c r="U41" s="198"/>
      <c r="X41" s="204"/>
      <c r="Y41" s="205"/>
      <c r="Z41" s="198"/>
      <c r="AA41" s="198"/>
      <c r="AB41" s="198"/>
      <c r="AC41" s="198"/>
      <c r="AD41" s="198"/>
      <c r="AE41" s="198"/>
      <c r="AF41" s="198"/>
      <c r="AG41" s="198"/>
      <c r="AH41" s="198"/>
      <c r="AI41" s="198"/>
      <c r="AJ41" s="198"/>
      <c r="AK41" s="198"/>
      <c r="AL41" s="198"/>
      <c r="AM41" s="198"/>
      <c r="AN41" s="198"/>
      <c r="AO41" s="198"/>
      <c r="AP41" s="198"/>
      <c r="AQ41" s="198"/>
      <c r="AR41" s="198"/>
      <c r="AS41" s="198"/>
      <c r="AT41" s="198"/>
      <c r="AU41" s="198"/>
      <c r="AV41" s="198"/>
      <c r="AW41" s="198"/>
      <c r="AX41" s="198"/>
      <c r="AY41" s="198"/>
      <c r="AZ41" s="198"/>
      <c r="BA41" s="198"/>
      <c r="BB41" s="198"/>
      <c r="BC41" s="198"/>
      <c r="BD41" s="198"/>
      <c r="BE41" s="198"/>
      <c r="BF41" s="198"/>
      <c r="BG41" s="198"/>
      <c r="BH41" s="198"/>
      <c r="BI41" s="198"/>
      <c r="BJ41" s="198"/>
      <c r="BK41" s="198"/>
      <c r="BL41" s="198"/>
      <c r="BM41" s="198"/>
      <c r="BN41" s="198"/>
      <c r="BO41" s="198"/>
      <c r="BP41" s="198"/>
      <c r="BQ41" s="198"/>
      <c r="BR41" s="198"/>
      <c r="BS41" s="198"/>
      <c r="BT41" s="198"/>
      <c r="BU41" s="198"/>
      <c r="BV41" s="198"/>
      <c r="BW41" s="198"/>
      <c r="BX41" s="198"/>
      <c r="BY41" s="198"/>
      <c r="BZ41" s="198"/>
      <c r="CA41" s="198"/>
      <c r="CB41" s="198"/>
      <c r="CC41" s="198"/>
      <c r="CD41" s="198"/>
      <c r="CE41" s="198"/>
      <c r="CF41" s="198"/>
      <c r="CG41" s="198"/>
      <c r="CH41" s="198"/>
      <c r="CI41" s="198"/>
      <c r="CJ41" s="198"/>
      <c r="CK41" s="198"/>
      <c r="CL41" s="198"/>
      <c r="CM41" s="198"/>
      <c r="CN41" s="198"/>
      <c r="CO41" s="198"/>
      <c r="CP41" s="198"/>
      <c r="CQ41" s="198"/>
      <c r="CR41" s="198"/>
      <c r="CS41" s="198"/>
      <c r="CT41" s="198"/>
      <c r="CU41" s="198"/>
      <c r="CV41" s="198"/>
      <c r="CW41" s="198"/>
      <c r="CX41" s="198"/>
      <c r="CY41" s="198"/>
      <c r="CZ41" s="198"/>
      <c r="DA41" s="198"/>
      <c r="DB41" s="198"/>
      <c r="DC41" s="198"/>
      <c r="DD41" s="198"/>
      <c r="DE41" s="198"/>
      <c r="DF41" s="198"/>
      <c r="DG41" s="198"/>
      <c r="DH41" s="198"/>
      <c r="DI41" s="198"/>
      <c r="DJ41" s="198"/>
      <c r="DK41" s="198"/>
      <c r="DL41" s="198"/>
      <c r="DM41" s="198"/>
      <c r="DN41" s="198"/>
      <c r="DO41" s="198"/>
      <c r="DP41" s="198"/>
      <c r="DQ41" s="198"/>
      <c r="DR41" s="198"/>
      <c r="DS41" s="198"/>
      <c r="DT41" s="198"/>
      <c r="DU41" s="198"/>
      <c r="DV41" s="198"/>
      <c r="DW41" s="198"/>
      <c r="DX41" s="198"/>
      <c r="DY41" s="198"/>
      <c r="DZ41" s="198"/>
      <c r="EA41" s="198"/>
      <c r="EB41" s="198"/>
      <c r="EC41" s="198"/>
      <c r="ED41" s="198"/>
      <c r="EE41" s="198"/>
      <c r="EF41" s="198"/>
      <c r="EG41" s="198"/>
      <c r="EH41" s="198"/>
      <c r="EI41" s="198"/>
      <c r="EJ41" s="198"/>
      <c r="EK41" s="198"/>
      <c r="EL41" s="198"/>
      <c r="EM41" s="198"/>
      <c r="EN41" s="198"/>
      <c r="EO41" s="198"/>
      <c r="EP41" s="198"/>
      <c r="EQ41" s="198"/>
      <c r="ER41" s="198"/>
      <c r="ES41" s="198"/>
      <c r="ET41" s="198"/>
      <c r="EU41" s="198"/>
      <c r="EV41" s="198"/>
      <c r="EW41" s="198"/>
      <c r="EX41" s="198"/>
      <c r="EY41" s="198"/>
      <c r="EZ41" s="198"/>
      <c r="FA41" s="198"/>
      <c r="FB41" s="198"/>
      <c r="FC41" s="198"/>
      <c r="FD41" s="198"/>
      <c r="FE41" s="198"/>
      <c r="FF41" s="198"/>
      <c r="FG41" s="198"/>
      <c r="FH41" s="198"/>
      <c r="FI41" s="198"/>
      <c r="FJ41" s="198"/>
      <c r="FK41" s="198"/>
      <c r="FL41" s="198"/>
      <c r="FM41" s="198"/>
      <c r="FN41" s="198"/>
      <c r="FO41" s="198"/>
      <c r="FP41" s="198"/>
      <c r="FQ41" s="198"/>
      <c r="FR41" s="198"/>
      <c r="FS41" s="198"/>
      <c r="FT41" s="198"/>
      <c r="FU41" s="198"/>
      <c r="FV41" s="198"/>
      <c r="FW41" s="198"/>
      <c r="FX41" s="198"/>
      <c r="FY41" s="198"/>
      <c r="FZ41" s="198"/>
      <c r="GA41" s="198"/>
      <c r="GB41" s="198"/>
      <c r="GC41" s="198"/>
      <c r="GD41" s="198"/>
      <c r="GE41" s="198"/>
      <c r="GF41" s="198"/>
      <c r="GG41" s="198"/>
      <c r="GH41" s="198"/>
      <c r="GI41" s="198"/>
      <c r="GJ41" s="198"/>
      <c r="GK41" s="198"/>
      <c r="GL41" s="198"/>
      <c r="GM41" s="198"/>
      <c r="GN41" s="198"/>
      <c r="GO41" s="198"/>
      <c r="GP41" s="198"/>
      <c r="GQ41" s="198"/>
      <c r="GR41" s="198"/>
      <c r="GS41" s="198"/>
      <c r="GT41" s="198"/>
      <c r="GU41" s="198"/>
      <c r="GV41" s="198"/>
      <c r="GW41" s="198"/>
      <c r="GX41" s="198"/>
      <c r="GY41" s="198"/>
      <c r="GZ41" s="198"/>
      <c r="HA41" s="198"/>
      <c r="HB41" s="198"/>
      <c r="HC41" s="198"/>
      <c r="HD41" s="198"/>
      <c r="HE41" s="198"/>
      <c r="HF41" s="198"/>
      <c r="HG41" s="198"/>
      <c r="HH41" s="198"/>
      <c r="HI41" s="198"/>
      <c r="HJ41" s="198"/>
      <c r="HK41" s="198"/>
      <c r="HL41" s="198"/>
      <c r="HM41" s="198"/>
      <c r="HN41" s="198"/>
      <c r="HO41" s="198"/>
      <c r="HP41" s="198"/>
      <c r="HQ41" s="198"/>
      <c r="HR41" s="198"/>
      <c r="HS41" s="198"/>
      <c r="HT41" s="198"/>
      <c r="HU41" s="198"/>
      <c r="HV41" s="198"/>
      <c r="HW41" s="198"/>
      <c r="HX41" s="198"/>
      <c r="HY41" s="198"/>
      <c r="HZ41" s="198"/>
      <c r="IA41" s="198"/>
      <c r="IB41" s="198"/>
      <c r="IC41" s="198"/>
      <c r="ID41" s="198"/>
      <c r="IE41" s="198"/>
      <c r="IF41" s="198"/>
      <c r="IG41" s="198"/>
      <c r="IH41" s="198"/>
      <c r="II41" s="198"/>
      <c r="IJ41" s="198"/>
      <c r="IK41" s="198"/>
      <c r="IL41" s="198"/>
      <c r="IM41" s="198"/>
      <c r="IN41" s="198"/>
      <c r="IO41" s="198"/>
      <c r="IP41" s="198"/>
      <c r="IQ41" s="198"/>
      <c r="IR41" s="198"/>
      <c r="IS41" s="198"/>
      <c r="IT41" s="198"/>
      <c r="IU41" s="198"/>
      <c r="IV41" s="198"/>
      <c r="IW41" s="198"/>
      <c r="IX41" s="198"/>
      <c r="IY41" s="198"/>
      <c r="IZ41" s="198"/>
      <c r="JA41" s="198"/>
      <c r="JB41" s="198"/>
      <c r="JC41" s="198"/>
      <c r="JD41" s="198"/>
      <c r="JE41" s="198"/>
      <c r="JF41" s="198"/>
      <c r="JG41" s="198"/>
      <c r="JH41" s="198"/>
      <c r="JI41" s="198"/>
      <c r="JJ41" s="198"/>
    </row>
    <row r="42" spans="1:270" x14ac:dyDescent="0.25">
      <c r="A42" s="326" t="s">
        <v>453</v>
      </c>
      <c r="B42" s="328" t="s">
        <v>454</v>
      </c>
      <c r="C42" s="330">
        <f>IF(B17&gt;0, 0, IF(C17&gt;0, 12, IF(D17&gt;0, 24, IF(E17&gt;0, 36, IF(F17&gt;0, 48, 0)))))</f>
        <v>0</v>
      </c>
      <c r="D42" s="198"/>
      <c r="E42" s="337">
        <v>2</v>
      </c>
      <c r="F42" t="s">
        <v>450</v>
      </c>
      <c r="G42" t="s">
        <v>455</v>
      </c>
      <c r="K42" s="314"/>
      <c r="L42" s="198"/>
      <c r="M42" s="198"/>
      <c r="N42" s="198"/>
      <c r="O42" s="312"/>
      <c r="P42" s="313"/>
      <c r="Q42" s="312"/>
      <c r="R42" s="314"/>
      <c r="S42" s="198"/>
      <c r="T42" s="198"/>
      <c r="U42" s="198"/>
      <c r="X42" s="204"/>
      <c r="Y42" s="205"/>
      <c r="Z42" s="198"/>
      <c r="AA42" s="198"/>
      <c r="AB42" s="198"/>
      <c r="AC42" s="198"/>
      <c r="AD42" s="198"/>
      <c r="AE42" s="198"/>
      <c r="AF42" s="198"/>
      <c r="AG42" s="198"/>
      <c r="AH42" s="198"/>
      <c r="AI42" s="198"/>
      <c r="AJ42" s="198"/>
      <c r="AK42" s="198"/>
      <c r="AL42" s="198"/>
      <c r="AM42" s="198"/>
      <c r="AN42" s="198"/>
      <c r="AO42" s="198"/>
      <c r="AP42" s="198"/>
      <c r="AQ42" s="198"/>
      <c r="AR42" s="198"/>
      <c r="AS42" s="198"/>
      <c r="AT42" s="198"/>
      <c r="AU42" s="198"/>
      <c r="AV42" s="198"/>
      <c r="AW42" s="198"/>
      <c r="AX42" s="198"/>
      <c r="AY42" s="198"/>
      <c r="AZ42" s="198"/>
      <c r="BA42" s="198"/>
      <c r="BB42" s="198"/>
      <c r="BC42" s="198"/>
      <c r="BD42" s="198"/>
      <c r="BE42" s="198"/>
      <c r="BF42" s="198"/>
      <c r="BG42" s="198"/>
      <c r="BH42" s="198"/>
      <c r="BI42" s="198"/>
      <c r="BJ42" s="198"/>
      <c r="BK42" s="198"/>
      <c r="BL42" s="198"/>
      <c r="BM42" s="198"/>
      <c r="BN42" s="198"/>
      <c r="BO42" s="198"/>
      <c r="BP42" s="198"/>
      <c r="BQ42" s="198"/>
      <c r="BR42" s="198"/>
      <c r="BS42" s="198"/>
      <c r="BT42" s="198"/>
      <c r="BU42" s="198"/>
      <c r="BV42" s="198"/>
      <c r="BW42" s="198"/>
      <c r="BX42" s="198"/>
      <c r="BY42" s="198"/>
      <c r="BZ42" s="198"/>
      <c r="CA42" s="198"/>
      <c r="CB42" s="198"/>
      <c r="CC42" s="198"/>
      <c r="CD42" s="198"/>
      <c r="CE42" s="198"/>
      <c r="CF42" s="198"/>
      <c r="CG42" s="198"/>
      <c r="CH42" s="198"/>
      <c r="CI42" s="198"/>
      <c r="CJ42" s="198"/>
      <c r="CK42" s="198"/>
      <c r="CL42" s="198"/>
      <c r="CM42" s="198"/>
      <c r="CN42" s="198"/>
      <c r="CO42" s="198"/>
      <c r="CP42" s="198"/>
      <c r="CQ42" s="198"/>
      <c r="CR42" s="198"/>
      <c r="CS42" s="198"/>
      <c r="CT42" s="198"/>
      <c r="CU42" s="198"/>
      <c r="CV42" s="198"/>
      <c r="CW42" s="198"/>
      <c r="CX42" s="198"/>
      <c r="CY42" s="198"/>
      <c r="CZ42" s="198"/>
      <c r="DA42" s="198"/>
      <c r="DB42" s="198"/>
      <c r="DC42" s="198"/>
      <c r="DD42" s="198"/>
      <c r="DE42" s="198"/>
      <c r="DF42" s="198"/>
      <c r="DG42" s="198"/>
      <c r="DH42" s="198"/>
      <c r="DI42" s="198"/>
      <c r="DJ42" s="198"/>
      <c r="DK42" s="198"/>
      <c r="DL42" s="198"/>
      <c r="DM42" s="198"/>
      <c r="DN42" s="198"/>
      <c r="DO42" s="198"/>
      <c r="DP42" s="198"/>
      <c r="DQ42" s="198"/>
      <c r="DR42" s="198"/>
      <c r="DS42" s="198"/>
      <c r="DT42" s="198"/>
      <c r="DU42" s="198"/>
      <c r="DV42" s="198"/>
      <c r="DW42" s="198"/>
      <c r="DX42" s="198"/>
      <c r="DY42" s="198"/>
      <c r="DZ42" s="198"/>
      <c r="EA42" s="198"/>
      <c r="EB42" s="198"/>
      <c r="EC42" s="198"/>
      <c r="ED42" s="198"/>
      <c r="EE42" s="198"/>
      <c r="EF42" s="198"/>
      <c r="EG42" s="198"/>
      <c r="EH42" s="198"/>
      <c r="EI42" s="198"/>
      <c r="EJ42" s="198"/>
      <c r="EK42" s="198"/>
      <c r="EL42" s="198"/>
      <c r="EM42" s="198"/>
      <c r="EN42" s="198"/>
      <c r="EO42" s="198"/>
      <c r="EP42" s="198"/>
      <c r="EQ42" s="198"/>
      <c r="ER42" s="198"/>
      <c r="ES42" s="198"/>
      <c r="ET42" s="198"/>
      <c r="EU42" s="198"/>
      <c r="EV42" s="198"/>
      <c r="EW42" s="198"/>
      <c r="EX42" s="198"/>
      <c r="EY42" s="198"/>
      <c r="EZ42" s="198"/>
      <c r="FA42" s="198"/>
      <c r="FB42" s="198"/>
      <c r="FC42" s="198"/>
      <c r="FD42" s="198"/>
      <c r="FE42" s="198"/>
      <c r="FF42" s="198"/>
      <c r="FG42" s="198"/>
      <c r="FH42" s="198"/>
      <c r="FI42" s="198"/>
      <c r="FJ42" s="198"/>
      <c r="FK42" s="198"/>
      <c r="FL42" s="198"/>
      <c r="FM42" s="198"/>
      <c r="FN42" s="198"/>
      <c r="FO42" s="198"/>
      <c r="FP42" s="198"/>
      <c r="FQ42" s="198"/>
      <c r="FR42" s="198"/>
      <c r="FS42" s="198"/>
      <c r="FT42" s="198"/>
      <c r="FU42" s="198"/>
      <c r="FV42" s="198"/>
      <c r="FW42" s="198"/>
      <c r="FX42" s="198"/>
      <c r="FY42" s="198"/>
      <c r="FZ42" s="198"/>
      <c r="GA42" s="198"/>
      <c r="GB42" s="198"/>
      <c r="GC42" s="198"/>
      <c r="GD42" s="198"/>
      <c r="GE42" s="198"/>
      <c r="GF42" s="198"/>
      <c r="GG42" s="198"/>
      <c r="GH42" s="198"/>
      <c r="GI42" s="198"/>
      <c r="GJ42" s="198"/>
      <c r="GK42" s="198"/>
      <c r="GL42" s="198"/>
      <c r="GM42" s="198"/>
      <c r="GN42" s="198"/>
      <c r="GO42" s="198"/>
      <c r="GP42" s="198"/>
      <c r="GQ42" s="198"/>
      <c r="GR42" s="198"/>
      <c r="GS42" s="198"/>
      <c r="GT42" s="198"/>
      <c r="GU42" s="198"/>
      <c r="GV42" s="198"/>
      <c r="GW42" s="198"/>
      <c r="GX42" s="198"/>
      <c r="GY42" s="198"/>
      <c r="GZ42" s="198"/>
      <c r="HA42" s="198"/>
      <c r="HB42" s="198"/>
      <c r="HC42" s="198"/>
      <c r="HD42" s="198"/>
      <c r="HE42" s="198"/>
      <c r="HF42" s="198"/>
      <c r="HG42" s="198"/>
      <c r="HH42" s="198"/>
      <c r="HI42" s="198"/>
      <c r="HJ42" s="198"/>
      <c r="HK42" s="198"/>
      <c r="HL42" s="198"/>
      <c r="HM42" s="198"/>
      <c r="HN42" s="198"/>
      <c r="HO42" s="198"/>
      <c r="HP42" s="198"/>
      <c r="HQ42" s="198"/>
      <c r="HR42" s="198"/>
      <c r="HS42" s="198"/>
      <c r="HT42" s="198"/>
      <c r="HU42" s="198"/>
      <c r="HV42" s="198"/>
      <c r="HW42" s="198"/>
      <c r="HX42" s="198"/>
      <c r="HY42" s="198"/>
      <c r="HZ42" s="198"/>
      <c r="IA42" s="198"/>
      <c r="IB42" s="198"/>
      <c r="IC42" s="198"/>
      <c r="ID42" s="198"/>
      <c r="IE42" s="198"/>
      <c r="IF42" s="198"/>
      <c r="IG42" s="198"/>
      <c r="IH42" s="198"/>
      <c r="II42" s="198"/>
      <c r="IJ42" s="198"/>
      <c r="IK42" s="198"/>
      <c r="IL42" s="198"/>
      <c r="IM42" s="198"/>
      <c r="IN42" s="198"/>
      <c r="IO42" s="198"/>
      <c r="IP42" s="198"/>
      <c r="IQ42" s="198"/>
      <c r="IR42" s="198"/>
      <c r="IS42" s="198"/>
      <c r="IT42" s="198"/>
      <c r="IU42" s="198"/>
      <c r="IV42" s="198"/>
      <c r="IW42" s="198"/>
      <c r="IX42" s="198"/>
      <c r="IY42" s="198"/>
      <c r="IZ42" s="198"/>
      <c r="JA42" s="198"/>
      <c r="JB42" s="198"/>
      <c r="JC42" s="198"/>
      <c r="JD42" s="198"/>
      <c r="JE42" s="198"/>
      <c r="JF42" s="198"/>
      <c r="JG42" s="198"/>
      <c r="JH42" s="198"/>
      <c r="JI42" s="198"/>
      <c r="JJ42" s="198"/>
    </row>
    <row r="43" spans="1:270" x14ac:dyDescent="0.25">
      <c r="A43" s="326" t="s">
        <v>396</v>
      </c>
      <c r="B43" s="328" t="s">
        <v>446</v>
      </c>
      <c r="C43">
        <f>IF(C40="No Payment Deferral",1,$B$8*12)</f>
        <v>24</v>
      </c>
      <c r="D43" s="198"/>
      <c r="E43" s="337">
        <v>3</v>
      </c>
      <c r="F43" t="s">
        <v>456</v>
      </c>
      <c r="G43" t="s">
        <v>457</v>
      </c>
      <c r="K43" s="314"/>
      <c r="L43" s="198"/>
      <c r="M43" s="198"/>
      <c r="N43" s="198"/>
      <c r="O43" s="312"/>
      <c r="P43" s="313"/>
      <c r="Q43" s="312"/>
      <c r="R43" s="314"/>
      <c r="S43" s="198"/>
      <c r="T43" s="198"/>
      <c r="U43" s="198"/>
      <c r="X43" s="204"/>
      <c r="Y43" s="205"/>
      <c r="Z43" s="198"/>
      <c r="AA43" s="198"/>
      <c r="AB43" s="198"/>
      <c r="AC43" s="198"/>
      <c r="AD43" s="198"/>
      <c r="AE43" s="198"/>
      <c r="AF43" s="198"/>
      <c r="AG43" s="198"/>
      <c r="AH43" s="198"/>
      <c r="AI43" s="198"/>
      <c r="AJ43" s="198"/>
      <c r="AK43" s="198"/>
      <c r="AL43" s="198"/>
      <c r="AM43" s="198"/>
      <c r="AN43" s="198"/>
      <c r="AO43" s="198"/>
      <c r="AP43" s="198"/>
      <c r="AQ43" s="198"/>
      <c r="AR43" s="198"/>
      <c r="AS43" s="198"/>
      <c r="AT43" s="198"/>
      <c r="AU43" s="198"/>
      <c r="AV43" s="198"/>
      <c r="AW43" s="198"/>
      <c r="AX43" s="198"/>
      <c r="AY43" s="198"/>
      <c r="AZ43" s="198"/>
      <c r="BA43" s="198"/>
      <c r="BB43" s="198"/>
      <c r="BC43" s="198"/>
      <c r="BD43" s="198"/>
      <c r="BE43" s="198"/>
      <c r="BF43" s="198"/>
      <c r="BG43" s="198"/>
      <c r="BH43" s="198"/>
      <c r="BI43" s="198"/>
      <c r="BJ43" s="198"/>
      <c r="BK43" s="198"/>
      <c r="BL43" s="198"/>
      <c r="BM43" s="198"/>
      <c r="BN43" s="198"/>
      <c r="BO43" s="198"/>
      <c r="BP43" s="198"/>
      <c r="BQ43" s="198"/>
      <c r="BR43" s="198"/>
      <c r="BS43" s="198"/>
      <c r="BT43" s="198"/>
      <c r="BU43" s="198"/>
      <c r="BV43" s="198"/>
      <c r="BW43" s="198"/>
      <c r="BX43" s="198"/>
      <c r="BY43" s="198"/>
      <c r="BZ43" s="198"/>
      <c r="CA43" s="198"/>
      <c r="CB43" s="198"/>
      <c r="CC43" s="198"/>
      <c r="CD43" s="198"/>
      <c r="CE43" s="198"/>
      <c r="CF43" s="198"/>
      <c r="CG43" s="198"/>
      <c r="CH43" s="198"/>
      <c r="CI43" s="198"/>
      <c r="CJ43" s="198"/>
      <c r="CK43" s="198"/>
      <c r="CL43" s="198"/>
      <c r="CM43" s="198"/>
      <c r="CN43" s="198"/>
      <c r="CO43" s="198"/>
      <c r="CP43" s="198"/>
      <c r="CQ43" s="198"/>
      <c r="CR43" s="198"/>
      <c r="CS43" s="198"/>
      <c r="CT43" s="198"/>
      <c r="CU43" s="198"/>
      <c r="CV43" s="198"/>
      <c r="CW43" s="198"/>
      <c r="CX43" s="198"/>
      <c r="CY43" s="198"/>
      <c r="CZ43" s="198"/>
      <c r="DA43" s="198"/>
      <c r="DB43" s="198"/>
      <c r="DC43" s="198"/>
      <c r="DD43" s="198"/>
      <c r="DE43" s="198"/>
      <c r="DF43" s="198"/>
      <c r="DG43" s="198"/>
      <c r="DH43" s="198"/>
      <c r="DI43" s="198"/>
      <c r="DJ43" s="198"/>
      <c r="DK43" s="198"/>
      <c r="DL43" s="198"/>
      <c r="DM43" s="198"/>
      <c r="DN43" s="198"/>
      <c r="DO43" s="198"/>
      <c r="DP43" s="198"/>
      <c r="DQ43" s="198"/>
      <c r="DR43" s="198"/>
      <c r="DS43" s="198"/>
      <c r="DT43" s="198"/>
      <c r="DU43" s="198"/>
      <c r="DV43" s="198"/>
      <c r="DW43" s="198"/>
      <c r="DX43" s="198"/>
      <c r="DY43" s="198"/>
      <c r="DZ43" s="198"/>
      <c r="EA43" s="198"/>
      <c r="EB43" s="198"/>
      <c r="EC43" s="198"/>
      <c r="ED43" s="198"/>
      <c r="EE43" s="198"/>
      <c r="EF43" s="198"/>
      <c r="EG43" s="198"/>
      <c r="EH43" s="198"/>
      <c r="EI43" s="198"/>
      <c r="EJ43" s="198"/>
      <c r="EK43" s="198"/>
      <c r="EL43" s="198"/>
      <c r="EM43" s="198"/>
      <c r="EN43" s="198"/>
      <c r="EO43" s="198"/>
      <c r="EP43" s="198"/>
      <c r="EQ43" s="198"/>
      <c r="ER43" s="198"/>
      <c r="ES43" s="198"/>
      <c r="ET43" s="198"/>
      <c r="EU43" s="198"/>
      <c r="EV43" s="198"/>
      <c r="EW43" s="198"/>
      <c r="EX43" s="198"/>
      <c r="EY43" s="198"/>
      <c r="EZ43" s="198"/>
      <c r="FA43" s="198"/>
      <c r="FB43" s="198"/>
      <c r="FC43" s="198"/>
      <c r="FD43" s="198"/>
      <c r="FE43" s="198"/>
      <c r="FF43" s="198"/>
      <c r="FG43" s="198"/>
      <c r="FH43" s="198"/>
      <c r="FI43" s="198"/>
      <c r="FJ43" s="198"/>
      <c r="FK43" s="198"/>
      <c r="FL43" s="198"/>
      <c r="FM43" s="198"/>
      <c r="FN43" s="198"/>
      <c r="FO43" s="198"/>
      <c r="FP43" s="198"/>
      <c r="FQ43" s="198"/>
      <c r="FR43" s="198"/>
      <c r="FS43" s="198"/>
      <c r="FT43" s="198"/>
      <c r="FU43" s="198"/>
      <c r="FV43" s="198"/>
      <c r="FW43" s="198"/>
      <c r="FX43" s="198"/>
      <c r="FY43" s="198"/>
      <c r="FZ43" s="198"/>
      <c r="GA43" s="198"/>
      <c r="GB43" s="198"/>
      <c r="GC43" s="198"/>
      <c r="GD43" s="198"/>
      <c r="GE43" s="198"/>
      <c r="GF43" s="198"/>
      <c r="GG43" s="198"/>
      <c r="GH43" s="198"/>
      <c r="GI43" s="198"/>
      <c r="GJ43" s="198"/>
      <c r="GK43" s="198"/>
      <c r="GL43" s="198"/>
      <c r="GM43" s="198"/>
      <c r="GN43" s="198"/>
      <c r="GO43" s="198"/>
      <c r="GP43" s="198"/>
      <c r="GQ43" s="198"/>
      <c r="GR43" s="198"/>
      <c r="GS43" s="198"/>
      <c r="GT43" s="198"/>
      <c r="GU43" s="198"/>
      <c r="GV43" s="198"/>
      <c r="GW43" s="198"/>
      <c r="GX43" s="198"/>
      <c r="GY43" s="198"/>
      <c r="GZ43" s="198"/>
      <c r="HA43" s="198"/>
      <c r="HB43" s="198"/>
      <c r="HC43" s="198"/>
      <c r="HD43" s="198"/>
      <c r="HE43" s="198"/>
      <c r="HF43" s="198"/>
      <c r="HG43" s="198"/>
      <c r="HH43" s="198"/>
      <c r="HI43" s="198"/>
      <c r="HJ43" s="198"/>
      <c r="HK43" s="198"/>
      <c r="HL43" s="198"/>
      <c r="HM43" s="198"/>
      <c r="HN43" s="198"/>
      <c r="HO43" s="198"/>
      <c r="HP43" s="198"/>
      <c r="HQ43" s="198"/>
      <c r="HR43" s="198"/>
      <c r="HS43" s="198"/>
      <c r="HT43" s="198"/>
      <c r="HU43" s="198"/>
      <c r="HV43" s="198"/>
      <c r="HW43" s="198"/>
      <c r="HX43" s="198"/>
      <c r="HY43" s="198"/>
      <c r="HZ43" s="198"/>
      <c r="IA43" s="198"/>
      <c r="IB43" s="198"/>
      <c r="IC43" s="198"/>
      <c r="ID43" s="198"/>
      <c r="IE43" s="198"/>
      <c r="IF43" s="198"/>
      <c r="IG43" s="198"/>
      <c r="IH43" s="198"/>
      <c r="II43" s="198"/>
      <c r="IJ43" s="198"/>
      <c r="IK43" s="198"/>
      <c r="IL43" s="198"/>
      <c r="IM43" s="198"/>
      <c r="IN43" s="198"/>
      <c r="IO43" s="198"/>
      <c r="IP43" s="198"/>
      <c r="IQ43" s="198"/>
      <c r="IR43" s="198"/>
      <c r="IS43" s="198"/>
      <c r="IT43" s="198"/>
      <c r="IU43" s="198"/>
      <c r="IV43" s="198"/>
      <c r="IW43" s="198"/>
      <c r="IX43" s="198"/>
      <c r="IY43" s="198"/>
      <c r="IZ43" s="198"/>
      <c r="JA43" s="198"/>
      <c r="JB43" s="198"/>
      <c r="JC43" s="198"/>
      <c r="JD43" s="198"/>
      <c r="JE43" s="198"/>
      <c r="JF43" s="198"/>
      <c r="JG43" s="198"/>
      <c r="JH43" s="198"/>
      <c r="JI43" s="198"/>
      <c r="JJ43" s="198"/>
    </row>
    <row r="44" spans="1:270" x14ac:dyDescent="0.25">
      <c r="A44" s="326" t="s">
        <v>458</v>
      </c>
      <c r="B44" s="328" t="s">
        <v>459</v>
      </c>
      <c r="C44">
        <f>C42+C43</f>
        <v>24</v>
      </c>
      <c r="D44" s="198"/>
      <c r="K44" s="314"/>
      <c r="L44" s="198"/>
      <c r="M44" s="198"/>
      <c r="N44" s="198"/>
      <c r="O44" s="312"/>
      <c r="P44" s="313"/>
      <c r="Q44" s="312"/>
      <c r="R44" s="314"/>
      <c r="S44" s="198"/>
      <c r="T44" s="198"/>
      <c r="U44" s="198"/>
      <c r="X44" s="204"/>
      <c r="Y44" s="205"/>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8"/>
      <c r="DJ44" s="198"/>
      <c r="DK44" s="198"/>
      <c r="DL44" s="198"/>
      <c r="DM44" s="198"/>
      <c r="DN44" s="198"/>
      <c r="DO44" s="198"/>
      <c r="DP44" s="198"/>
      <c r="DQ44" s="198"/>
      <c r="DR44" s="198"/>
      <c r="DS44" s="198"/>
      <c r="DT44" s="198"/>
      <c r="DU44" s="198"/>
      <c r="DV44" s="198"/>
      <c r="DW44" s="198"/>
      <c r="DX44" s="198"/>
      <c r="DY44" s="198"/>
      <c r="DZ44" s="198"/>
      <c r="EA44" s="198"/>
      <c r="EB44" s="198"/>
      <c r="EC44" s="198"/>
      <c r="ED44" s="198"/>
      <c r="EE44" s="198"/>
      <c r="EF44" s="198"/>
      <c r="EG44" s="198"/>
      <c r="EH44" s="198"/>
      <c r="EI44" s="198"/>
      <c r="EJ44" s="198"/>
      <c r="EK44" s="198"/>
      <c r="EL44" s="198"/>
      <c r="EM44" s="198"/>
      <c r="EN44" s="198"/>
      <c r="EO44" s="198"/>
      <c r="EP44" s="198"/>
      <c r="EQ44" s="198"/>
      <c r="ER44" s="198"/>
      <c r="ES44" s="198"/>
      <c r="ET44" s="198"/>
      <c r="EU44" s="198"/>
      <c r="EV44" s="198"/>
      <c r="EW44" s="198"/>
      <c r="EX44" s="198"/>
      <c r="EY44" s="198"/>
      <c r="EZ44" s="198"/>
      <c r="FA44" s="198"/>
      <c r="FB44" s="198"/>
      <c r="FC44" s="198"/>
      <c r="FD44" s="198"/>
      <c r="FE44" s="198"/>
      <c r="FF44" s="198"/>
      <c r="FG44" s="198"/>
      <c r="FH44" s="198"/>
      <c r="FI44" s="198"/>
      <c r="FJ44" s="198"/>
      <c r="FK44" s="198"/>
      <c r="FL44" s="198"/>
      <c r="FM44" s="198"/>
      <c r="FN44" s="198"/>
      <c r="FO44" s="198"/>
      <c r="FP44" s="198"/>
      <c r="FQ44" s="198"/>
      <c r="FR44" s="198"/>
      <c r="FS44" s="198"/>
      <c r="FT44" s="198"/>
      <c r="FU44" s="198"/>
      <c r="FV44" s="198"/>
      <c r="FW44" s="198"/>
      <c r="FX44" s="198"/>
      <c r="FY44" s="198"/>
      <c r="FZ44" s="198"/>
      <c r="GA44" s="198"/>
      <c r="GB44" s="198"/>
      <c r="GC44" s="198"/>
      <c r="GD44" s="198"/>
      <c r="GE44" s="198"/>
      <c r="GF44" s="198"/>
      <c r="GG44" s="198"/>
      <c r="GH44" s="198"/>
      <c r="GI44" s="198"/>
      <c r="GJ44" s="198"/>
      <c r="GK44" s="198"/>
      <c r="GL44" s="198"/>
      <c r="GM44" s="198"/>
      <c r="GN44" s="198"/>
      <c r="GO44" s="198"/>
      <c r="GP44" s="198"/>
      <c r="GQ44" s="198"/>
      <c r="GR44" s="198"/>
      <c r="GS44" s="198"/>
      <c r="GT44" s="198"/>
      <c r="GU44" s="198"/>
      <c r="GV44" s="198"/>
      <c r="GW44" s="198"/>
      <c r="GX44" s="198"/>
      <c r="GY44" s="198"/>
      <c r="GZ44" s="198"/>
      <c r="HA44" s="198"/>
      <c r="HB44" s="198"/>
      <c r="HC44" s="198"/>
      <c r="HD44" s="198"/>
      <c r="HE44" s="198"/>
      <c r="HF44" s="198"/>
      <c r="HG44" s="198"/>
      <c r="HH44" s="198"/>
      <c r="HI44" s="198"/>
      <c r="HJ44" s="198"/>
      <c r="HK44" s="198"/>
      <c r="HL44" s="198"/>
      <c r="HM44" s="198"/>
      <c r="HN44" s="198"/>
      <c r="HO44" s="198"/>
      <c r="HP44" s="198"/>
      <c r="HQ44" s="198"/>
      <c r="HR44" s="198"/>
      <c r="HS44" s="198"/>
      <c r="HT44" s="198"/>
      <c r="HU44" s="198"/>
      <c r="HV44" s="198"/>
      <c r="HW44" s="198"/>
      <c r="HX44" s="198"/>
      <c r="HY44" s="198"/>
      <c r="HZ44" s="198"/>
      <c r="IA44" s="198"/>
      <c r="IB44" s="198"/>
      <c r="IC44" s="198"/>
      <c r="ID44" s="198"/>
      <c r="IE44" s="198"/>
      <c r="IF44" s="198"/>
      <c r="IG44" s="198"/>
      <c r="IH44" s="198"/>
      <c r="II44" s="198"/>
      <c r="IJ44" s="198"/>
      <c r="IK44" s="198"/>
      <c r="IL44" s="198"/>
      <c r="IM44" s="198"/>
      <c r="IN44" s="198"/>
      <c r="IO44" s="198"/>
      <c r="IP44" s="198"/>
      <c r="IQ44" s="198"/>
      <c r="IR44" s="198"/>
      <c r="IS44" s="198"/>
      <c r="IT44" s="198"/>
      <c r="IU44" s="198"/>
      <c r="IV44" s="198"/>
      <c r="IW44" s="198"/>
      <c r="IX44" s="198"/>
      <c r="IY44" s="198"/>
      <c r="IZ44" s="198"/>
      <c r="JA44" s="198"/>
      <c r="JB44" s="198"/>
      <c r="JC44" s="198"/>
      <c r="JD44" s="198"/>
      <c r="JE44" s="198"/>
      <c r="JF44" s="198"/>
      <c r="JG44" s="198"/>
      <c r="JH44" s="198"/>
      <c r="JI44" s="198"/>
      <c r="JJ44" s="198"/>
    </row>
    <row r="45" spans="1:270" x14ac:dyDescent="0.25">
      <c r="A45" s="326"/>
      <c r="B45" s="328"/>
      <c r="C45" s="328"/>
      <c r="D45" s="336"/>
      <c r="E45" s="328"/>
      <c r="G45" s="198"/>
      <c r="H45" s="204"/>
      <c r="I45" s="335"/>
      <c r="J45" s="328"/>
      <c r="K45" s="314"/>
      <c r="L45" s="198"/>
      <c r="M45" s="198"/>
      <c r="N45" s="198"/>
      <c r="O45" s="312"/>
      <c r="P45" s="313"/>
      <c r="Q45" s="312"/>
      <c r="R45" s="314"/>
      <c r="S45" s="198"/>
      <c r="T45" s="198"/>
      <c r="U45" s="198"/>
      <c r="X45" s="204"/>
      <c r="Y45" s="205"/>
      <c r="Z45" s="198"/>
      <c r="AA45" s="198"/>
      <c r="AB45" s="198"/>
      <c r="AC45" s="198"/>
      <c r="AD45" s="198"/>
      <c r="AE45" s="198"/>
      <c r="AF45" s="198"/>
      <c r="AG45" s="198"/>
      <c r="AH45" s="198"/>
      <c r="AI45" s="198"/>
      <c r="AJ45" s="198"/>
      <c r="AK45" s="198"/>
      <c r="AL45" s="198"/>
      <c r="AM45" s="198"/>
      <c r="AN45" s="198"/>
      <c r="AO45" s="198"/>
      <c r="AP45" s="198"/>
      <c r="AQ45" s="198"/>
      <c r="AR45" s="198"/>
      <c r="AS45" s="198"/>
      <c r="AT45" s="198"/>
      <c r="AU45" s="198"/>
      <c r="AV45" s="198"/>
      <c r="AW45" s="198"/>
      <c r="AX45" s="198"/>
      <c r="AY45" s="198"/>
      <c r="AZ45" s="198"/>
      <c r="BA45" s="198"/>
      <c r="BB45" s="198"/>
      <c r="BC45" s="198"/>
      <c r="BD45" s="198"/>
      <c r="BE45" s="198"/>
      <c r="BF45" s="198"/>
      <c r="BG45" s="198"/>
      <c r="BH45" s="198"/>
      <c r="BI45" s="198"/>
      <c r="BJ45" s="198"/>
      <c r="BK45" s="198"/>
      <c r="BL45" s="198"/>
      <c r="BM45" s="198"/>
      <c r="BN45" s="198"/>
      <c r="BO45" s="198"/>
      <c r="BP45" s="198"/>
      <c r="BQ45" s="198"/>
      <c r="BR45" s="198"/>
      <c r="BS45" s="198"/>
      <c r="BT45" s="198"/>
      <c r="BU45" s="198"/>
      <c r="BV45" s="198"/>
      <c r="BW45" s="198"/>
      <c r="BX45" s="198"/>
      <c r="BY45" s="198"/>
      <c r="BZ45" s="198"/>
      <c r="CA45" s="198"/>
      <c r="CB45" s="198"/>
      <c r="CC45" s="198"/>
      <c r="CD45" s="198"/>
      <c r="CE45" s="198"/>
      <c r="CF45" s="198"/>
      <c r="CG45" s="198"/>
      <c r="CH45" s="198"/>
      <c r="CI45" s="198"/>
      <c r="CJ45" s="198"/>
      <c r="CK45" s="198"/>
      <c r="CL45" s="198"/>
      <c r="CM45" s="198"/>
      <c r="CN45" s="198"/>
      <c r="CO45" s="198"/>
      <c r="CP45" s="198"/>
      <c r="CQ45" s="198"/>
      <c r="CR45" s="198"/>
      <c r="CS45" s="198"/>
      <c r="CT45" s="198"/>
      <c r="CU45" s="198"/>
      <c r="CV45" s="198"/>
      <c r="CW45" s="198"/>
      <c r="CX45" s="198"/>
      <c r="CY45" s="198"/>
      <c r="CZ45" s="198"/>
      <c r="DA45" s="198"/>
      <c r="DB45" s="198"/>
      <c r="DC45" s="198"/>
      <c r="DD45" s="198"/>
      <c r="DE45" s="198"/>
      <c r="DF45" s="198"/>
      <c r="DG45" s="198"/>
      <c r="DH45" s="198"/>
      <c r="DI45" s="198"/>
      <c r="DJ45" s="198"/>
      <c r="DK45" s="198"/>
      <c r="DL45" s="198"/>
      <c r="DM45" s="198"/>
      <c r="DN45" s="198"/>
      <c r="DO45" s="198"/>
      <c r="DP45" s="198"/>
      <c r="DQ45" s="198"/>
      <c r="DR45" s="198"/>
      <c r="DS45" s="198"/>
      <c r="DT45" s="198"/>
      <c r="DU45" s="198"/>
      <c r="DV45" s="198"/>
      <c r="DW45" s="198"/>
      <c r="DX45" s="198"/>
      <c r="DY45" s="198"/>
      <c r="DZ45" s="198"/>
      <c r="EA45" s="198"/>
      <c r="EB45" s="198"/>
      <c r="EC45" s="198"/>
      <c r="ED45" s="198"/>
      <c r="EE45" s="198"/>
      <c r="EF45" s="198"/>
      <c r="EG45" s="198"/>
      <c r="EH45" s="198"/>
      <c r="EI45" s="198"/>
      <c r="EJ45" s="198"/>
      <c r="EK45" s="198"/>
      <c r="EL45" s="198"/>
      <c r="EM45" s="198"/>
      <c r="EN45" s="198"/>
      <c r="EO45" s="198"/>
      <c r="EP45" s="198"/>
      <c r="EQ45" s="198"/>
      <c r="ER45" s="198"/>
      <c r="ES45" s="198"/>
      <c r="ET45" s="198"/>
      <c r="EU45" s="198"/>
      <c r="EV45" s="198"/>
      <c r="EW45" s="198"/>
      <c r="EX45" s="198"/>
      <c r="EY45" s="198"/>
      <c r="EZ45" s="198"/>
      <c r="FA45" s="198"/>
      <c r="FB45" s="198"/>
      <c r="FC45" s="198"/>
      <c r="FD45" s="198"/>
      <c r="FE45" s="198"/>
      <c r="FF45" s="198"/>
      <c r="FG45" s="198"/>
      <c r="FH45" s="198"/>
      <c r="FI45" s="198"/>
      <c r="FJ45" s="198"/>
      <c r="FK45" s="198"/>
      <c r="FL45" s="198"/>
      <c r="FM45" s="198"/>
      <c r="FN45" s="198"/>
      <c r="FO45" s="198"/>
      <c r="FP45" s="198"/>
      <c r="FQ45" s="198"/>
      <c r="FR45" s="198"/>
      <c r="FS45" s="198"/>
      <c r="FT45" s="198"/>
      <c r="FU45" s="198"/>
      <c r="FV45" s="198"/>
      <c r="FW45" s="198"/>
      <c r="FX45" s="198"/>
      <c r="FY45" s="198"/>
      <c r="FZ45" s="198"/>
      <c r="GA45" s="198"/>
      <c r="GB45" s="198"/>
      <c r="GC45" s="198"/>
      <c r="GD45" s="198"/>
      <c r="GE45" s="198"/>
      <c r="GF45" s="198"/>
      <c r="GG45" s="198"/>
      <c r="GH45" s="198"/>
      <c r="GI45" s="198"/>
      <c r="GJ45" s="198"/>
      <c r="GK45" s="198"/>
      <c r="GL45" s="198"/>
      <c r="GM45" s="198"/>
      <c r="GN45" s="198"/>
      <c r="GO45" s="198"/>
      <c r="GP45" s="198"/>
      <c r="GQ45" s="198"/>
      <c r="GR45" s="198"/>
      <c r="GS45" s="198"/>
      <c r="GT45" s="198"/>
      <c r="GU45" s="198"/>
      <c r="GV45" s="198"/>
      <c r="GW45" s="198"/>
      <c r="GX45" s="198"/>
      <c r="GY45" s="198"/>
      <c r="GZ45" s="198"/>
      <c r="HA45" s="198"/>
      <c r="HB45" s="198"/>
      <c r="HC45" s="198"/>
      <c r="HD45" s="198"/>
      <c r="HE45" s="198"/>
      <c r="HF45" s="198"/>
      <c r="HG45" s="198"/>
      <c r="HH45" s="198"/>
      <c r="HI45" s="198"/>
      <c r="HJ45" s="198"/>
      <c r="HK45" s="198"/>
      <c r="HL45" s="198"/>
      <c r="HM45" s="198"/>
      <c r="HN45" s="198"/>
      <c r="HO45" s="198"/>
      <c r="HP45" s="198"/>
      <c r="HQ45" s="198"/>
      <c r="HR45" s="198"/>
      <c r="HS45" s="198"/>
      <c r="HT45" s="198"/>
      <c r="HU45" s="198"/>
      <c r="HV45" s="198"/>
      <c r="HW45" s="198"/>
      <c r="HX45" s="198"/>
      <c r="HY45" s="198"/>
      <c r="HZ45" s="198"/>
      <c r="IA45" s="198"/>
      <c r="IB45" s="198"/>
      <c r="IC45" s="198"/>
      <c r="ID45" s="198"/>
      <c r="IE45" s="198"/>
      <c r="IF45" s="198"/>
      <c r="IG45" s="198"/>
      <c r="IH45" s="198"/>
      <c r="II45" s="198"/>
      <c r="IJ45" s="198"/>
      <c r="IK45" s="198"/>
      <c r="IL45" s="198"/>
      <c r="IM45" s="198"/>
      <c r="IN45" s="198"/>
      <c r="IO45" s="198"/>
      <c r="IP45" s="198"/>
      <c r="IQ45" s="198"/>
      <c r="IR45" s="198"/>
      <c r="IS45" s="198"/>
      <c r="IT45" s="198"/>
      <c r="IU45" s="198"/>
      <c r="IV45" s="198"/>
      <c r="IW45" s="198"/>
      <c r="IX45" s="198"/>
      <c r="IY45" s="198"/>
      <c r="IZ45" s="198"/>
      <c r="JA45" s="198"/>
      <c r="JB45" s="198"/>
      <c r="JC45" s="198"/>
      <c r="JD45" s="198"/>
      <c r="JE45" s="198"/>
      <c r="JF45" s="198"/>
      <c r="JG45" s="198"/>
      <c r="JH45" s="198"/>
      <c r="JI45" s="198"/>
      <c r="JJ45" s="198"/>
    </row>
    <row r="46" spans="1:270" x14ac:dyDescent="0.25">
      <c r="A46" s="326"/>
      <c r="B46" s="328"/>
      <c r="C46" s="331"/>
      <c r="D46" s="328"/>
      <c r="F46" s="328"/>
      <c r="G46" s="332"/>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c r="AF46" s="333"/>
      <c r="AG46" s="333"/>
      <c r="AH46" s="333"/>
      <c r="AI46" s="333"/>
      <c r="AJ46" s="333"/>
      <c r="AK46" s="333"/>
      <c r="AL46" s="333"/>
      <c r="AM46" s="334"/>
      <c r="AN46" s="334"/>
      <c r="AO46" s="334"/>
      <c r="AP46" s="334"/>
      <c r="AQ46" s="334"/>
      <c r="AR46" s="334"/>
      <c r="AS46" s="334"/>
      <c r="AT46" s="334"/>
      <c r="AU46" s="334"/>
      <c r="AV46" s="334"/>
      <c r="AW46" s="334"/>
      <c r="AX46" s="334"/>
      <c r="AY46" s="334"/>
      <c r="AZ46" s="334"/>
      <c r="BA46" s="334"/>
      <c r="BB46" s="334"/>
      <c r="BC46" s="334"/>
      <c r="BD46" s="334"/>
      <c r="BE46" s="334"/>
      <c r="BF46" s="334"/>
      <c r="BG46" s="334"/>
      <c r="BH46" s="334"/>
      <c r="BI46" s="198"/>
      <c r="BJ46" s="198"/>
      <c r="BK46" s="198"/>
      <c r="BL46" s="198"/>
      <c r="BM46" s="198"/>
      <c r="BN46" s="198"/>
      <c r="BO46" s="198"/>
      <c r="BP46" s="198"/>
      <c r="BQ46" s="198"/>
      <c r="BR46" s="198"/>
      <c r="BS46" s="198"/>
      <c r="BT46" s="198"/>
      <c r="BU46" s="198"/>
      <c r="BV46" s="198"/>
      <c r="BW46" s="198"/>
      <c r="BX46" s="198"/>
      <c r="BY46" s="198"/>
      <c r="BZ46" s="198"/>
      <c r="CA46" s="198"/>
      <c r="CB46" s="198"/>
      <c r="CC46" s="198"/>
      <c r="CD46" s="198"/>
      <c r="CE46" s="198"/>
      <c r="CF46" s="198"/>
      <c r="CG46" s="198"/>
      <c r="CH46" s="198"/>
      <c r="CI46" s="198"/>
      <c r="CJ46" s="198"/>
      <c r="CK46" s="198"/>
      <c r="CL46" s="198"/>
      <c r="CM46" s="198"/>
      <c r="CN46" s="198"/>
      <c r="CO46" s="198"/>
      <c r="CP46" s="198"/>
      <c r="CQ46" s="198"/>
      <c r="CR46" s="198"/>
      <c r="CS46" s="198"/>
      <c r="CT46" s="198"/>
      <c r="CU46" s="198"/>
      <c r="CV46" s="198"/>
      <c r="CW46" s="198"/>
      <c r="CX46" s="198"/>
      <c r="CY46" s="198"/>
      <c r="CZ46" s="198"/>
      <c r="DA46" s="198"/>
      <c r="DB46" s="198"/>
      <c r="DC46" s="198"/>
      <c r="DD46" s="198"/>
      <c r="DE46" s="198"/>
      <c r="DF46" s="198"/>
      <c r="DG46" s="198"/>
      <c r="DH46" s="198"/>
      <c r="DI46" s="198"/>
      <c r="DJ46" s="198"/>
      <c r="DK46" s="198"/>
      <c r="DL46" s="198"/>
      <c r="DM46" s="198"/>
      <c r="DN46" s="198"/>
      <c r="DO46" s="198"/>
      <c r="DP46" s="198"/>
      <c r="DQ46" s="198"/>
      <c r="DR46" s="198"/>
      <c r="DS46" s="198"/>
      <c r="DT46" s="198"/>
      <c r="DU46" s="198"/>
      <c r="DV46" s="198"/>
      <c r="DW46" s="198"/>
      <c r="DX46" s="198"/>
      <c r="DY46" s="198"/>
      <c r="DZ46" s="198"/>
      <c r="EA46" s="198"/>
      <c r="EB46" s="198"/>
      <c r="EC46" s="198"/>
      <c r="ED46" s="198"/>
      <c r="EE46" s="198"/>
      <c r="EF46" s="198"/>
      <c r="EG46" s="198"/>
      <c r="EH46" s="198"/>
      <c r="EI46" s="198"/>
      <c r="EJ46" s="198"/>
      <c r="EK46" s="198"/>
      <c r="EL46" s="198"/>
      <c r="EM46" s="198"/>
      <c r="EN46" s="198"/>
      <c r="EO46" s="198"/>
      <c r="EP46" s="198"/>
      <c r="EQ46" s="198"/>
      <c r="ER46" s="198"/>
      <c r="ES46" s="198"/>
      <c r="ET46" s="198"/>
      <c r="EU46" s="198"/>
      <c r="EV46" s="198"/>
      <c r="EW46" s="198"/>
      <c r="EX46" s="198"/>
      <c r="EY46" s="198"/>
      <c r="EZ46" s="198"/>
      <c r="FA46" s="198"/>
      <c r="FB46" s="198"/>
      <c r="FC46" s="198"/>
      <c r="FD46" s="198"/>
      <c r="FE46" s="198"/>
      <c r="FF46" s="198"/>
      <c r="FG46" s="198"/>
      <c r="FH46" s="198"/>
      <c r="FI46" s="198"/>
      <c r="FJ46" s="198"/>
      <c r="FK46" s="198"/>
      <c r="FL46" s="198"/>
      <c r="FM46" s="198"/>
      <c r="FN46" s="198"/>
      <c r="FO46" s="198"/>
      <c r="FP46" s="198"/>
      <c r="FQ46" s="198"/>
      <c r="FR46" s="198"/>
      <c r="FS46" s="198"/>
      <c r="FT46" s="198"/>
      <c r="FU46" s="198"/>
      <c r="FV46" s="198"/>
      <c r="FW46" s="198"/>
      <c r="FX46" s="198"/>
      <c r="FY46" s="198"/>
      <c r="FZ46" s="198"/>
      <c r="GA46" s="198"/>
      <c r="GB46" s="198"/>
      <c r="GC46" s="198"/>
      <c r="GD46" s="198"/>
      <c r="GE46" s="198"/>
      <c r="GF46" s="198"/>
      <c r="GG46" s="198"/>
      <c r="GH46" s="198"/>
      <c r="GI46" s="198"/>
      <c r="GJ46" s="198"/>
      <c r="GK46" s="198"/>
      <c r="GL46" s="198"/>
      <c r="GM46" s="198"/>
      <c r="GN46" s="198"/>
      <c r="GO46" s="198"/>
      <c r="GP46" s="198"/>
      <c r="GQ46" s="198"/>
      <c r="GR46" s="198"/>
      <c r="GS46" s="198"/>
      <c r="GT46" s="198"/>
      <c r="GU46" s="198"/>
      <c r="GV46" s="198"/>
      <c r="GW46" s="198"/>
      <c r="GX46" s="198"/>
      <c r="GY46" s="198"/>
      <c r="GZ46" s="198"/>
      <c r="HA46" s="198"/>
      <c r="HB46" s="198"/>
      <c r="HC46" s="198"/>
      <c r="HD46" s="198"/>
      <c r="HE46" s="198"/>
      <c r="HF46" s="198"/>
      <c r="HG46" s="198"/>
      <c r="HH46" s="198"/>
      <c r="HI46" s="198"/>
      <c r="HJ46" s="198"/>
      <c r="HK46" s="198"/>
      <c r="HL46" s="198"/>
      <c r="HM46" s="198"/>
      <c r="HN46" s="198"/>
      <c r="HO46" s="198"/>
      <c r="HP46" s="198"/>
      <c r="HQ46" s="198"/>
      <c r="HR46" s="198"/>
      <c r="HS46" s="198"/>
      <c r="HT46" s="198"/>
      <c r="HU46" s="198"/>
      <c r="HV46" s="198"/>
      <c r="HW46" s="198"/>
      <c r="HX46" s="198"/>
      <c r="HY46" s="198"/>
      <c r="HZ46" s="198"/>
      <c r="IA46" s="198"/>
      <c r="IB46" s="198"/>
      <c r="IC46" s="198"/>
      <c r="ID46" s="198"/>
      <c r="IE46" s="198"/>
      <c r="IF46" s="198"/>
      <c r="IG46" s="198"/>
      <c r="IH46" s="198"/>
      <c r="II46" s="198"/>
      <c r="IJ46" s="198"/>
      <c r="IK46" s="198"/>
      <c r="IL46" s="198"/>
      <c r="IM46" s="198"/>
      <c r="IN46" s="198"/>
      <c r="IO46" s="198"/>
      <c r="IP46" s="198"/>
      <c r="IQ46" s="198"/>
      <c r="IR46" s="198"/>
      <c r="IS46" s="198"/>
      <c r="IT46" s="198"/>
      <c r="IU46" s="198"/>
      <c r="IV46" s="198"/>
      <c r="IW46" s="198"/>
      <c r="IX46" s="198"/>
      <c r="IY46" s="198"/>
      <c r="IZ46" s="198"/>
      <c r="JA46" s="198"/>
      <c r="JB46" s="198"/>
      <c r="JC46" s="198"/>
      <c r="JD46" s="198"/>
      <c r="JE46" s="198"/>
      <c r="JF46" s="198"/>
      <c r="JG46" s="198"/>
      <c r="JH46" s="198"/>
      <c r="JI46" s="198"/>
      <c r="JJ46" s="198"/>
    </row>
    <row r="47" spans="1:270" s="342" customFormat="1" x14ac:dyDescent="0.25">
      <c r="A47" s="326" t="s">
        <v>460</v>
      </c>
      <c r="B47" s="338" t="s">
        <v>461</v>
      </c>
    </row>
    <row r="48" spans="1:270" s="342" customFormat="1" x14ac:dyDescent="0.25">
      <c r="A48" s="326"/>
      <c r="B48" s="108" t="s">
        <v>462</v>
      </c>
      <c r="C48" s="108">
        <v>1</v>
      </c>
      <c r="D48" s="108">
        <f>C48+1</f>
        <v>2</v>
      </c>
      <c r="E48" s="108">
        <f>D48+1</f>
        <v>3</v>
      </c>
      <c r="F48" s="108">
        <f>E48+1</f>
        <v>4</v>
      </c>
      <c r="G48" s="108">
        <f>F48+1</f>
        <v>5</v>
      </c>
      <c r="H48" s="108"/>
    </row>
    <row r="49" spans="1:282" s="342" customFormat="1" x14ac:dyDescent="0.25">
      <c r="B49" s="80" t="s">
        <v>463</v>
      </c>
      <c r="C49" s="331">
        <f>B17</f>
        <v>320108</v>
      </c>
      <c r="D49" s="331">
        <f>C17</f>
        <v>847825</v>
      </c>
      <c r="E49" s="331">
        <f>D17</f>
        <v>1695651</v>
      </c>
      <c r="F49" s="331">
        <f>E17</f>
        <v>2260867</v>
      </c>
      <c r="G49" s="331">
        <f>F17</f>
        <v>565217</v>
      </c>
    </row>
    <row r="50" spans="1:282" ht="45" x14ac:dyDescent="0.25">
      <c r="B50" s="80" t="s">
        <v>464</v>
      </c>
      <c r="C50" s="331" cm="1">
        <f t="array" ref="C50">IF(C$48&lt;=$B$8,INDEX($C$72:$EC$72,,MATCH(1,$C$64:$EC$64,0)),C49)</f>
        <v>320108</v>
      </c>
      <c r="D50" s="331" cm="1">
        <f t="array" ref="D50">IF(D48&lt;=$B$8,INDEX($C83:$EC83,,MATCH(1,$C65:$EC65,0)),D49)</f>
        <v>847825</v>
      </c>
      <c r="E50" s="331" cm="1">
        <f t="array" ref="E50">IF(E48&lt;=$B$8,INDEX($C94:$EC94,,MATCH(1,$C66:$EC66,0)),E49)</f>
        <v>1695651</v>
      </c>
      <c r="F50" s="331" cm="1">
        <f t="array" ref="F50">IF(F48&lt;=$B$8,INDEX($C105:$EC105,,MATCH(1,$C67:$EC67,0)),F49)</f>
        <v>2260867</v>
      </c>
      <c r="G50" s="331" cm="1">
        <f t="array" ref="G50">IF(G48&lt;=$B$8,INDEX($C116:$EC116,,MATCH(1,$C68:$EC68,0)),G49)</f>
        <v>565217</v>
      </c>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33"/>
      <c r="AL50" s="333"/>
      <c r="AM50" s="334"/>
      <c r="AN50" s="334"/>
      <c r="AO50" s="334"/>
      <c r="AP50" s="334"/>
      <c r="AQ50" s="334"/>
      <c r="AR50" s="334"/>
      <c r="AS50" s="334"/>
      <c r="AT50" s="334"/>
      <c r="AU50" s="334"/>
      <c r="AV50" s="334"/>
      <c r="AW50" s="334"/>
      <c r="AX50" s="334"/>
      <c r="AY50" s="334"/>
      <c r="AZ50" s="334"/>
      <c r="BA50" s="334"/>
      <c r="BB50" s="334"/>
      <c r="BC50" s="334"/>
      <c r="BD50" s="334"/>
      <c r="BE50" s="334"/>
      <c r="BF50" s="334"/>
      <c r="BG50" s="334"/>
      <c r="BH50" s="334"/>
      <c r="BI50" s="198"/>
      <c r="BJ50" s="198"/>
      <c r="BK50" s="198"/>
      <c r="BL50" s="198"/>
      <c r="BM50" s="198"/>
      <c r="BN50" s="198"/>
      <c r="BO50" s="198"/>
      <c r="BP50" s="198"/>
      <c r="BQ50" s="198"/>
      <c r="BR50" s="198"/>
      <c r="BS50" s="198"/>
      <c r="BT50" s="198"/>
      <c r="BU50" s="198"/>
      <c r="BV50" s="198"/>
      <c r="BW50" s="198"/>
      <c r="BX50" s="198"/>
      <c r="BY50" s="198"/>
      <c r="BZ50" s="198"/>
      <c r="CA50" s="198"/>
      <c r="CB50" s="198"/>
      <c r="CC50" s="198"/>
      <c r="CD50" s="198"/>
      <c r="CE50" s="198"/>
      <c r="CF50" s="198"/>
      <c r="CG50" s="198"/>
      <c r="CH50" s="198"/>
      <c r="CI50" s="198"/>
      <c r="CJ50" s="198"/>
      <c r="CK50" s="198"/>
      <c r="CL50" s="198"/>
      <c r="CM50" s="198"/>
      <c r="CN50" s="198"/>
      <c r="CO50" s="198"/>
      <c r="CP50" s="198"/>
      <c r="CQ50" s="198"/>
      <c r="CR50" s="198"/>
      <c r="CS50" s="198"/>
      <c r="CT50" s="198"/>
      <c r="CU50" s="198"/>
      <c r="CV50" s="198"/>
      <c r="CW50" s="198"/>
      <c r="CX50" s="198"/>
      <c r="CY50" s="198"/>
      <c r="CZ50" s="198"/>
      <c r="DA50" s="198"/>
      <c r="DB50" s="198"/>
      <c r="DC50" s="198"/>
      <c r="DD50" s="198"/>
      <c r="DE50" s="198"/>
      <c r="DF50" s="198"/>
      <c r="DG50" s="198"/>
      <c r="DH50" s="198"/>
      <c r="DI50" s="198"/>
      <c r="DJ50" s="198"/>
      <c r="DK50" s="198"/>
      <c r="DL50" s="198"/>
      <c r="DM50" s="198"/>
      <c r="DN50" s="198"/>
      <c r="DO50" s="198"/>
      <c r="DP50" s="198"/>
      <c r="DQ50" s="198"/>
      <c r="DR50" s="198"/>
      <c r="DS50" s="198"/>
      <c r="DT50" s="198"/>
      <c r="DU50" s="198"/>
      <c r="DV50" s="198"/>
      <c r="DW50" s="198"/>
      <c r="DX50" s="198"/>
      <c r="DY50" s="198"/>
      <c r="DZ50" s="198"/>
      <c r="EA50" s="198"/>
      <c r="EB50" s="198"/>
      <c r="EC50" s="198"/>
      <c r="ED50" s="198"/>
      <c r="EE50" s="198"/>
      <c r="EF50" s="198"/>
      <c r="EG50" s="198"/>
      <c r="EH50" s="198"/>
      <c r="EI50" s="198"/>
      <c r="EJ50" s="198"/>
      <c r="EK50" s="198"/>
      <c r="EL50" s="198"/>
      <c r="EM50" s="198"/>
      <c r="EN50" s="198"/>
      <c r="EO50" s="198"/>
      <c r="EP50" s="198"/>
      <c r="EQ50" s="198"/>
      <c r="ER50" s="198"/>
      <c r="ES50" s="198"/>
      <c r="ET50" s="198"/>
      <c r="EU50" s="198"/>
      <c r="EV50" s="198"/>
      <c r="EW50" s="198"/>
      <c r="EX50" s="198"/>
      <c r="EY50" s="198"/>
      <c r="EZ50" s="198"/>
      <c r="FA50" s="198"/>
      <c r="FB50" s="198"/>
      <c r="FC50" s="198"/>
      <c r="FD50" s="198"/>
      <c r="FE50" s="198"/>
      <c r="FF50" s="198"/>
      <c r="FG50" s="198"/>
      <c r="FH50" s="198"/>
      <c r="FI50" s="198"/>
      <c r="FJ50" s="198"/>
      <c r="FK50" s="198"/>
      <c r="FL50" s="198"/>
      <c r="FM50" s="198"/>
      <c r="FN50" s="198"/>
      <c r="FO50" s="198"/>
      <c r="FP50" s="198"/>
      <c r="FQ50" s="198"/>
      <c r="FR50" s="198"/>
      <c r="FS50" s="198"/>
      <c r="FT50" s="198"/>
      <c r="FU50" s="198"/>
      <c r="FV50" s="198"/>
      <c r="FW50" s="198"/>
      <c r="FX50" s="198"/>
      <c r="FY50" s="198"/>
      <c r="FZ50" s="198"/>
      <c r="GA50" s="198"/>
      <c r="GB50" s="198"/>
      <c r="GC50" s="198"/>
      <c r="GD50" s="198"/>
      <c r="GE50" s="198"/>
      <c r="GF50" s="198"/>
      <c r="GG50" s="198"/>
      <c r="GH50" s="198"/>
      <c r="GI50" s="198"/>
      <c r="GJ50" s="198"/>
      <c r="GK50" s="198"/>
      <c r="GL50" s="198"/>
      <c r="GM50" s="198"/>
      <c r="GN50" s="198"/>
      <c r="GO50" s="198"/>
      <c r="GP50" s="198"/>
      <c r="GQ50" s="198"/>
      <c r="GR50" s="198"/>
      <c r="GS50" s="198"/>
      <c r="GT50" s="198"/>
      <c r="GU50" s="198"/>
      <c r="GV50" s="198"/>
      <c r="GW50" s="198"/>
      <c r="GX50" s="198"/>
      <c r="GY50" s="198"/>
      <c r="GZ50" s="198"/>
      <c r="HA50" s="198"/>
      <c r="HB50" s="198"/>
      <c r="HC50" s="198"/>
      <c r="HD50" s="198"/>
      <c r="HE50" s="198"/>
      <c r="HF50" s="198"/>
      <c r="HG50" s="198"/>
      <c r="HH50" s="198"/>
      <c r="HI50" s="198"/>
      <c r="HJ50" s="198"/>
      <c r="HK50" s="198"/>
      <c r="HL50" s="198"/>
      <c r="HM50" s="198"/>
      <c r="HN50" s="198"/>
      <c r="HO50" s="198"/>
      <c r="HP50" s="198"/>
      <c r="HQ50" s="198"/>
      <c r="HR50" s="198"/>
      <c r="HS50" s="198"/>
      <c r="HT50" s="198"/>
      <c r="HU50" s="198"/>
      <c r="HV50" s="198"/>
      <c r="HW50" s="198"/>
      <c r="HX50" s="198"/>
      <c r="HY50" s="198"/>
      <c r="HZ50" s="198"/>
      <c r="IA50" s="198"/>
      <c r="IB50" s="198"/>
      <c r="IC50" s="198"/>
      <c r="ID50" s="198"/>
      <c r="IE50" s="198"/>
      <c r="IF50" s="198"/>
      <c r="IG50" s="198"/>
      <c r="IH50" s="198"/>
      <c r="II50" s="198"/>
      <c r="IJ50" s="198"/>
      <c r="IK50" s="198"/>
      <c r="IL50" s="198"/>
      <c r="IM50" s="198"/>
      <c r="IN50" s="198"/>
      <c r="IO50" s="198"/>
      <c r="IP50" s="198"/>
      <c r="IQ50" s="198"/>
      <c r="IR50" s="198"/>
      <c r="IS50" s="198"/>
      <c r="IT50" s="198"/>
      <c r="IU50" s="198"/>
      <c r="IV50" s="198"/>
      <c r="IW50" s="198"/>
      <c r="IX50" s="198"/>
      <c r="IY50" s="198"/>
      <c r="IZ50" s="198"/>
      <c r="JA50" s="198"/>
      <c r="JB50" s="198"/>
      <c r="JC50" s="198"/>
      <c r="JD50" s="198"/>
      <c r="JE50" s="198"/>
      <c r="JF50" s="198"/>
      <c r="JG50" s="198"/>
      <c r="JH50" s="198"/>
      <c r="JI50" s="198"/>
      <c r="JJ50" s="198"/>
    </row>
    <row r="51" spans="1:282" x14ac:dyDescent="0.25">
      <c r="A51" s="326"/>
      <c r="B51" s="328"/>
      <c r="D51" s="198"/>
      <c r="G51" s="198"/>
      <c r="H51" s="204"/>
      <c r="K51" s="314"/>
      <c r="L51" s="198"/>
      <c r="M51" s="198"/>
      <c r="N51" s="198"/>
      <c r="O51" s="312"/>
      <c r="P51" s="313"/>
      <c r="Q51" s="312"/>
      <c r="R51" s="314"/>
      <c r="S51" s="198"/>
      <c r="T51" s="198"/>
      <c r="U51" s="198"/>
      <c r="X51" s="204"/>
      <c r="Y51" s="205"/>
      <c r="Z51" s="198"/>
      <c r="AA51" s="198"/>
      <c r="AB51" s="198"/>
      <c r="AC51" s="198"/>
      <c r="AD51" s="198"/>
      <c r="AE51" s="198"/>
      <c r="AF51" s="198"/>
      <c r="AG51" s="198"/>
      <c r="AH51" s="198"/>
      <c r="AI51" s="198"/>
      <c r="AJ51" s="198"/>
      <c r="AK51" s="198"/>
      <c r="AL51" s="198"/>
      <c r="AM51" s="198"/>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8"/>
      <c r="BQ51" s="198"/>
      <c r="BR51" s="198"/>
      <c r="BS51" s="198"/>
      <c r="BT51" s="198"/>
      <c r="BU51" s="198"/>
      <c r="BV51" s="198"/>
      <c r="BW51" s="198"/>
      <c r="BX51" s="198"/>
      <c r="BY51" s="198"/>
      <c r="BZ51" s="198"/>
      <c r="CA51" s="198"/>
      <c r="CB51" s="198"/>
      <c r="CC51" s="198"/>
      <c r="CD51" s="198"/>
      <c r="CE51" s="198"/>
      <c r="CF51" s="198"/>
      <c r="CG51" s="198"/>
      <c r="CH51" s="198"/>
      <c r="CI51" s="198"/>
      <c r="CJ51" s="198"/>
      <c r="CK51" s="198"/>
      <c r="CL51" s="198"/>
      <c r="CM51" s="198"/>
      <c r="CN51" s="198"/>
      <c r="CO51" s="198"/>
      <c r="CP51" s="198"/>
      <c r="CQ51" s="198"/>
      <c r="CR51" s="198"/>
      <c r="CS51" s="198"/>
      <c r="CT51" s="198"/>
      <c r="CU51" s="198"/>
      <c r="CV51" s="198"/>
      <c r="CW51" s="198"/>
      <c r="CX51" s="198"/>
      <c r="CY51" s="198"/>
      <c r="CZ51" s="198"/>
      <c r="DA51" s="198"/>
      <c r="DB51" s="198"/>
      <c r="DC51" s="198"/>
      <c r="DD51" s="198"/>
      <c r="DE51" s="198"/>
      <c r="DF51" s="198"/>
      <c r="DG51" s="198"/>
      <c r="DH51" s="198"/>
      <c r="DI51" s="198"/>
      <c r="DJ51" s="198"/>
      <c r="DK51" s="198"/>
      <c r="DL51" s="198"/>
      <c r="DM51" s="198"/>
      <c r="DN51" s="198"/>
      <c r="DO51" s="198"/>
      <c r="DP51" s="198"/>
      <c r="DQ51" s="198"/>
      <c r="DR51" s="198"/>
      <c r="DS51" s="198"/>
      <c r="DT51" s="198"/>
      <c r="DU51" s="198"/>
      <c r="DV51" s="198"/>
      <c r="DW51" s="198"/>
      <c r="DX51" s="198"/>
      <c r="DY51" s="198"/>
      <c r="DZ51" s="198"/>
      <c r="EA51" s="198"/>
      <c r="EB51" s="198"/>
      <c r="EC51" s="198"/>
      <c r="ED51" s="198"/>
      <c r="EE51" s="198"/>
      <c r="EF51" s="198"/>
      <c r="EG51" s="198"/>
      <c r="EH51" s="198"/>
      <c r="EI51" s="198"/>
      <c r="EJ51" s="198"/>
      <c r="EK51" s="198"/>
      <c r="EL51" s="198"/>
      <c r="EM51" s="198"/>
      <c r="EN51" s="198"/>
      <c r="EO51" s="198"/>
      <c r="EP51" s="198"/>
      <c r="EQ51" s="198"/>
      <c r="ER51" s="198"/>
      <c r="ES51" s="198"/>
      <c r="ET51" s="198"/>
      <c r="EU51" s="198"/>
      <c r="EV51" s="198"/>
      <c r="EW51" s="198"/>
      <c r="EX51" s="198"/>
      <c r="EY51" s="198"/>
      <c r="EZ51" s="198"/>
      <c r="FA51" s="198"/>
      <c r="FB51" s="198"/>
      <c r="FC51" s="198"/>
      <c r="FD51" s="198"/>
      <c r="FE51" s="198"/>
      <c r="FF51" s="198"/>
      <c r="FG51" s="198"/>
      <c r="FH51" s="198"/>
      <c r="FI51" s="198"/>
      <c r="FJ51" s="198"/>
      <c r="FK51" s="198"/>
      <c r="FL51" s="198"/>
      <c r="FM51" s="198"/>
      <c r="FN51" s="198"/>
      <c r="FO51" s="198"/>
      <c r="FP51" s="198"/>
      <c r="FQ51" s="198"/>
      <c r="FR51" s="198"/>
      <c r="FS51" s="198"/>
      <c r="FT51" s="198"/>
      <c r="FU51" s="198"/>
      <c r="FV51" s="198"/>
      <c r="FW51" s="198"/>
      <c r="FX51" s="198"/>
      <c r="FY51" s="198"/>
      <c r="FZ51" s="198"/>
      <c r="GA51" s="198"/>
      <c r="GB51" s="198"/>
      <c r="GC51" s="198"/>
      <c r="GD51" s="198"/>
      <c r="GE51" s="198"/>
      <c r="GF51" s="198"/>
      <c r="GG51" s="198"/>
      <c r="GH51" s="198"/>
      <c r="GI51" s="198"/>
      <c r="GJ51" s="198"/>
      <c r="GK51" s="198"/>
      <c r="GL51" s="198"/>
      <c r="GM51" s="198"/>
      <c r="GN51" s="198"/>
      <c r="GO51" s="198"/>
      <c r="GP51" s="198"/>
      <c r="GQ51" s="198"/>
      <c r="GR51" s="198"/>
      <c r="GS51" s="198"/>
      <c r="GT51" s="198"/>
      <c r="GU51" s="198"/>
      <c r="GV51" s="198"/>
      <c r="GW51" s="198"/>
      <c r="GX51" s="198"/>
      <c r="GY51" s="198"/>
      <c r="GZ51" s="198"/>
      <c r="HA51" s="198"/>
      <c r="HB51" s="198"/>
      <c r="HC51" s="198"/>
      <c r="HD51" s="198"/>
      <c r="HE51" s="198"/>
      <c r="HF51" s="198"/>
      <c r="HG51" s="198"/>
      <c r="HH51" s="198"/>
      <c r="HI51" s="198"/>
      <c r="HJ51" s="198"/>
      <c r="HK51" s="198"/>
      <c r="HL51" s="198"/>
      <c r="HM51" s="198"/>
      <c r="HN51" s="198"/>
      <c r="HO51" s="198"/>
      <c r="HP51" s="198"/>
      <c r="HQ51" s="198"/>
      <c r="HR51" s="198"/>
      <c r="HS51" s="198"/>
      <c r="HT51" s="198"/>
      <c r="HU51" s="198"/>
      <c r="HV51" s="198"/>
      <c r="HW51" s="198"/>
      <c r="HX51" s="198"/>
      <c r="HY51" s="198"/>
      <c r="HZ51" s="198"/>
      <c r="IA51" s="198"/>
      <c r="IB51" s="198"/>
      <c r="IC51" s="198"/>
      <c r="ID51" s="198"/>
      <c r="IE51" s="198"/>
      <c r="IF51" s="198"/>
      <c r="IG51" s="198"/>
      <c r="IH51" s="198"/>
      <c r="II51" s="198"/>
      <c r="IJ51" s="198"/>
      <c r="IK51" s="198"/>
      <c r="IL51" s="198"/>
      <c r="IM51" s="198"/>
      <c r="IN51" s="198"/>
      <c r="IO51" s="198"/>
      <c r="IP51" s="198"/>
      <c r="IQ51" s="198"/>
      <c r="IR51" s="198"/>
      <c r="IS51" s="198"/>
      <c r="IT51" s="198"/>
      <c r="IU51" s="198"/>
      <c r="IV51" s="198"/>
      <c r="IW51" s="198"/>
      <c r="IX51" s="198"/>
      <c r="IY51" s="198"/>
      <c r="IZ51" s="198"/>
      <c r="JA51" s="198"/>
      <c r="JB51" s="198"/>
      <c r="JC51" s="198"/>
      <c r="JD51" s="198"/>
      <c r="JE51" s="198"/>
      <c r="JF51" s="198"/>
      <c r="JG51" s="198"/>
      <c r="JH51" s="198"/>
      <c r="JI51" s="198"/>
      <c r="JJ51" s="198"/>
    </row>
    <row r="52" spans="1:282" s="343" customFormat="1" x14ac:dyDescent="0.25">
      <c r="A52" s="343" t="s">
        <v>465</v>
      </c>
    </row>
    <row r="53" spans="1:282" s="342" customFormat="1" x14ac:dyDescent="0.25"/>
    <row r="54" spans="1:282" s="342" customFormat="1" x14ac:dyDescent="0.25">
      <c r="A54" s="329" t="s">
        <v>466</v>
      </c>
    </row>
    <row r="55" spans="1:282" x14ac:dyDescent="0.25">
      <c r="A55" t="s">
        <v>467</v>
      </c>
      <c r="C55" s="320" t="str">
        <f>TEXT(C57,"MMM YY")</f>
        <v>Jul 24</v>
      </c>
      <c r="D55" s="320" t="str">
        <f t="shared" ref="D55:BO55" si="2">TEXT(D57,"MMM YY")</f>
        <v>Aug 24</v>
      </c>
      <c r="E55" s="320" t="str">
        <f t="shared" si="2"/>
        <v>Sep 24</v>
      </c>
      <c r="F55" s="320" t="str">
        <f t="shared" si="2"/>
        <v>Oct 24</v>
      </c>
      <c r="G55" s="320" t="str">
        <f t="shared" si="2"/>
        <v>Nov 24</v>
      </c>
      <c r="H55" s="320" t="str">
        <f t="shared" si="2"/>
        <v>Dec 24</v>
      </c>
      <c r="I55" s="320" t="str">
        <f t="shared" si="2"/>
        <v>Jan 25</v>
      </c>
      <c r="J55" s="320" t="str">
        <f t="shared" si="2"/>
        <v>Feb 25</v>
      </c>
      <c r="K55" s="320" t="str">
        <f t="shared" si="2"/>
        <v>Mar 25</v>
      </c>
      <c r="L55" s="320" t="str">
        <f t="shared" si="2"/>
        <v>Apr 25</v>
      </c>
      <c r="M55" s="320" t="str">
        <f t="shared" si="2"/>
        <v>May 25</v>
      </c>
      <c r="N55" s="320" t="str">
        <f t="shared" si="2"/>
        <v>Jun 25</v>
      </c>
      <c r="O55" s="320" t="str">
        <f t="shared" si="2"/>
        <v>Jul 25</v>
      </c>
      <c r="P55" s="320" t="str">
        <f t="shared" si="2"/>
        <v>Aug 25</v>
      </c>
      <c r="Q55" s="320" t="str">
        <f t="shared" si="2"/>
        <v>Sep 25</v>
      </c>
      <c r="R55" s="320" t="str">
        <f t="shared" si="2"/>
        <v>Oct 25</v>
      </c>
      <c r="S55" s="320" t="str">
        <f t="shared" si="2"/>
        <v>Nov 25</v>
      </c>
      <c r="T55" s="320" t="str">
        <f t="shared" si="2"/>
        <v>Dec 25</v>
      </c>
      <c r="U55" s="320" t="str">
        <f t="shared" si="2"/>
        <v>Jan 26</v>
      </c>
      <c r="V55" s="320" t="str">
        <f t="shared" si="2"/>
        <v>Feb 26</v>
      </c>
      <c r="W55" s="320" t="str">
        <f t="shared" si="2"/>
        <v>Mar 26</v>
      </c>
      <c r="X55" s="320" t="str">
        <f t="shared" si="2"/>
        <v>Apr 26</v>
      </c>
      <c r="Y55" s="320" t="str">
        <f t="shared" si="2"/>
        <v>May 26</v>
      </c>
      <c r="Z55" s="320" t="str">
        <f t="shared" si="2"/>
        <v>Jun 26</v>
      </c>
      <c r="AA55" s="320" t="str">
        <f t="shared" si="2"/>
        <v>Jul 26</v>
      </c>
      <c r="AB55" s="320" t="str">
        <f t="shared" si="2"/>
        <v>Aug 26</v>
      </c>
      <c r="AC55" s="320" t="str">
        <f t="shared" si="2"/>
        <v>Sep 26</v>
      </c>
      <c r="AD55" s="320" t="str">
        <f t="shared" si="2"/>
        <v>Oct 26</v>
      </c>
      <c r="AE55" s="320" t="str">
        <f t="shared" si="2"/>
        <v>Nov 26</v>
      </c>
      <c r="AF55" s="320" t="str">
        <f t="shared" si="2"/>
        <v>Dec 26</v>
      </c>
      <c r="AG55" s="320" t="str">
        <f t="shared" si="2"/>
        <v>Jan 27</v>
      </c>
      <c r="AH55" s="320" t="str">
        <f t="shared" si="2"/>
        <v>Feb 27</v>
      </c>
      <c r="AI55" s="320" t="str">
        <f t="shared" si="2"/>
        <v>Mar 27</v>
      </c>
      <c r="AJ55" s="320" t="str">
        <f t="shared" si="2"/>
        <v>Apr 27</v>
      </c>
      <c r="AK55" s="320" t="str">
        <f t="shared" si="2"/>
        <v>May 27</v>
      </c>
      <c r="AL55" s="320" t="str">
        <f t="shared" si="2"/>
        <v>Jun 27</v>
      </c>
      <c r="AM55" s="320" t="str">
        <f t="shared" si="2"/>
        <v>Jul 27</v>
      </c>
      <c r="AN55" s="320" t="str">
        <f t="shared" si="2"/>
        <v>Aug 27</v>
      </c>
      <c r="AO55" s="320" t="str">
        <f t="shared" si="2"/>
        <v>Sep 27</v>
      </c>
      <c r="AP55" s="320" t="str">
        <f t="shared" si="2"/>
        <v>Oct 27</v>
      </c>
      <c r="AQ55" s="320" t="str">
        <f t="shared" si="2"/>
        <v>Nov 27</v>
      </c>
      <c r="AR55" s="320" t="str">
        <f t="shared" si="2"/>
        <v>Dec 27</v>
      </c>
      <c r="AS55" s="320" t="str">
        <f t="shared" si="2"/>
        <v>Jan 28</v>
      </c>
      <c r="AT55" s="320" t="str">
        <f t="shared" si="2"/>
        <v>Feb 28</v>
      </c>
      <c r="AU55" s="320" t="str">
        <f t="shared" si="2"/>
        <v>Mar 28</v>
      </c>
      <c r="AV55" s="320" t="str">
        <f t="shared" si="2"/>
        <v>Apr 28</v>
      </c>
      <c r="AW55" s="320" t="str">
        <f t="shared" si="2"/>
        <v>May 28</v>
      </c>
      <c r="AX55" s="320" t="str">
        <f t="shared" si="2"/>
        <v>Jun 28</v>
      </c>
      <c r="AY55" s="320" t="str">
        <f t="shared" si="2"/>
        <v>Jul 28</v>
      </c>
      <c r="AZ55" s="320" t="str">
        <f t="shared" si="2"/>
        <v>Aug 28</v>
      </c>
      <c r="BA55" s="320" t="str">
        <f t="shared" si="2"/>
        <v>Sep 28</v>
      </c>
      <c r="BB55" s="320" t="str">
        <f t="shared" si="2"/>
        <v>Oct 28</v>
      </c>
      <c r="BC55" s="320" t="str">
        <f t="shared" si="2"/>
        <v>Nov 28</v>
      </c>
      <c r="BD55" s="320" t="str">
        <f t="shared" si="2"/>
        <v>Dec 28</v>
      </c>
      <c r="BE55" s="320" t="str">
        <f t="shared" si="2"/>
        <v>Jan 29</v>
      </c>
      <c r="BF55" s="320" t="str">
        <f t="shared" si="2"/>
        <v>Feb 29</v>
      </c>
      <c r="BG55" s="320" t="str">
        <f t="shared" si="2"/>
        <v>Mar 29</v>
      </c>
      <c r="BH55" s="320" t="str">
        <f t="shared" si="2"/>
        <v>Apr 29</v>
      </c>
      <c r="BI55" s="320" t="str">
        <f t="shared" si="2"/>
        <v>May 29</v>
      </c>
      <c r="BJ55" s="320" t="str">
        <f t="shared" si="2"/>
        <v>Jun 29</v>
      </c>
      <c r="BK55" s="320" t="str">
        <f t="shared" si="2"/>
        <v>Jul 29</v>
      </c>
      <c r="BL55" s="320" t="str">
        <f t="shared" si="2"/>
        <v>Aug 29</v>
      </c>
      <c r="BM55" s="320" t="str">
        <f t="shared" si="2"/>
        <v>Sep 29</v>
      </c>
      <c r="BN55" s="320" t="str">
        <f t="shared" si="2"/>
        <v>Oct 29</v>
      </c>
      <c r="BO55" s="320" t="str">
        <f t="shared" si="2"/>
        <v>Nov 29</v>
      </c>
      <c r="BP55" s="320" t="str">
        <f t="shared" ref="BP55:EA55" si="3">TEXT(BP57,"MMM YY")</f>
        <v>Dec 29</v>
      </c>
      <c r="BQ55" s="320" t="str">
        <f t="shared" si="3"/>
        <v>Jan 30</v>
      </c>
      <c r="BR55" s="320" t="str">
        <f t="shared" si="3"/>
        <v>Feb 30</v>
      </c>
      <c r="BS55" s="320" t="str">
        <f t="shared" si="3"/>
        <v>Mar 30</v>
      </c>
      <c r="BT55" s="320" t="str">
        <f t="shared" si="3"/>
        <v>Apr 30</v>
      </c>
      <c r="BU55" s="320" t="str">
        <f t="shared" si="3"/>
        <v>May 30</v>
      </c>
      <c r="BV55" s="320" t="str">
        <f t="shared" si="3"/>
        <v>Jun 30</v>
      </c>
      <c r="BW55" s="320" t="str">
        <f t="shared" si="3"/>
        <v>Jul 30</v>
      </c>
      <c r="BX55" s="320" t="str">
        <f t="shared" si="3"/>
        <v>Aug 30</v>
      </c>
      <c r="BY55" s="320" t="str">
        <f t="shared" si="3"/>
        <v>Sep 30</v>
      </c>
      <c r="BZ55" s="320" t="str">
        <f t="shared" si="3"/>
        <v>Oct 30</v>
      </c>
      <c r="CA55" s="320" t="str">
        <f t="shared" si="3"/>
        <v>Nov 30</v>
      </c>
      <c r="CB55" s="320" t="str">
        <f t="shared" si="3"/>
        <v>Dec 30</v>
      </c>
      <c r="CC55" s="320" t="str">
        <f t="shared" si="3"/>
        <v>Jan 31</v>
      </c>
      <c r="CD55" s="320" t="str">
        <f t="shared" si="3"/>
        <v>Feb 31</v>
      </c>
      <c r="CE55" s="320" t="str">
        <f t="shared" si="3"/>
        <v>Mar 31</v>
      </c>
      <c r="CF55" s="320" t="str">
        <f t="shared" si="3"/>
        <v>Apr 31</v>
      </c>
      <c r="CG55" s="320" t="str">
        <f t="shared" si="3"/>
        <v>May 31</v>
      </c>
      <c r="CH55" s="320" t="str">
        <f t="shared" si="3"/>
        <v>Jun 31</v>
      </c>
      <c r="CI55" s="320" t="str">
        <f t="shared" si="3"/>
        <v>Jul 31</v>
      </c>
      <c r="CJ55" s="320" t="str">
        <f t="shared" si="3"/>
        <v>Aug 31</v>
      </c>
      <c r="CK55" s="320" t="str">
        <f t="shared" si="3"/>
        <v>Sep 31</v>
      </c>
      <c r="CL55" s="320" t="str">
        <f t="shared" si="3"/>
        <v>Oct 31</v>
      </c>
      <c r="CM55" s="320" t="str">
        <f t="shared" si="3"/>
        <v>Nov 31</v>
      </c>
      <c r="CN55" s="320" t="str">
        <f t="shared" si="3"/>
        <v>Dec 31</v>
      </c>
      <c r="CO55" s="320" t="str">
        <f t="shared" si="3"/>
        <v>Jan 32</v>
      </c>
      <c r="CP55" s="320" t="str">
        <f t="shared" si="3"/>
        <v>Feb 32</v>
      </c>
      <c r="CQ55" s="320" t="str">
        <f t="shared" si="3"/>
        <v>Mar 32</v>
      </c>
      <c r="CR55" s="320" t="str">
        <f t="shared" si="3"/>
        <v>Apr 32</v>
      </c>
      <c r="CS55" s="320" t="str">
        <f t="shared" si="3"/>
        <v>May 32</v>
      </c>
      <c r="CT55" s="320" t="str">
        <f t="shared" si="3"/>
        <v>Jun 32</v>
      </c>
      <c r="CU55" s="320" t="str">
        <f t="shared" si="3"/>
        <v>Jul 32</v>
      </c>
      <c r="CV55" s="320" t="str">
        <f t="shared" si="3"/>
        <v>Aug 32</v>
      </c>
      <c r="CW55" s="320" t="str">
        <f t="shared" si="3"/>
        <v>Sep 32</v>
      </c>
      <c r="CX55" s="320" t="str">
        <f t="shared" si="3"/>
        <v>Oct 32</v>
      </c>
      <c r="CY55" s="320" t="str">
        <f t="shared" si="3"/>
        <v>Nov 32</v>
      </c>
      <c r="CZ55" s="320" t="str">
        <f t="shared" si="3"/>
        <v>Dec 32</v>
      </c>
      <c r="DA55" s="320" t="str">
        <f t="shared" si="3"/>
        <v>Jan 33</v>
      </c>
      <c r="DB55" s="320" t="str">
        <f t="shared" si="3"/>
        <v>Feb 33</v>
      </c>
      <c r="DC55" s="320" t="str">
        <f t="shared" si="3"/>
        <v>Mar 33</v>
      </c>
      <c r="DD55" s="320" t="str">
        <f t="shared" si="3"/>
        <v>Apr 33</v>
      </c>
      <c r="DE55" s="320" t="str">
        <f t="shared" si="3"/>
        <v>May 33</v>
      </c>
      <c r="DF55" s="320" t="str">
        <f t="shared" si="3"/>
        <v>Jun 33</v>
      </c>
      <c r="DG55" s="320" t="str">
        <f t="shared" si="3"/>
        <v>Jul 33</v>
      </c>
      <c r="DH55" s="320" t="str">
        <f t="shared" si="3"/>
        <v>Aug 33</v>
      </c>
      <c r="DI55" s="320" t="str">
        <f t="shared" si="3"/>
        <v>Sep 33</v>
      </c>
      <c r="DJ55" s="320" t="str">
        <f t="shared" si="3"/>
        <v>Oct 33</v>
      </c>
      <c r="DK55" s="320" t="str">
        <f t="shared" si="3"/>
        <v>Nov 33</v>
      </c>
      <c r="DL55" s="320" t="str">
        <f t="shared" si="3"/>
        <v>Dec 33</v>
      </c>
      <c r="DM55" s="320" t="str">
        <f t="shared" si="3"/>
        <v>Jan 34</v>
      </c>
      <c r="DN55" s="320" t="str">
        <f t="shared" si="3"/>
        <v>Feb 34</v>
      </c>
      <c r="DO55" s="320" t="str">
        <f t="shared" si="3"/>
        <v>Mar 34</v>
      </c>
      <c r="DP55" s="320" t="str">
        <f t="shared" si="3"/>
        <v>Apr 34</v>
      </c>
      <c r="DQ55" s="320" t="str">
        <f t="shared" si="3"/>
        <v>May 34</v>
      </c>
      <c r="DR55" s="320" t="str">
        <f t="shared" si="3"/>
        <v>Jun 34</v>
      </c>
      <c r="DS55" s="320" t="str">
        <f t="shared" si="3"/>
        <v>Jul 34</v>
      </c>
      <c r="DT55" s="320" t="str">
        <f t="shared" si="3"/>
        <v>Aug 34</v>
      </c>
      <c r="DU55" s="320" t="str">
        <f t="shared" si="3"/>
        <v>Sep 34</v>
      </c>
      <c r="DV55" s="320" t="str">
        <f t="shared" si="3"/>
        <v>Oct 34</v>
      </c>
      <c r="DW55" s="320" t="str">
        <f t="shared" si="3"/>
        <v>Nov 34</v>
      </c>
      <c r="DX55" s="320" t="str">
        <f t="shared" si="3"/>
        <v>Dec 34</v>
      </c>
      <c r="DY55" s="320" t="str">
        <f t="shared" si="3"/>
        <v>Jan 35</v>
      </c>
      <c r="DZ55" s="320" t="str">
        <f t="shared" si="3"/>
        <v>Feb 35</v>
      </c>
      <c r="EA55" s="320" t="str">
        <f t="shared" si="3"/>
        <v>Mar 35</v>
      </c>
      <c r="EB55" s="320" t="str">
        <f t="shared" ref="EB55:GM55" si="4">TEXT(EB57,"MMM YY")</f>
        <v>Apr 35</v>
      </c>
      <c r="EC55" s="320" t="str">
        <f t="shared" si="4"/>
        <v>May 35</v>
      </c>
      <c r="ED55" s="320" t="str">
        <f t="shared" si="4"/>
        <v>Jun 35</v>
      </c>
      <c r="EE55" s="320" t="str">
        <f t="shared" si="4"/>
        <v>Jul 35</v>
      </c>
      <c r="EF55" s="320" t="str">
        <f t="shared" si="4"/>
        <v>Aug 35</v>
      </c>
      <c r="EG55" s="320" t="str">
        <f t="shared" si="4"/>
        <v>Sep 35</v>
      </c>
      <c r="EH55" s="320" t="str">
        <f t="shared" si="4"/>
        <v>Oct 35</v>
      </c>
      <c r="EI55" s="320" t="str">
        <f t="shared" si="4"/>
        <v>Nov 35</v>
      </c>
      <c r="EJ55" s="320" t="str">
        <f t="shared" si="4"/>
        <v>Dec 35</v>
      </c>
      <c r="EK55" s="320" t="str">
        <f t="shared" si="4"/>
        <v>Jan 36</v>
      </c>
      <c r="EL55" s="320" t="str">
        <f t="shared" si="4"/>
        <v>Feb 36</v>
      </c>
      <c r="EM55" s="320" t="str">
        <f t="shared" si="4"/>
        <v>Mar 36</v>
      </c>
      <c r="EN55" s="320" t="str">
        <f t="shared" si="4"/>
        <v>Apr 36</v>
      </c>
      <c r="EO55" s="320" t="str">
        <f t="shared" si="4"/>
        <v>May 36</v>
      </c>
      <c r="EP55" s="320" t="str">
        <f t="shared" si="4"/>
        <v>Jun 36</v>
      </c>
      <c r="EQ55" s="320" t="str">
        <f t="shared" si="4"/>
        <v>Jul 36</v>
      </c>
      <c r="ER55" s="320" t="str">
        <f t="shared" si="4"/>
        <v>Aug 36</v>
      </c>
      <c r="ES55" s="320" t="str">
        <f t="shared" si="4"/>
        <v>Sep 36</v>
      </c>
      <c r="ET55" s="320" t="str">
        <f t="shared" si="4"/>
        <v>Oct 36</v>
      </c>
      <c r="EU55" s="320" t="str">
        <f t="shared" si="4"/>
        <v>Nov 36</v>
      </c>
      <c r="EV55" s="320" t="str">
        <f t="shared" si="4"/>
        <v>Dec 36</v>
      </c>
      <c r="EW55" s="320" t="str">
        <f t="shared" si="4"/>
        <v>Jan 37</v>
      </c>
      <c r="EX55" s="320" t="str">
        <f t="shared" si="4"/>
        <v>Feb 37</v>
      </c>
      <c r="EY55" s="320" t="str">
        <f t="shared" si="4"/>
        <v>Mar 37</v>
      </c>
      <c r="EZ55" s="320" t="str">
        <f t="shared" si="4"/>
        <v>Apr 37</v>
      </c>
      <c r="FA55" s="320" t="str">
        <f t="shared" si="4"/>
        <v>May 37</v>
      </c>
      <c r="FB55" s="320" t="str">
        <f t="shared" si="4"/>
        <v>Jun 37</v>
      </c>
      <c r="FC55" s="320" t="str">
        <f t="shared" si="4"/>
        <v>Jul 37</v>
      </c>
      <c r="FD55" s="320" t="str">
        <f t="shared" si="4"/>
        <v>Aug 37</v>
      </c>
      <c r="FE55" s="320" t="str">
        <f t="shared" si="4"/>
        <v>Sep 37</v>
      </c>
      <c r="FF55" s="320" t="str">
        <f t="shared" si="4"/>
        <v>Oct 37</v>
      </c>
      <c r="FG55" s="320" t="str">
        <f t="shared" si="4"/>
        <v>Nov 37</v>
      </c>
      <c r="FH55" s="320" t="str">
        <f t="shared" si="4"/>
        <v>Dec 37</v>
      </c>
      <c r="FI55" s="320" t="str">
        <f t="shared" si="4"/>
        <v>Jan 38</v>
      </c>
      <c r="FJ55" s="320" t="str">
        <f t="shared" si="4"/>
        <v>Feb 38</v>
      </c>
      <c r="FK55" s="320" t="str">
        <f t="shared" si="4"/>
        <v>Mar 38</v>
      </c>
      <c r="FL55" s="320" t="str">
        <f t="shared" si="4"/>
        <v>Apr 38</v>
      </c>
      <c r="FM55" s="320" t="str">
        <f t="shared" si="4"/>
        <v>May 38</v>
      </c>
      <c r="FN55" s="320" t="str">
        <f t="shared" si="4"/>
        <v>Jun 38</v>
      </c>
      <c r="FO55" s="320" t="str">
        <f t="shared" si="4"/>
        <v>Jul 38</v>
      </c>
      <c r="FP55" s="320" t="str">
        <f t="shared" si="4"/>
        <v>Aug 38</v>
      </c>
      <c r="FQ55" s="320" t="str">
        <f t="shared" si="4"/>
        <v>Sep 38</v>
      </c>
      <c r="FR55" s="320" t="str">
        <f t="shared" si="4"/>
        <v>Oct 38</v>
      </c>
      <c r="FS55" s="320" t="str">
        <f t="shared" si="4"/>
        <v>Nov 38</v>
      </c>
      <c r="FT55" s="320" t="str">
        <f t="shared" si="4"/>
        <v>Dec 38</v>
      </c>
      <c r="FU55" s="320" t="str">
        <f t="shared" si="4"/>
        <v>Jan 39</v>
      </c>
      <c r="FV55" s="320" t="str">
        <f t="shared" si="4"/>
        <v>Feb 39</v>
      </c>
      <c r="FW55" s="320" t="str">
        <f t="shared" si="4"/>
        <v>Mar 39</v>
      </c>
      <c r="FX55" s="320" t="str">
        <f t="shared" si="4"/>
        <v>Apr 39</v>
      </c>
      <c r="FY55" s="320" t="str">
        <f t="shared" si="4"/>
        <v>May 39</v>
      </c>
      <c r="FZ55" s="320" t="str">
        <f t="shared" si="4"/>
        <v>Jun 39</v>
      </c>
      <c r="GA55" s="320" t="str">
        <f t="shared" si="4"/>
        <v>Jul 39</v>
      </c>
      <c r="GB55" s="320" t="str">
        <f t="shared" si="4"/>
        <v>Aug 39</v>
      </c>
      <c r="GC55" s="320" t="str">
        <f t="shared" si="4"/>
        <v>Sep 39</v>
      </c>
      <c r="GD55" s="320" t="str">
        <f t="shared" si="4"/>
        <v>Oct 39</v>
      </c>
      <c r="GE55" s="320" t="str">
        <f t="shared" si="4"/>
        <v>Nov 39</v>
      </c>
      <c r="GF55" s="320" t="str">
        <f t="shared" si="4"/>
        <v>Dec 39</v>
      </c>
      <c r="GG55" s="320" t="str">
        <f t="shared" si="4"/>
        <v>Jan 40</v>
      </c>
      <c r="GH55" s="320" t="str">
        <f t="shared" si="4"/>
        <v>Feb 40</v>
      </c>
      <c r="GI55" s="320" t="str">
        <f t="shared" si="4"/>
        <v>Mar 40</v>
      </c>
      <c r="GJ55" s="320" t="str">
        <f t="shared" si="4"/>
        <v>Apr 40</v>
      </c>
      <c r="GK55" s="320" t="str">
        <f t="shared" si="4"/>
        <v>May 40</v>
      </c>
      <c r="GL55" s="320" t="str">
        <f t="shared" si="4"/>
        <v>Jun 40</v>
      </c>
      <c r="GM55" s="320" t="str">
        <f t="shared" si="4"/>
        <v>Jul 40</v>
      </c>
      <c r="GN55" s="320" t="str">
        <f t="shared" ref="GN55:IY55" si="5">TEXT(GN57,"MMM YY")</f>
        <v>Aug 40</v>
      </c>
      <c r="GO55" s="320" t="str">
        <f t="shared" si="5"/>
        <v>Sep 40</v>
      </c>
      <c r="GP55" s="320" t="str">
        <f t="shared" si="5"/>
        <v>Oct 40</v>
      </c>
      <c r="GQ55" s="320" t="str">
        <f t="shared" si="5"/>
        <v>Nov 40</v>
      </c>
      <c r="GR55" s="320" t="str">
        <f t="shared" si="5"/>
        <v>Dec 40</v>
      </c>
      <c r="GS55" s="320" t="str">
        <f t="shared" si="5"/>
        <v>Jan 41</v>
      </c>
      <c r="GT55" s="320" t="str">
        <f t="shared" si="5"/>
        <v>Feb 41</v>
      </c>
      <c r="GU55" s="320" t="str">
        <f t="shared" si="5"/>
        <v>Mar 41</v>
      </c>
      <c r="GV55" s="320" t="str">
        <f t="shared" si="5"/>
        <v>Apr 41</v>
      </c>
      <c r="GW55" s="320" t="str">
        <f t="shared" si="5"/>
        <v>May 41</v>
      </c>
      <c r="GX55" s="320" t="str">
        <f t="shared" si="5"/>
        <v>Jun 41</v>
      </c>
      <c r="GY55" s="320" t="str">
        <f t="shared" si="5"/>
        <v>Jul 41</v>
      </c>
      <c r="GZ55" s="320" t="str">
        <f t="shared" si="5"/>
        <v>Aug 41</v>
      </c>
      <c r="HA55" s="320" t="str">
        <f t="shared" si="5"/>
        <v>Sep 41</v>
      </c>
      <c r="HB55" s="320" t="str">
        <f t="shared" si="5"/>
        <v>Oct 41</v>
      </c>
      <c r="HC55" s="320" t="str">
        <f t="shared" si="5"/>
        <v>Nov 41</v>
      </c>
      <c r="HD55" s="320" t="str">
        <f t="shared" si="5"/>
        <v>Dec 41</v>
      </c>
      <c r="HE55" s="320" t="str">
        <f t="shared" si="5"/>
        <v>Jan 42</v>
      </c>
      <c r="HF55" s="320" t="str">
        <f t="shared" si="5"/>
        <v>Feb 42</v>
      </c>
      <c r="HG55" s="320" t="str">
        <f t="shared" si="5"/>
        <v>Mar 42</v>
      </c>
      <c r="HH55" s="320" t="str">
        <f t="shared" si="5"/>
        <v>Apr 42</v>
      </c>
      <c r="HI55" s="320" t="str">
        <f t="shared" si="5"/>
        <v>May 42</v>
      </c>
      <c r="HJ55" s="320" t="str">
        <f t="shared" si="5"/>
        <v>Jun 42</v>
      </c>
      <c r="HK55" s="320" t="str">
        <f t="shared" si="5"/>
        <v>Jul 42</v>
      </c>
      <c r="HL55" s="320" t="str">
        <f t="shared" si="5"/>
        <v>Aug 42</v>
      </c>
      <c r="HM55" s="320" t="str">
        <f t="shared" si="5"/>
        <v>Sep 42</v>
      </c>
      <c r="HN55" s="320" t="str">
        <f t="shared" si="5"/>
        <v>Oct 42</v>
      </c>
      <c r="HO55" s="320" t="str">
        <f t="shared" si="5"/>
        <v>Nov 42</v>
      </c>
      <c r="HP55" s="320" t="str">
        <f t="shared" si="5"/>
        <v>Dec 42</v>
      </c>
      <c r="HQ55" s="320" t="str">
        <f t="shared" si="5"/>
        <v>Jan 43</v>
      </c>
      <c r="HR55" s="320" t="str">
        <f t="shared" si="5"/>
        <v>Feb 43</v>
      </c>
      <c r="HS55" s="320" t="str">
        <f t="shared" si="5"/>
        <v>Mar 43</v>
      </c>
      <c r="HT55" s="320" t="str">
        <f t="shared" si="5"/>
        <v>Apr 43</v>
      </c>
      <c r="HU55" s="320" t="str">
        <f t="shared" si="5"/>
        <v>May 43</v>
      </c>
      <c r="HV55" s="320" t="str">
        <f t="shared" si="5"/>
        <v>Jun 43</v>
      </c>
      <c r="HW55" s="320" t="str">
        <f t="shared" si="5"/>
        <v>Jul 43</v>
      </c>
      <c r="HX55" s="320" t="str">
        <f t="shared" si="5"/>
        <v>Aug 43</v>
      </c>
      <c r="HY55" s="320" t="str">
        <f t="shared" si="5"/>
        <v>Sep 43</v>
      </c>
      <c r="HZ55" s="320" t="str">
        <f t="shared" si="5"/>
        <v>Oct 43</v>
      </c>
      <c r="IA55" s="320" t="str">
        <f t="shared" si="5"/>
        <v>Nov 43</v>
      </c>
      <c r="IB55" s="320" t="str">
        <f t="shared" si="5"/>
        <v>Dec 43</v>
      </c>
      <c r="IC55" s="320" t="str">
        <f t="shared" si="5"/>
        <v>Jan 44</v>
      </c>
      <c r="ID55" s="320" t="str">
        <f t="shared" si="5"/>
        <v>Feb 44</v>
      </c>
      <c r="IE55" s="320" t="str">
        <f t="shared" si="5"/>
        <v>Mar 44</v>
      </c>
      <c r="IF55" s="320" t="str">
        <f t="shared" si="5"/>
        <v>Apr 44</v>
      </c>
      <c r="IG55" s="320" t="str">
        <f t="shared" si="5"/>
        <v>May 44</v>
      </c>
      <c r="IH55" s="320" t="str">
        <f t="shared" si="5"/>
        <v>Jun 44</v>
      </c>
      <c r="II55" s="320" t="str">
        <f t="shared" si="5"/>
        <v>Jul 44</v>
      </c>
      <c r="IJ55" s="320" t="str">
        <f t="shared" si="5"/>
        <v>Aug 44</v>
      </c>
      <c r="IK55" s="320" t="str">
        <f t="shared" si="5"/>
        <v>Sep 44</v>
      </c>
      <c r="IL55" s="320" t="str">
        <f t="shared" si="5"/>
        <v>Oct 44</v>
      </c>
      <c r="IM55" s="320" t="str">
        <f t="shared" si="5"/>
        <v>Nov 44</v>
      </c>
      <c r="IN55" s="320" t="str">
        <f t="shared" si="5"/>
        <v>Dec 44</v>
      </c>
      <c r="IO55" s="320" t="str">
        <f t="shared" si="5"/>
        <v>Jan 45</v>
      </c>
      <c r="IP55" s="320" t="str">
        <f t="shared" si="5"/>
        <v>Feb 45</v>
      </c>
      <c r="IQ55" s="320" t="str">
        <f t="shared" si="5"/>
        <v>Mar 45</v>
      </c>
      <c r="IR55" s="320" t="str">
        <f t="shared" si="5"/>
        <v>Apr 45</v>
      </c>
      <c r="IS55" s="320" t="str">
        <f t="shared" si="5"/>
        <v>May 45</v>
      </c>
      <c r="IT55" s="320" t="str">
        <f t="shared" si="5"/>
        <v>Jun 45</v>
      </c>
      <c r="IU55" s="320" t="str">
        <f t="shared" si="5"/>
        <v>Jul 45</v>
      </c>
      <c r="IV55" s="320" t="str">
        <f t="shared" si="5"/>
        <v>Aug 45</v>
      </c>
      <c r="IW55" s="320" t="str">
        <f t="shared" si="5"/>
        <v>Sep 45</v>
      </c>
      <c r="IX55" s="320" t="str">
        <f t="shared" si="5"/>
        <v>Oct 45</v>
      </c>
      <c r="IY55" s="320" t="str">
        <f t="shared" si="5"/>
        <v>Nov 45</v>
      </c>
      <c r="IZ55" s="320" t="str">
        <f t="shared" ref="IZ55:JV55" si="6">TEXT(IZ57,"MMM YY")</f>
        <v>Dec 45</v>
      </c>
      <c r="JA55" s="320" t="str">
        <f t="shared" si="6"/>
        <v>Jan 46</v>
      </c>
      <c r="JB55" s="320" t="str">
        <f t="shared" si="6"/>
        <v>Feb 46</v>
      </c>
      <c r="JC55" s="320" t="str">
        <f t="shared" si="6"/>
        <v>Mar 46</v>
      </c>
      <c r="JD55" s="320" t="str">
        <f t="shared" si="6"/>
        <v>Apr 46</v>
      </c>
      <c r="JE55" s="320" t="str">
        <f t="shared" si="6"/>
        <v>May 46</v>
      </c>
      <c r="JF55" s="320" t="str">
        <f t="shared" si="6"/>
        <v>Jun 46</v>
      </c>
      <c r="JG55" s="320" t="str">
        <f t="shared" si="6"/>
        <v>Jul 46</v>
      </c>
      <c r="JH55" s="320" t="str">
        <f t="shared" si="6"/>
        <v>Aug 46</v>
      </c>
      <c r="JI55" s="320" t="str">
        <f t="shared" si="6"/>
        <v>Sep 46</v>
      </c>
      <c r="JJ55" s="320" t="str">
        <f t="shared" si="6"/>
        <v>Oct 46</v>
      </c>
      <c r="JK55" s="320" t="str">
        <f t="shared" si="6"/>
        <v>Nov 46</v>
      </c>
      <c r="JL55" s="320" t="str">
        <f t="shared" si="6"/>
        <v>Dec 46</v>
      </c>
      <c r="JM55" s="320" t="str">
        <f t="shared" si="6"/>
        <v>Jan 47</v>
      </c>
      <c r="JN55" s="320" t="str">
        <f t="shared" si="6"/>
        <v>Feb 47</v>
      </c>
      <c r="JO55" s="320" t="str">
        <f t="shared" si="6"/>
        <v>Mar 47</v>
      </c>
      <c r="JP55" s="320" t="str">
        <f t="shared" si="6"/>
        <v>Apr 47</v>
      </c>
      <c r="JQ55" s="320" t="str">
        <f t="shared" si="6"/>
        <v>May 47</v>
      </c>
      <c r="JR55" s="320" t="str">
        <f t="shared" si="6"/>
        <v>Jun 47</v>
      </c>
      <c r="JS55" s="320" t="str">
        <f t="shared" si="6"/>
        <v>Jul 47</v>
      </c>
      <c r="JT55" s="320" t="str">
        <f t="shared" si="6"/>
        <v>Aug 47</v>
      </c>
      <c r="JU55" s="320" t="str">
        <f t="shared" si="6"/>
        <v>Sep 47</v>
      </c>
      <c r="JV55" s="320" t="str">
        <f t="shared" si="6"/>
        <v>Oct 47</v>
      </c>
    </row>
    <row r="56" spans="1:282" x14ac:dyDescent="0.25">
      <c r="A56" t="s">
        <v>462</v>
      </c>
      <c r="C56" s="320">
        <f t="shared" ref="C56:BN56" si="7">YEAR(C57)</f>
        <v>2024</v>
      </c>
      <c r="D56" s="320">
        <f t="shared" si="7"/>
        <v>2024</v>
      </c>
      <c r="E56" s="320">
        <f t="shared" si="7"/>
        <v>2024</v>
      </c>
      <c r="F56" s="320">
        <f t="shared" si="7"/>
        <v>2024</v>
      </c>
      <c r="G56" s="320">
        <f t="shared" si="7"/>
        <v>2024</v>
      </c>
      <c r="H56" s="320">
        <f t="shared" si="7"/>
        <v>2024</v>
      </c>
      <c r="I56" s="320">
        <f t="shared" si="7"/>
        <v>2025</v>
      </c>
      <c r="J56" s="320">
        <f t="shared" si="7"/>
        <v>2025</v>
      </c>
      <c r="K56" s="320">
        <f t="shared" si="7"/>
        <v>2025</v>
      </c>
      <c r="L56" s="320">
        <f t="shared" si="7"/>
        <v>2025</v>
      </c>
      <c r="M56" s="320">
        <f t="shared" si="7"/>
        <v>2025</v>
      </c>
      <c r="N56" s="320">
        <f t="shared" si="7"/>
        <v>2025</v>
      </c>
      <c r="O56" s="320">
        <f t="shared" si="7"/>
        <v>2025</v>
      </c>
      <c r="P56" s="320">
        <f t="shared" si="7"/>
        <v>2025</v>
      </c>
      <c r="Q56" s="320">
        <f t="shared" si="7"/>
        <v>2025</v>
      </c>
      <c r="R56" s="320">
        <f t="shared" si="7"/>
        <v>2025</v>
      </c>
      <c r="S56" s="320">
        <f t="shared" si="7"/>
        <v>2025</v>
      </c>
      <c r="T56" s="320">
        <f t="shared" si="7"/>
        <v>2025</v>
      </c>
      <c r="U56" s="320">
        <f t="shared" si="7"/>
        <v>2026</v>
      </c>
      <c r="V56" s="320">
        <f t="shared" si="7"/>
        <v>2026</v>
      </c>
      <c r="W56" s="320">
        <f t="shared" si="7"/>
        <v>2026</v>
      </c>
      <c r="X56" s="320">
        <f t="shared" si="7"/>
        <v>2026</v>
      </c>
      <c r="Y56" s="320">
        <f t="shared" si="7"/>
        <v>2026</v>
      </c>
      <c r="Z56" s="320">
        <f t="shared" si="7"/>
        <v>2026</v>
      </c>
      <c r="AA56" s="320">
        <f t="shared" si="7"/>
        <v>2026</v>
      </c>
      <c r="AB56" s="320">
        <f t="shared" si="7"/>
        <v>2026</v>
      </c>
      <c r="AC56" s="320">
        <f t="shared" si="7"/>
        <v>2026</v>
      </c>
      <c r="AD56" s="320">
        <f t="shared" si="7"/>
        <v>2026</v>
      </c>
      <c r="AE56" s="320">
        <f t="shared" si="7"/>
        <v>2026</v>
      </c>
      <c r="AF56" s="320">
        <f t="shared" si="7"/>
        <v>2026</v>
      </c>
      <c r="AG56" s="320">
        <f t="shared" si="7"/>
        <v>2027</v>
      </c>
      <c r="AH56" s="320">
        <f t="shared" si="7"/>
        <v>2027</v>
      </c>
      <c r="AI56" s="320">
        <f t="shared" si="7"/>
        <v>2027</v>
      </c>
      <c r="AJ56" s="320">
        <f t="shared" si="7"/>
        <v>2027</v>
      </c>
      <c r="AK56" s="320">
        <f t="shared" si="7"/>
        <v>2027</v>
      </c>
      <c r="AL56" s="320">
        <f t="shared" si="7"/>
        <v>2027</v>
      </c>
      <c r="AM56" s="320">
        <f t="shared" si="7"/>
        <v>2027</v>
      </c>
      <c r="AN56" s="320">
        <f t="shared" si="7"/>
        <v>2027</v>
      </c>
      <c r="AO56" s="320">
        <f t="shared" si="7"/>
        <v>2027</v>
      </c>
      <c r="AP56" s="320">
        <f t="shared" si="7"/>
        <v>2027</v>
      </c>
      <c r="AQ56" s="320">
        <f t="shared" si="7"/>
        <v>2027</v>
      </c>
      <c r="AR56" s="320">
        <f t="shared" si="7"/>
        <v>2027</v>
      </c>
      <c r="AS56" s="320">
        <f t="shared" si="7"/>
        <v>2028</v>
      </c>
      <c r="AT56" s="320">
        <f t="shared" si="7"/>
        <v>2028</v>
      </c>
      <c r="AU56" s="320">
        <f t="shared" si="7"/>
        <v>2028</v>
      </c>
      <c r="AV56" s="320">
        <f t="shared" si="7"/>
        <v>2028</v>
      </c>
      <c r="AW56" s="320">
        <f t="shared" si="7"/>
        <v>2028</v>
      </c>
      <c r="AX56" s="320">
        <f t="shared" si="7"/>
        <v>2028</v>
      </c>
      <c r="AY56" s="320">
        <f t="shared" si="7"/>
        <v>2028</v>
      </c>
      <c r="AZ56" s="320">
        <f t="shared" si="7"/>
        <v>2028</v>
      </c>
      <c r="BA56" s="320">
        <f t="shared" si="7"/>
        <v>2028</v>
      </c>
      <c r="BB56" s="320">
        <f t="shared" si="7"/>
        <v>2028</v>
      </c>
      <c r="BC56" s="320">
        <f t="shared" si="7"/>
        <v>2028</v>
      </c>
      <c r="BD56" s="320">
        <f t="shared" si="7"/>
        <v>2028</v>
      </c>
      <c r="BE56" s="320">
        <f t="shared" si="7"/>
        <v>2029</v>
      </c>
      <c r="BF56" s="320">
        <f t="shared" si="7"/>
        <v>2029</v>
      </c>
      <c r="BG56" s="320">
        <f t="shared" si="7"/>
        <v>2029</v>
      </c>
      <c r="BH56" s="320">
        <f t="shared" si="7"/>
        <v>2029</v>
      </c>
      <c r="BI56" s="320">
        <f t="shared" si="7"/>
        <v>2029</v>
      </c>
      <c r="BJ56" s="320">
        <f t="shared" si="7"/>
        <v>2029</v>
      </c>
      <c r="BK56" s="320">
        <f t="shared" si="7"/>
        <v>2029</v>
      </c>
      <c r="BL56" s="320">
        <f t="shared" si="7"/>
        <v>2029</v>
      </c>
      <c r="BM56" s="320">
        <f t="shared" si="7"/>
        <v>2029</v>
      </c>
      <c r="BN56" s="320">
        <f t="shared" si="7"/>
        <v>2029</v>
      </c>
      <c r="BO56" s="320">
        <f t="shared" ref="BO56:DZ56" si="8">YEAR(BO57)</f>
        <v>2029</v>
      </c>
      <c r="BP56" s="320">
        <f t="shared" si="8"/>
        <v>2029</v>
      </c>
      <c r="BQ56" s="320">
        <f t="shared" si="8"/>
        <v>2030</v>
      </c>
      <c r="BR56" s="320">
        <f t="shared" si="8"/>
        <v>2030</v>
      </c>
      <c r="BS56" s="320">
        <f t="shared" si="8"/>
        <v>2030</v>
      </c>
      <c r="BT56" s="320">
        <f t="shared" si="8"/>
        <v>2030</v>
      </c>
      <c r="BU56" s="320">
        <f t="shared" si="8"/>
        <v>2030</v>
      </c>
      <c r="BV56" s="320">
        <f t="shared" si="8"/>
        <v>2030</v>
      </c>
      <c r="BW56" s="320">
        <f t="shared" si="8"/>
        <v>2030</v>
      </c>
      <c r="BX56" s="320">
        <f t="shared" si="8"/>
        <v>2030</v>
      </c>
      <c r="BY56" s="320">
        <f t="shared" si="8"/>
        <v>2030</v>
      </c>
      <c r="BZ56" s="320">
        <f t="shared" si="8"/>
        <v>2030</v>
      </c>
      <c r="CA56" s="320">
        <f t="shared" si="8"/>
        <v>2030</v>
      </c>
      <c r="CB56" s="320">
        <f t="shared" si="8"/>
        <v>2030</v>
      </c>
      <c r="CC56" s="320">
        <f t="shared" si="8"/>
        <v>2031</v>
      </c>
      <c r="CD56" s="320">
        <f t="shared" si="8"/>
        <v>2031</v>
      </c>
      <c r="CE56" s="320">
        <f t="shared" si="8"/>
        <v>2031</v>
      </c>
      <c r="CF56" s="320">
        <f t="shared" si="8"/>
        <v>2031</v>
      </c>
      <c r="CG56" s="320">
        <f t="shared" si="8"/>
        <v>2031</v>
      </c>
      <c r="CH56" s="320">
        <f t="shared" si="8"/>
        <v>2031</v>
      </c>
      <c r="CI56" s="320">
        <f t="shared" si="8"/>
        <v>2031</v>
      </c>
      <c r="CJ56" s="320">
        <f t="shared" si="8"/>
        <v>2031</v>
      </c>
      <c r="CK56" s="320">
        <f t="shared" si="8"/>
        <v>2031</v>
      </c>
      <c r="CL56" s="320">
        <f t="shared" si="8"/>
        <v>2031</v>
      </c>
      <c r="CM56" s="320">
        <f t="shared" si="8"/>
        <v>2031</v>
      </c>
      <c r="CN56" s="320">
        <f t="shared" si="8"/>
        <v>2031</v>
      </c>
      <c r="CO56" s="320">
        <f t="shared" si="8"/>
        <v>2032</v>
      </c>
      <c r="CP56" s="320">
        <f t="shared" si="8"/>
        <v>2032</v>
      </c>
      <c r="CQ56" s="320">
        <f t="shared" si="8"/>
        <v>2032</v>
      </c>
      <c r="CR56" s="320">
        <f t="shared" si="8"/>
        <v>2032</v>
      </c>
      <c r="CS56" s="320">
        <f t="shared" si="8"/>
        <v>2032</v>
      </c>
      <c r="CT56" s="320">
        <f t="shared" si="8"/>
        <v>2032</v>
      </c>
      <c r="CU56" s="320">
        <f t="shared" si="8"/>
        <v>2032</v>
      </c>
      <c r="CV56" s="320">
        <f t="shared" si="8"/>
        <v>2032</v>
      </c>
      <c r="CW56" s="320">
        <f t="shared" si="8"/>
        <v>2032</v>
      </c>
      <c r="CX56" s="320">
        <f t="shared" si="8"/>
        <v>2032</v>
      </c>
      <c r="CY56" s="320">
        <f t="shared" si="8"/>
        <v>2032</v>
      </c>
      <c r="CZ56" s="320">
        <f t="shared" si="8"/>
        <v>2032</v>
      </c>
      <c r="DA56" s="320">
        <f t="shared" si="8"/>
        <v>2033</v>
      </c>
      <c r="DB56" s="320">
        <f t="shared" si="8"/>
        <v>2033</v>
      </c>
      <c r="DC56" s="320">
        <f t="shared" si="8"/>
        <v>2033</v>
      </c>
      <c r="DD56" s="320">
        <f t="shared" si="8"/>
        <v>2033</v>
      </c>
      <c r="DE56" s="320">
        <f t="shared" si="8"/>
        <v>2033</v>
      </c>
      <c r="DF56" s="320">
        <f t="shared" si="8"/>
        <v>2033</v>
      </c>
      <c r="DG56" s="320">
        <f t="shared" si="8"/>
        <v>2033</v>
      </c>
      <c r="DH56" s="320">
        <f t="shared" si="8"/>
        <v>2033</v>
      </c>
      <c r="DI56" s="320">
        <f t="shared" si="8"/>
        <v>2033</v>
      </c>
      <c r="DJ56" s="320">
        <f t="shared" si="8"/>
        <v>2033</v>
      </c>
      <c r="DK56" s="320">
        <f t="shared" si="8"/>
        <v>2033</v>
      </c>
      <c r="DL56" s="320">
        <f t="shared" si="8"/>
        <v>2033</v>
      </c>
      <c r="DM56" s="320">
        <f t="shared" si="8"/>
        <v>2034</v>
      </c>
      <c r="DN56" s="320">
        <f t="shared" si="8"/>
        <v>2034</v>
      </c>
      <c r="DO56" s="320">
        <f t="shared" si="8"/>
        <v>2034</v>
      </c>
      <c r="DP56" s="320">
        <f t="shared" si="8"/>
        <v>2034</v>
      </c>
      <c r="DQ56" s="320">
        <f t="shared" si="8"/>
        <v>2034</v>
      </c>
      <c r="DR56" s="320">
        <f t="shared" si="8"/>
        <v>2034</v>
      </c>
      <c r="DS56" s="320">
        <f t="shared" si="8"/>
        <v>2034</v>
      </c>
      <c r="DT56" s="320">
        <f t="shared" si="8"/>
        <v>2034</v>
      </c>
      <c r="DU56" s="320">
        <f t="shared" si="8"/>
        <v>2034</v>
      </c>
      <c r="DV56" s="320">
        <f t="shared" si="8"/>
        <v>2034</v>
      </c>
      <c r="DW56" s="320">
        <f t="shared" si="8"/>
        <v>2034</v>
      </c>
      <c r="DX56" s="320">
        <f t="shared" si="8"/>
        <v>2034</v>
      </c>
      <c r="DY56" s="320">
        <f t="shared" si="8"/>
        <v>2035</v>
      </c>
      <c r="DZ56" s="320">
        <f t="shared" si="8"/>
        <v>2035</v>
      </c>
      <c r="EA56" s="320">
        <f t="shared" ref="EA56:GL56" si="9">YEAR(EA57)</f>
        <v>2035</v>
      </c>
      <c r="EB56" s="320">
        <f t="shared" si="9"/>
        <v>2035</v>
      </c>
      <c r="EC56" s="320">
        <f t="shared" si="9"/>
        <v>2035</v>
      </c>
      <c r="ED56" s="320">
        <f t="shared" si="9"/>
        <v>2035</v>
      </c>
      <c r="EE56" s="320">
        <f t="shared" si="9"/>
        <v>2035</v>
      </c>
      <c r="EF56" s="320">
        <f t="shared" si="9"/>
        <v>2035</v>
      </c>
      <c r="EG56" s="320">
        <f t="shared" si="9"/>
        <v>2035</v>
      </c>
      <c r="EH56" s="320">
        <f t="shared" si="9"/>
        <v>2035</v>
      </c>
      <c r="EI56" s="320">
        <f t="shared" si="9"/>
        <v>2035</v>
      </c>
      <c r="EJ56" s="320">
        <f t="shared" si="9"/>
        <v>2035</v>
      </c>
      <c r="EK56" s="320">
        <f t="shared" si="9"/>
        <v>2036</v>
      </c>
      <c r="EL56" s="320">
        <f t="shared" si="9"/>
        <v>2036</v>
      </c>
      <c r="EM56" s="320">
        <f t="shared" si="9"/>
        <v>2036</v>
      </c>
      <c r="EN56" s="320">
        <f t="shared" si="9"/>
        <v>2036</v>
      </c>
      <c r="EO56" s="320">
        <f t="shared" si="9"/>
        <v>2036</v>
      </c>
      <c r="EP56" s="320">
        <f t="shared" si="9"/>
        <v>2036</v>
      </c>
      <c r="EQ56" s="320">
        <f t="shared" si="9"/>
        <v>2036</v>
      </c>
      <c r="ER56" s="320">
        <f t="shared" si="9"/>
        <v>2036</v>
      </c>
      <c r="ES56" s="320">
        <f t="shared" si="9"/>
        <v>2036</v>
      </c>
      <c r="ET56" s="320">
        <f t="shared" si="9"/>
        <v>2036</v>
      </c>
      <c r="EU56" s="320">
        <f t="shared" si="9"/>
        <v>2036</v>
      </c>
      <c r="EV56" s="320">
        <f t="shared" si="9"/>
        <v>2036</v>
      </c>
      <c r="EW56" s="320">
        <f t="shared" si="9"/>
        <v>2037</v>
      </c>
      <c r="EX56" s="320">
        <f t="shared" si="9"/>
        <v>2037</v>
      </c>
      <c r="EY56" s="320">
        <f t="shared" si="9"/>
        <v>2037</v>
      </c>
      <c r="EZ56" s="320">
        <f t="shared" si="9"/>
        <v>2037</v>
      </c>
      <c r="FA56" s="320">
        <f t="shared" si="9"/>
        <v>2037</v>
      </c>
      <c r="FB56" s="320">
        <f t="shared" si="9"/>
        <v>2037</v>
      </c>
      <c r="FC56" s="320">
        <f t="shared" si="9"/>
        <v>2037</v>
      </c>
      <c r="FD56" s="320">
        <f t="shared" si="9"/>
        <v>2037</v>
      </c>
      <c r="FE56" s="320">
        <f t="shared" si="9"/>
        <v>2037</v>
      </c>
      <c r="FF56" s="320">
        <f t="shared" si="9"/>
        <v>2037</v>
      </c>
      <c r="FG56" s="320">
        <f t="shared" si="9"/>
        <v>2037</v>
      </c>
      <c r="FH56" s="320">
        <f t="shared" si="9"/>
        <v>2037</v>
      </c>
      <c r="FI56" s="320">
        <f t="shared" si="9"/>
        <v>2038</v>
      </c>
      <c r="FJ56" s="320">
        <f t="shared" si="9"/>
        <v>2038</v>
      </c>
      <c r="FK56" s="320">
        <f t="shared" si="9"/>
        <v>2038</v>
      </c>
      <c r="FL56" s="320">
        <f t="shared" si="9"/>
        <v>2038</v>
      </c>
      <c r="FM56" s="320">
        <f t="shared" si="9"/>
        <v>2038</v>
      </c>
      <c r="FN56" s="320">
        <f t="shared" si="9"/>
        <v>2038</v>
      </c>
      <c r="FO56" s="320">
        <f t="shared" si="9"/>
        <v>2038</v>
      </c>
      <c r="FP56" s="320">
        <f t="shared" si="9"/>
        <v>2038</v>
      </c>
      <c r="FQ56" s="320">
        <f t="shared" si="9"/>
        <v>2038</v>
      </c>
      <c r="FR56" s="320">
        <f t="shared" si="9"/>
        <v>2038</v>
      </c>
      <c r="FS56" s="320">
        <f t="shared" si="9"/>
        <v>2038</v>
      </c>
      <c r="FT56" s="320">
        <f t="shared" si="9"/>
        <v>2038</v>
      </c>
      <c r="FU56" s="320">
        <f t="shared" si="9"/>
        <v>2039</v>
      </c>
      <c r="FV56" s="320">
        <f t="shared" si="9"/>
        <v>2039</v>
      </c>
      <c r="FW56" s="320">
        <f t="shared" si="9"/>
        <v>2039</v>
      </c>
      <c r="FX56" s="320">
        <f t="shared" si="9"/>
        <v>2039</v>
      </c>
      <c r="FY56" s="320">
        <f t="shared" si="9"/>
        <v>2039</v>
      </c>
      <c r="FZ56" s="320">
        <f t="shared" si="9"/>
        <v>2039</v>
      </c>
      <c r="GA56" s="320">
        <f t="shared" si="9"/>
        <v>2039</v>
      </c>
      <c r="GB56" s="320">
        <f t="shared" si="9"/>
        <v>2039</v>
      </c>
      <c r="GC56" s="320">
        <f t="shared" si="9"/>
        <v>2039</v>
      </c>
      <c r="GD56" s="320">
        <f t="shared" si="9"/>
        <v>2039</v>
      </c>
      <c r="GE56" s="320">
        <f t="shared" si="9"/>
        <v>2039</v>
      </c>
      <c r="GF56" s="320">
        <f t="shared" si="9"/>
        <v>2039</v>
      </c>
      <c r="GG56" s="320">
        <f t="shared" si="9"/>
        <v>2040</v>
      </c>
      <c r="GH56" s="320">
        <f t="shared" si="9"/>
        <v>2040</v>
      </c>
      <c r="GI56" s="320">
        <f t="shared" si="9"/>
        <v>2040</v>
      </c>
      <c r="GJ56" s="320">
        <f t="shared" si="9"/>
        <v>2040</v>
      </c>
      <c r="GK56" s="320">
        <f t="shared" si="9"/>
        <v>2040</v>
      </c>
      <c r="GL56" s="320">
        <f t="shared" si="9"/>
        <v>2040</v>
      </c>
      <c r="GM56" s="320">
        <f t="shared" ref="GM56:IX56" si="10">YEAR(GM57)</f>
        <v>2040</v>
      </c>
      <c r="GN56" s="320">
        <f t="shared" si="10"/>
        <v>2040</v>
      </c>
      <c r="GO56" s="320">
        <f t="shared" si="10"/>
        <v>2040</v>
      </c>
      <c r="GP56" s="320">
        <f t="shared" si="10"/>
        <v>2040</v>
      </c>
      <c r="GQ56" s="320">
        <f t="shared" si="10"/>
        <v>2040</v>
      </c>
      <c r="GR56" s="320">
        <f t="shared" si="10"/>
        <v>2040</v>
      </c>
      <c r="GS56" s="320">
        <f t="shared" si="10"/>
        <v>2041</v>
      </c>
      <c r="GT56" s="320">
        <f t="shared" si="10"/>
        <v>2041</v>
      </c>
      <c r="GU56" s="320">
        <f t="shared" si="10"/>
        <v>2041</v>
      </c>
      <c r="GV56" s="320">
        <f t="shared" si="10"/>
        <v>2041</v>
      </c>
      <c r="GW56" s="320">
        <f t="shared" si="10"/>
        <v>2041</v>
      </c>
      <c r="GX56" s="320">
        <f t="shared" si="10"/>
        <v>2041</v>
      </c>
      <c r="GY56" s="320">
        <f t="shared" si="10"/>
        <v>2041</v>
      </c>
      <c r="GZ56" s="320">
        <f t="shared" si="10"/>
        <v>2041</v>
      </c>
      <c r="HA56" s="320">
        <f t="shared" si="10"/>
        <v>2041</v>
      </c>
      <c r="HB56" s="320">
        <f t="shared" si="10"/>
        <v>2041</v>
      </c>
      <c r="HC56" s="320">
        <f t="shared" si="10"/>
        <v>2041</v>
      </c>
      <c r="HD56" s="320">
        <f t="shared" si="10"/>
        <v>2041</v>
      </c>
      <c r="HE56" s="320">
        <f t="shared" si="10"/>
        <v>2042</v>
      </c>
      <c r="HF56" s="320">
        <f t="shared" si="10"/>
        <v>2042</v>
      </c>
      <c r="HG56" s="320">
        <f t="shared" si="10"/>
        <v>2042</v>
      </c>
      <c r="HH56" s="320">
        <f t="shared" si="10"/>
        <v>2042</v>
      </c>
      <c r="HI56" s="320">
        <f t="shared" si="10"/>
        <v>2042</v>
      </c>
      <c r="HJ56" s="320">
        <f t="shared" si="10"/>
        <v>2042</v>
      </c>
      <c r="HK56" s="320">
        <f t="shared" si="10"/>
        <v>2042</v>
      </c>
      <c r="HL56" s="320">
        <f t="shared" si="10"/>
        <v>2042</v>
      </c>
      <c r="HM56" s="320">
        <f t="shared" si="10"/>
        <v>2042</v>
      </c>
      <c r="HN56" s="320">
        <f t="shared" si="10"/>
        <v>2042</v>
      </c>
      <c r="HO56" s="320">
        <f t="shared" si="10"/>
        <v>2042</v>
      </c>
      <c r="HP56" s="320">
        <f t="shared" si="10"/>
        <v>2042</v>
      </c>
      <c r="HQ56" s="320">
        <f t="shared" si="10"/>
        <v>2043</v>
      </c>
      <c r="HR56" s="320">
        <f t="shared" si="10"/>
        <v>2043</v>
      </c>
      <c r="HS56" s="320">
        <f t="shared" si="10"/>
        <v>2043</v>
      </c>
      <c r="HT56" s="320">
        <f t="shared" si="10"/>
        <v>2043</v>
      </c>
      <c r="HU56" s="320">
        <f t="shared" si="10"/>
        <v>2043</v>
      </c>
      <c r="HV56" s="320">
        <f t="shared" si="10"/>
        <v>2043</v>
      </c>
      <c r="HW56" s="320">
        <f t="shared" si="10"/>
        <v>2043</v>
      </c>
      <c r="HX56" s="320">
        <f t="shared" si="10"/>
        <v>2043</v>
      </c>
      <c r="HY56" s="320">
        <f t="shared" si="10"/>
        <v>2043</v>
      </c>
      <c r="HZ56" s="320">
        <f t="shared" si="10"/>
        <v>2043</v>
      </c>
      <c r="IA56" s="320">
        <f t="shared" si="10"/>
        <v>2043</v>
      </c>
      <c r="IB56" s="320">
        <f t="shared" si="10"/>
        <v>2043</v>
      </c>
      <c r="IC56" s="320">
        <f t="shared" si="10"/>
        <v>2044</v>
      </c>
      <c r="ID56" s="320">
        <f t="shared" si="10"/>
        <v>2044</v>
      </c>
      <c r="IE56" s="320">
        <f t="shared" si="10"/>
        <v>2044</v>
      </c>
      <c r="IF56" s="320">
        <f t="shared" si="10"/>
        <v>2044</v>
      </c>
      <c r="IG56" s="320">
        <f t="shared" si="10"/>
        <v>2044</v>
      </c>
      <c r="IH56" s="320">
        <f t="shared" si="10"/>
        <v>2044</v>
      </c>
      <c r="II56" s="320">
        <f t="shared" si="10"/>
        <v>2044</v>
      </c>
      <c r="IJ56" s="320">
        <f t="shared" si="10"/>
        <v>2044</v>
      </c>
      <c r="IK56" s="320">
        <f t="shared" si="10"/>
        <v>2044</v>
      </c>
      <c r="IL56" s="320">
        <f t="shared" si="10"/>
        <v>2044</v>
      </c>
      <c r="IM56" s="320">
        <f t="shared" si="10"/>
        <v>2044</v>
      </c>
      <c r="IN56" s="320">
        <f t="shared" si="10"/>
        <v>2044</v>
      </c>
      <c r="IO56" s="320">
        <f t="shared" si="10"/>
        <v>2045</v>
      </c>
      <c r="IP56" s="320">
        <f t="shared" si="10"/>
        <v>2045</v>
      </c>
      <c r="IQ56" s="320">
        <f t="shared" si="10"/>
        <v>2045</v>
      </c>
      <c r="IR56" s="320">
        <f t="shared" si="10"/>
        <v>2045</v>
      </c>
      <c r="IS56" s="320">
        <f t="shared" si="10"/>
        <v>2045</v>
      </c>
      <c r="IT56" s="320">
        <f t="shared" si="10"/>
        <v>2045</v>
      </c>
      <c r="IU56" s="320">
        <f t="shared" si="10"/>
        <v>2045</v>
      </c>
      <c r="IV56" s="320">
        <f t="shared" si="10"/>
        <v>2045</v>
      </c>
      <c r="IW56" s="320">
        <f t="shared" si="10"/>
        <v>2045</v>
      </c>
      <c r="IX56" s="320">
        <f t="shared" si="10"/>
        <v>2045</v>
      </c>
      <c r="IY56" s="320">
        <f t="shared" ref="IY56:JI56" si="11">YEAR(IY57)</f>
        <v>2045</v>
      </c>
      <c r="IZ56" s="320">
        <f t="shared" si="11"/>
        <v>2045</v>
      </c>
      <c r="JA56" s="320">
        <f t="shared" si="11"/>
        <v>2046</v>
      </c>
      <c r="JB56" s="320">
        <f t="shared" si="11"/>
        <v>2046</v>
      </c>
      <c r="JC56" s="320">
        <f t="shared" si="11"/>
        <v>2046</v>
      </c>
      <c r="JD56" s="320">
        <f t="shared" si="11"/>
        <v>2046</v>
      </c>
      <c r="JE56" s="320">
        <f t="shared" si="11"/>
        <v>2046</v>
      </c>
      <c r="JF56" s="320">
        <f t="shared" si="11"/>
        <v>2046</v>
      </c>
      <c r="JG56" s="320">
        <f t="shared" si="11"/>
        <v>2046</v>
      </c>
      <c r="JH56" s="320">
        <f t="shared" si="11"/>
        <v>2046</v>
      </c>
      <c r="JI56" s="320">
        <f t="shared" si="11"/>
        <v>2046</v>
      </c>
      <c r="JJ56" s="320">
        <f>YEAR(JJ57)</f>
        <v>2046</v>
      </c>
      <c r="JK56" s="320">
        <f t="shared" ref="JK56:JV56" si="12">YEAR(JK57)</f>
        <v>2046</v>
      </c>
      <c r="JL56" s="320">
        <f t="shared" si="12"/>
        <v>2046</v>
      </c>
      <c r="JM56" s="320">
        <f t="shared" si="12"/>
        <v>2047</v>
      </c>
      <c r="JN56" s="320">
        <f t="shared" si="12"/>
        <v>2047</v>
      </c>
      <c r="JO56" s="320">
        <f t="shared" si="12"/>
        <v>2047</v>
      </c>
      <c r="JP56" s="320">
        <f t="shared" si="12"/>
        <v>2047</v>
      </c>
      <c r="JQ56" s="320">
        <f t="shared" si="12"/>
        <v>2047</v>
      </c>
      <c r="JR56" s="320">
        <f t="shared" si="12"/>
        <v>2047</v>
      </c>
      <c r="JS56" s="320">
        <f t="shared" si="12"/>
        <v>2047</v>
      </c>
      <c r="JT56" s="320">
        <f t="shared" si="12"/>
        <v>2047</v>
      </c>
      <c r="JU56" s="320">
        <f t="shared" si="12"/>
        <v>2047</v>
      </c>
      <c r="JV56" s="320">
        <f t="shared" si="12"/>
        <v>2047</v>
      </c>
    </row>
    <row r="57" spans="1:282" x14ac:dyDescent="0.25">
      <c r="A57" t="s">
        <v>468</v>
      </c>
      <c r="C57" s="315">
        <f>B10</f>
        <v>45474</v>
      </c>
      <c r="D57" s="316">
        <f>C58+1</f>
        <v>45505</v>
      </c>
      <c r="E57" s="316">
        <f t="shared" ref="E57:BP57" si="13">D58+1</f>
        <v>45536</v>
      </c>
      <c r="F57" s="316">
        <f t="shared" si="13"/>
        <v>45566</v>
      </c>
      <c r="G57" s="316">
        <f t="shared" si="13"/>
        <v>45597</v>
      </c>
      <c r="H57" s="316">
        <f t="shared" si="13"/>
        <v>45627</v>
      </c>
      <c r="I57" s="316">
        <f t="shared" si="13"/>
        <v>45658</v>
      </c>
      <c r="J57" s="316">
        <f t="shared" si="13"/>
        <v>45689</v>
      </c>
      <c r="K57" s="316">
        <f t="shared" si="13"/>
        <v>45717</v>
      </c>
      <c r="L57" s="316">
        <f t="shared" si="13"/>
        <v>45748</v>
      </c>
      <c r="M57" s="316">
        <f t="shared" si="13"/>
        <v>45778</v>
      </c>
      <c r="N57" s="316">
        <f t="shared" si="13"/>
        <v>45809</v>
      </c>
      <c r="O57" s="316">
        <f t="shared" si="13"/>
        <v>45839</v>
      </c>
      <c r="P57" s="316">
        <f t="shared" si="13"/>
        <v>45870</v>
      </c>
      <c r="Q57" s="316">
        <f t="shared" si="13"/>
        <v>45901</v>
      </c>
      <c r="R57" s="316">
        <f t="shared" si="13"/>
        <v>45931</v>
      </c>
      <c r="S57" s="316">
        <f t="shared" si="13"/>
        <v>45962</v>
      </c>
      <c r="T57" s="316">
        <f t="shared" si="13"/>
        <v>45992</v>
      </c>
      <c r="U57" s="316">
        <f t="shared" si="13"/>
        <v>46023</v>
      </c>
      <c r="V57" s="316">
        <f t="shared" si="13"/>
        <v>46054</v>
      </c>
      <c r="W57" s="316">
        <f t="shared" si="13"/>
        <v>46082</v>
      </c>
      <c r="X57" s="316">
        <f t="shared" si="13"/>
        <v>46113</v>
      </c>
      <c r="Y57" s="316">
        <f t="shared" si="13"/>
        <v>46143</v>
      </c>
      <c r="Z57" s="316">
        <f t="shared" si="13"/>
        <v>46174</v>
      </c>
      <c r="AA57" s="316">
        <f t="shared" si="13"/>
        <v>46204</v>
      </c>
      <c r="AB57" s="316">
        <f t="shared" si="13"/>
        <v>46235</v>
      </c>
      <c r="AC57" s="316">
        <f t="shared" si="13"/>
        <v>46266</v>
      </c>
      <c r="AD57" s="316">
        <f t="shared" si="13"/>
        <v>46296</v>
      </c>
      <c r="AE57" s="316">
        <f t="shared" si="13"/>
        <v>46327</v>
      </c>
      <c r="AF57" s="316">
        <f t="shared" si="13"/>
        <v>46357</v>
      </c>
      <c r="AG57" s="316">
        <f t="shared" si="13"/>
        <v>46388</v>
      </c>
      <c r="AH57" s="316">
        <f t="shared" si="13"/>
        <v>46419</v>
      </c>
      <c r="AI57" s="316">
        <f t="shared" si="13"/>
        <v>46447</v>
      </c>
      <c r="AJ57" s="316">
        <f t="shared" si="13"/>
        <v>46478</v>
      </c>
      <c r="AK57" s="316">
        <f t="shared" si="13"/>
        <v>46508</v>
      </c>
      <c r="AL57" s="316">
        <f t="shared" si="13"/>
        <v>46539</v>
      </c>
      <c r="AM57" s="316">
        <f t="shared" si="13"/>
        <v>46569</v>
      </c>
      <c r="AN57" s="316">
        <f t="shared" si="13"/>
        <v>46600</v>
      </c>
      <c r="AO57" s="316">
        <f t="shared" si="13"/>
        <v>46631</v>
      </c>
      <c r="AP57" s="316">
        <f t="shared" si="13"/>
        <v>46661</v>
      </c>
      <c r="AQ57" s="316">
        <f t="shared" si="13"/>
        <v>46692</v>
      </c>
      <c r="AR57" s="316">
        <f t="shared" si="13"/>
        <v>46722</v>
      </c>
      <c r="AS57" s="316">
        <f t="shared" si="13"/>
        <v>46753</v>
      </c>
      <c r="AT57" s="316">
        <f t="shared" si="13"/>
        <v>46784</v>
      </c>
      <c r="AU57" s="316">
        <f t="shared" si="13"/>
        <v>46813</v>
      </c>
      <c r="AV57" s="316">
        <f t="shared" si="13"/>
        <v>46844</v>
      </c>
      <c r="AW57" s="316">
        <f t="shared" si="13"/>
        <v>46874</v>
      </c>
      <c r="AX57" s="316">
        <f t="shared" si="13"/>
        <v>46905</v>
      </c>
      <c r="AY57" s="316">
        <f t="shared" si="13"/>
        <v>46935</v>
      </c>
      <c r="AZ57" s="316">
        <f t="shared" si="13"/>
        <v>46966</v>
      </c>
      <c r="BA57" s="316">
        <f t="shared" si="13"/>
        <v>46997</v>
      </c>
      <c r="BB57" s="316">
        <f t="shared" si="13"/>
        <v>47027</v>
      </c>
      <c r="BC57" s="316">
        <f t="shared" si="13"/>
        <v>47058</v>
      </c>
      <c r="BD57" s="316">
        <f t="shared" si="13"/>
        <v>47088</v>
      </c>
      <c r="BE57" s="316">
        <f t="shared" si="13"/>
        <v>47119</v>
      </c>
      <c r="BF57" s="316">
        <f t="shared" si="13"/>
        <v>47150</v>
      </c>
      <c r="BG57" s="316">
        <f t="shared" si="13"/>
        <v>47178</v>
      </c>
      <c r="BH57" s="316">
        <f t="shared" si="13"/>
        <v>47209</v>
      </c>
      <c r="BI57" s="316">
        <f t="shared" si="13"/>
        <v>47239</v>
      </c>
      <c r="BJ57" s="316">
        <f t="shared" si="13"/>
        <v>47270</v>
      </c>
      <c r="BK57" s="316">
        <f t="shared" si="13"/>
        <v>47300</v>
      </c>
      <c r="BL57" s="316">
        <f t="shared" si="13"/>
        <v>47331</v>
      </c>
      <c r="BM57" s="316">
        <f t="shared" si="13"/>
        <v>47362</v>
      </c>
      <c r="BN57" s="316">
        <f t="shared" si="13"/>
        <v>47392</v>
      </c>
      <c r="BO57" s="316">
        <f t="shared" si="13"/>
        <v>47423</v>
      </c>
      <c r="BP57" s="316">
        <f t="shared" si="13"/>
        <v>47453</v>
      </c>
      <c r="BQ57" s="316">
        <f t="shared" ref="BQ57:EB57" si="14">BP58+1</f>
        <v>47484</v>
      </c>
      <c r="BR57" s="316">
        <f t="shared" si="14"/>
        <v>47515</v>
      </c>
      <c r="BS57" s="316">
        <f t="shared" si="14"/>
        <v>47543</v>
      </c>
      <c r="BT57" s="316">
        <f t="shared" si="14"/>
        <v>47574</v>
      </c>
      <c r="BU57" s="316">
        <f t="shared" si="14"/>
        <v>47604</v>
      </c>
      <c r="BV57" s="316">
        <f t="shared" si="14"/>
        <v>47635</v>
      </c>
      <c r="BW57" s="316">
        <f t="shared" si="14"/>
        <v>47665</v>
      </c>
      <c r="BX57" s="316">
        <f t="shared" si="14"/>
        <v>47696</v>
      </c>
      <c r="BY57" s="316">
        <f t="shared" si="14"/>
        <v>47727</v>
      </c>
      <c r="BZ57" s="316">
        <f t="shared" si="14"/>
        <v>47757</v>
      </c>
      <c r="CA57" s="316">
        <f t="shared" si="14"/>
        <v>47788</v>
      </c>
      <c r="CB57" s="316">
        <f t="shared" si="14"/>
        <v>47818</v>
      </c>
      <c r="CC57" s="316">
        <f t="shared" si="14"/>
        <v>47849</v>
      </c>
      <c r="CD57" s="316">
        <f t="shared" si="14"/>
        <v>47880</v>
      </c>
      <c r="CE57" s="316">
        <f t="shared" si="14"/>
        <v>47908</v>
      </c>
      <c r="CF57" s="316">
        <f t="shared" si="14"/>
        <v>47939</v>
      </c>
      <c r="CG57" s="316">
        <f t="shared" si="14"/>
        <v>47969</v>
      </c>
      <c r="CH57" s="316">
        <f t="shared" si="14"/>
        <v>48000</v>
      </c>
      <c r="CI57" s="316">
        <f t="shared" si="14"/>
        <v>48030</v>
      </c>
      <c r="CJ57" s="316">
        <f t="shared" si="14"/>
        <v>48061</v>
      </c>
      <c r="CK57" s="316">
        <f t="shared" si="14"/>
        <v>48092</v>
      </c>
      <c r="CL57" s="316">
        <f t="shared" si="14"/>
        <v>48122</v>
      </c>
      <c r="CM57" s="316">
        <f t="shared" si="14"/>
        <v>48153</v>
      </c>
      <c r="CN57" s="316">
        <f t="shared" si="14"/>
        <v>48183</v>
      </c>
      <c r="CO57" s="316">
        <f t="shared" si="14"/>
        <v>48214</v>
      </c>
      <c r="CP57" s="316">
        <f t="shared" si="14"/>
        <v>48245</v>
      </c>
      <c r="CQ57" s="316">
        <f t="shared" si="14"/>
        <v>48274</v>
      </c>
      <c r="CR57" s="316">
        <f t="shared" si="14"/>
        <v>48305</v>
      </c>
      <c r="CS57" s="316">
        <f t="shared" si="14"/>
        <v>48335</v>
      </c>
      <c r="CT57" s="316">
        <f t="shared" si="14"/>
        <v>48366</v>
      </c>
      <c r="CU57" s="316">
        <f t="shared" si="14"/>
        <v>48396</v>
      </c>
      <c r="CV57" s="316">
        <f t="shared" si="14"/>
        <v>48427</v>
      </c>
      <c r="CW57" s="316">
        <f t="shared" si="14"/>
        <v>48458</v>
      </c>
      <c r="CX57" s="316">
        <f t="shared" si="14"/>
        <v>48488</v>
      </c>
      <c r="CY57" s="316">
        <f t="shared" si="14"/>
        <v>48519</v>
      </c>
      <c r="CZ57" s="316">
        <f t="shared" si="14"/>
        <v>48549</v>
      </c>
      <c r="DA57" s="316">
        <f t="shared" si="14"/>
        <v>48580</v>
      </c>
      <c r="DB57" s="316">
        <f t="shared" si="14"/>
        <v>48611</v>
      </c>
      <c r="DC57" s="316">
        <f t="shared" si="14"/>
        <v>48639</v>
      </c>
      <c r="DD57" s="316">
        <f t="shared" si="14"/>
        <v>48670</v>
      </c>
      <c r="DE57" s="316">
        <f t="shared" si="14"/>
        <v>48700</v>
      </c>
      <c r="DF57" s="316">
        <f t="shared" si="14"/>
        <v>48731</v>
      </c>
      <c r="DG57" s="316">
        <f t="shared" si="14"/>
        <v>48761</v>
      </c>
      <c r="DH57" s="316">
        <f t="shared" si="14"/>
        <v>48792</v>
      </c>
      <c r="DI57" s="316">
        <f t="shared" si="14"/>
        <v>48823</v>
      </c>
      <c r="DJ57" s="316">
        <f t="shared" si="14"/>
        <v>48853</v>
      </c>
      <c r="DK57" s="316">
        <f t="shared" si="14"/>
        <v>48884</v>
      </c>
      <c r="DL57" s="316">
        <f t="shared" si="14"/>
        <v>48914</v>
      </c>
      <c r="DM57" s="316">
        <f t="shared" si="14"/>
        <v>48945</v>
      </c>
      <c r="DN57" s="316">
        <f t="shared" si="14"/>
        <v>48976</v>
      </c>
      <c r="DO57" s="316">
        <f t="shared" si="14"/>
        <v>49004</v>
      </c>
      <c r="DP57" s="316">
        <f t="shared" si="14"/>
        <v>49035</v>
      </c>
      <c r="DQ57" s="316">
        <f t="shared" si="14"/>
        <v>49065</v>
      </c>
      <c r="DR57" s="316">
        <f t="shared" si="14"/>
        <v>49096</v>
      </c>
      <c r="DS57" s="316">
        <f t="shared" si="14"/>
        <v>49126</v>
      </c>
      <c r="DT57" s="316">
        <f t="shared" si="14"/>
        <v>49157</v>
      </c>
      <c r="DU57" s="316">
        <f t="shared" si="14"/>
        <v>49188</v>
      </c>
      <c r="DV57" s="316">
        <f t="shared" si="14"/>
        <v>49218</v>
      </c>
      <c r="DW57" s="316">
        <f t="shared" si="14"/>
        <v>49249</v>
      </c>
      <c r="DX57" s="316">
        <f t="shared" si="14"/>
        <v>49279</v>
      </c>
      <c r="DY57" s="316">
        <f t="shared" si="14"/>
        <v>49310</v>
      </c>
      <c r="DZ57" s="316">
        <f t="shared" si="14"/>
        <v>49341</v>
      </c>
      <c r="EA57" s="316">
        <f t="shared" si="14"/>
        <v>49369</v>
      </c>
      <c r="EB57" s="316">
        <f t="shared" si="14"/>
        <v>49400</v>
      </c>
      <c r="EC57" s="316">
        <f t="shared" ref="EC57:GN57" si="15">EB58+1</f>
        <v>49430</v>
      </c>
      <c r="ED57" s="316">
        <f t="shared" si="15"/>
        <v>49461</v>
      </c>
      <c r="EE57" s="316">
        <f t="shared" si="15"/>
        <v>49491</v>
      </c>
      <c r="EF57" s="316">
        <f t="shared" si="15"/>
        <v>49522</v>
      </c>
      <c r="EG57" s="316">
        <f t="shared" si="15"/>
        <v>49553</v>
      </c>
      <c r="EH57" s="316">
        <f t="shared" si="15"/>
        <v>49583</v>
      </c>
      <c r="EI57" s="316">
        <f t="shared" si="15"/>
        <v>49614</v>
      </c>
      <c r="EJ57" s="316">
        <f t="shared" si="15"/>
        <v>49644</v>
      </c>
      <c r="EK57" s="316">
        <f t="shared" si="15"/>
        <v>49675</v>
      </c>
      <c r="EL57" s="316">
        <f t="shared" si="15"/>
        <v>49706</v>
      </c>
      <c r="EM57" s="316">
        <f t="shared" si="15"/>
        <v>49735</v>
      </c>
      <c r="EN57" s="316">
        <f t="shared" si="15"/>
        <v>49766</v>
      </c>
      <c r="EO57" s="316">
        <f t="shared" si="15"/>
        <v>49796</v>
      </c>
      <c r="EP57" s="316">
        <f t="shared" si="15"/>
        <v>49827</v>
      </c>
      <c r="EQ57" s="316">
        <f t="shared" si="15"/>
        <v>49857</v>
      </c>
      <c r="ER57" s="316">
        <f t="shared" si="15"/>
        <v>49888</v>
      </c>
      <c r="ES57" s="316">
        <f t="shared" si="15"/>
        <v>49919</v>
      </c>
      <c r="ET57" s="316">
        <f t="shared" si="15"/>
        <v>49949</v>
      </c>
      <c r="EU57" s="316">
        <f t="shared" si="15"/>
        <v>49980</v>
      </c>
      <c r="EV57" s="316">
        <f t="shared" si="15"/>
        <v>50010</v>
      </c>
      <c r="EW57" s="316">
        <f t="shared" si="15"/>
        <v>50041</v>
      </c>
      <c r="EX57" s="316">
        <f t="shared" si="15"/>
        <v>50072</v>
      </c>
      <c r="EY57" s="316">
        <f t="shared" si="15"/>
        <v>50100</v>
      </c>
      <c r="EZ57" s="316">
        <f t="shared" si="15"/>
        <v>50131</v>
      </c>
      <c r="FA57" s="316">
        <f t="shared" si="15"/>
        <v>50161</v>
      </c>
      <c r="FB57" s="316">
        <f t="shared" si="15"/>
        <v>50192</v>
      </c>
      <c r="FC57" s="316">
        <f t="shared" si="15"/>
        <v>50222</v>
      </c>
      <c r="FD57" s="316">
        <f t="shared" si="15"/>
        <v>50253</v>
      </c>
      <c r="FE57" s="316">
        <f t="shared" si="15"/>
        <v>50284</v>
      </c>
      <c r="FF57" s="316">
        <f t="shared" si="15"/>
        <v>50314</v>
      </c>
      <c r="FG57" s="316">
        <f t="shared" si="15"/>
        <v>50345</v>
      </c>
      <c r="FH57" s="316">
        <f t="shared" si="15"/>
        <v>50375</v>
      </c>
      <c r="FI57" s="316">
        <f t="shared" si="15"/>
        <v>50406</v>
      </c>
      <c r="FJ57" s="316">
        <f t="shared" si="15"/>
        <v>50437</v>
      </c>
      <c r="FK57" s="316">
        <f t="shared" si="15"/>
        <v>50465</v>
      </c>
      <c r="FL57" s="316">
        <f t="shared" si="15"/>
        <v>50496</v>
      </c>
      <c r="FM57" s="316">
        <f t="shared" si="15"/>
        <v>50526</v>
      </c>
      <c r="FN57" s="316">
        <f t="shared" si="15"/>
        <v>50557</v>
      </c>
      <c r="FO57" s="316">
        <f t="shared" si="15"/>
        <v>50587</v>
      </c>
      <c r="FP57" s="316">
        <f t="shared" si="15"/>
        <v>50618</v>
      </c>
      <c r="FQ57" s="316">
        <f t="shared" si="15"/>
        <v>50649</v>
      </c>
      <c r="FR57" s="316">
        <f t="shared" si="15"/>
        <v>50679</v>
      </c>
      <c r="FS57" s="316">
        <f t="shared" si="15"/>
        <v>50710</v>
      </c>
      <c r="FT57" s="316">
        <f t="shared" si="15"/>
        <v>50740</v>
      </c>
      <c r="FU57" s="316">
        <f t="shared" si="15"/>
        <v>50771</v>
      </c>
      <c r="FV57" s="316">
        <f t="shared" si="15"/>
        <v>50802</v>
      </c>
      <c r="FW57" s="316">
        <f t="shared" si="15"/>
        <v>50830</v>
      </c>
      <c r="FX57" s="316">
        <f t="shared" si="15"/>
        <v>50861</v>
      </c>
      <c r="FY57" s="316">
        <f t="shared" si="15"/>
        <v>50891</v>
      </c>
      <c r="FZ57" s="316">
        <f t="shared" si="15"/>
        <v>50922</v>
      </c>
      <c r="GA57" s="316">
        <f t="shared" si="15"/>
        <v>50952</v>
      </c>
      <c r="GB57" s="316">
        <f t="shared" si="15"/>
        <v>50983</v>
      </c>
      <c r="GC57" s="316">
        <f t="shared" si="15"/>
        <v>51014</v>
      </c>
      <c r="GD57" s="316">
        <f t="shared" si="15"/>
        <v>51044</v>
      </c>
      <c r="GE57" s="316">
        <f t="shared" si="15"/>
        <v>51075</v>
      </c>
      <c r="GF57" s="316">
        <f t="shared" si="15"/>
        <v>51105</v>
      </c>
      <c r="GG57" s="316">
        <f t="shared" si="15"/>
        <v>51136</v>
      </c>
      <c r="GH57" s="316">
        <f t="shared" si="15"/>
        <v>51167</v>
      </c>
      <c r="GI57" s="316">
        <f t="shared" si="15"/>
        <v>51196</v>
      </c>
      <c r="GJ57" s="316">
        <f t="shared" si="15"/>
        <v>51227</v>
      </c>
      <c r="GK57" s="316">
        <f t="shared" si="15"/>
        <v>51257</v>
      </c>
      <c r="GL57" s="316">
        <f t="shared" si="15"/>
        <v>51288</v>
      </c>
      <c r="GM57" s="316">
        <f t="shared" si="15"/>
        <v>51318</v>
      </c>
      <c r="GN57" s="316">
        <f t="shared" si="15"/>
        <v>51349</v>
      </c>
      <c r="GO57" s="316">
        <f t="shared" ref="GO57:IZ57" si="16">GN58+1</f>
        <v>51380</v>
      </c>
      <c r="GP57" s="316">
        <f t="shared" si="16"/>
        <v>51410</v>
      </c>
      <c r="GQ57" s="316">
        <f t="shared" si="16"/>
        <v>51441</v>
      </c>
      <c r="GR57" s="316">
        <f t="shared" si="16"/>
        <v>51471</v>
      </c>
      <c r="GS57" s="316">
        <f t="shared" si="16"/>
        <v>51502</v>
      </c>
      <c r="GT57" s="316">
        <f t="shared" si="16"/>
        <v>51533</v>
      </c>
      <c r="GU57" s="316">
        <f t="shared" si="16"/>
        <v>51561</v>
      </c>
      <c r="GV57" s="316">
        <f t="shared" si="16"/>
        <v>51592</v>
      </c>
      <c r="GW57" s="316">
        <f t="shared" si="16"/>
        <v>51622</v>
      </c>
      <c r="GX57" s="316">
        <f t="shared" si="16"/>
        <v>51653</v>
      </c>
      <c r="GY57" s="316">
        <f t="shared" si="16"/>
        <v>51683</v>
      </c>
      <c r="GZ57" s="316">
        <f t="shared" si="16"/>
        <v>51714</v>
      </c>
      <c r="HA57" s="316">
        <f t="shared" si="16"/>
        <v>51745</v>
      </c>
      <c r="HB57" s="316">
        <f t="shared" si="16"/>
        <v>51775</v>
      </c>
      <c r="HC57" s="316">
        <f t="shared" si="16"/>
        <v>51806</v>
      </c>
      <c r="HD57" s="316">
        <f t="shared" si="16"/>
        <v>51836</v>
      </c>
      <c r="HE57" s="316">
        <f t="shared" si="16"/>
        <v>51867</v>
      </c>
      <c r="HF57" s="316">
        <f t="shared" si="16"/>
        <v>51898</v>
      </c>
      <c r="HG57" s="316">
        <f t="shared" si="16"/>
        <v>51926</v>
      </c>
      <c r="HH57" s="316">
        <f t="shared" si="16"/>
        <v>51957</v>
      </c>
      <c r="HI57" s="316">
        <f t="shared" si="16"/>
        <v>51987</v>
      </c>
      <c r="HJ57" s="316">
        <f t="shared" si="16"/>
        <v>52018</v>
      </c>
      <c r="HK57" s="316">
        <f t="shared" si="16"/>
        <v>52048</v>
      </c>
      <c r="HL57" s="316">
        <f t="shared" si="16"/>
        <v>52079</v>
      </c>
      <c r="HM57" s="316">
        <f t="shared" si="16"/>
        <v>52110</v>
      </c>
      <c r="HN57" s="316">
        <f t="shared" si="16"/>
        <v>52140</v>
      </c>
      <c r="HO57" s="316">
        <f t="shared" si="16"/>
        <v>52171</v>
      </c>
      <c r="HP57" s="316">
        <f t="shared" si="16"/>
        <v>52201</v>
      </c>
      <c r="HQ57" s="316">
        <f t="shared" si="16"/>
        <v>52232</v>
      </c>
      <c r="HR57" s="316">
        <f t="shared" si="16"/>
        <v>52263</v>
      </c>
      <c r="HS57" s="316">
        <f t="shared" si="16"/>
        <v>52291</v>
      </c>
      <c r="HT57" s="316">
        <f t="shared" si="16"/>
        <v>52322</v>
      </c>
      <c r="HU57" s="316">
        <f t="shared" si="16"/>
        <v>52352</v>
      </c>
      <c r="HV57" s="316">
        <f t="shared" si="16"/>
        <v>52383</v>
      </c>
      <c r="HW57" s="316">
        <f t="shared" si="16"/>
        <v>52413</v>
      </c>
      <c r="HX57" s="316">
        <f t="shared" si="16"/>
        <v>52444</v>
      </c>
      <c r="HY57" s="316">
        <f t="shared" si="16"/>
        <v>52475</v>
      </c>
      <c r="HZ57" s="316">
        <f t="shared" si="16"/>
        <v>52505</v>
      </c>
      <c r="IA57" s="316">
        <f t="shared" si="16"/>
        <v>52536</v>
      </c>
      <c r="IB57" s="316">
        <f t="shared" si="16"/>
        <v>52566</v>
      </c>
      <c r="IC57" s="316">
        <f t="shared" si="16"/>
        <v>52597</v>
      </c>
      <c r="ID57" s="316">
        <f t="shared" si="16"/>
        <v>52628</v>
      </c>
      <c r="IE57" s="316">
        <f t="shared" si="16"/>
        <v>52657</v>
      </c>
      <c r="IF57" s="316">
        <f t="shared" si="16"/>
        <v>52688</v>
      </c>
      <c r="IG57" s="316">
        <f t="shared" si="16"/>
        <v>52718</v>
      </c>
      <c r="IH57" s="316">
        <f t="shared" si="16"/>
        <v>52749</v>
      </c>
      <c r="II57" s="316">
        <f t="shared" si="16"/>
        <v>52779</v>
      </c>
      <c r="IJ57" s="316">
        <f t="shared" si="16"/>
        <v>52810</v>
      </c>
      <c r="IK57" s="316">
        <f t="shared" si="16"/>
        <v>52841</v>
      </c>
      <c r="IL57" s="316">
        <f t="shared" si="16"/>
        <v>52871</v>
      </c>
      <c r="IM57" s="316">
        <f t="shared" si="16"/>
        <v>52902</v>
      </c>
      <c r="IN57" s="316">
        <f t="shared" si="16"/>
        <v>52932</v>
      </c>
      <c r="IO57" s="316">
        <f t="shared" si="16"/>
        <v>52963</v>
      </c>
      <c r="IP57" s="316">
        <f t="shared" si="16"/>
        <v>52994</v>
      </c>
      <c r="IQ57" s="316">
        <f t="shared" si="16"/>
        <v>53022</v>
      </c>
      <c r="IR57" s="316">
        <f t="shared" si="16"/>
        <v>53053</v>
      </c>
      <c r="IS57" s="316">
        <f t="shared" si="16"/>
        <v>53083</v>
      </c>
      <c r="IT57" s="316">
        <f t="shared" si="16"/>
        <v>53114</v>
      </c>
      <c r="IU57" s="316">
        <f t="shared" si="16"/>
        <v>53144</v>
      </c>
      <c r="IV57" s="316">
        <f t="shared" si="16"/>
        <v>53175</v>
      </c>
      <c r="IW57" s="316">
        <f t="shared" si="16"/>
        <v>53206</v>
      </c>
      <c r="IX57" s="316">
        <f t="shared" si="16"/>
        <v>53236</v>
      </c>
      <c r="IY57" s="316">
        <f t="shared" si="16"/>
        <v>53267</v>
      </c>
      <c r="IZ57" s="316">
        <f t="shared" si="16"/>
        <v>53297</v>
      </c>
      <c r="JA57" s="316">
        <f t="shared" ref="JA57:JV57" si="17">IZ58+1</f>
        <v>53328</v>
      </c>
      <c r="JB57" s="316">
        <f t="shared" si="17"/>
        <v>53359</v>
      </c>
      <c r="JC57" s="316">
        <f t="shared" si="17"/>
        <v>53387</v>
      </c>
      <c r="JD57" s="316">
        <f t="shared" si="17"/>
        <v>53418</v>
      </c>
      <c r="JE57" s="316">
        <f t="shared" si="17"/>
        <v>53448</v>
      </c>
      <c r="JF57" s="316">
        <f t="shared" si="17"/>
        <v>53479</v>
      </c>
      <c r="JG57" s="316">
        <f t="shared" si="17"/>
        <v>53509</v>
      </c>
      <c r="JH57" s="316">
        <f t="shared" si="17"/>
        <v>53540</v>
      </c>
      <c r="JI57" s="316">
        <f t="shared" si="17"/>
        <v>53571</v>
      </c>
      <c r="JJ57" s="316">
        <f t="shared" si="17"/>
        <v>53601</v>
      </c>
      <c r="JK57" s="316">
        <f t="shared" si="17"/>
        <v>53632</v>
      </c>
      <c r="JL57" s="316">
        <f t="shared" si="17"/>
        <v>53662</v>
      </c>
      <c r="JM57" s="316">
        <f t="shared" si="17"/>
        <v>53693</v>
      </c>
      <c r="JN57" s="316">
        <f t="shared" si="17"/>
        <v>53724</v>
      </c>
      <c r="JO57" s="316">
        <f t="shared" si="17"/>
        <v>53752</v>
      </c>
      <c r="JP57" s="316">
        <f t="shared" si="17"/>
        <v>53783</v>
      </c>
      <c r="JQ57" s="316">
        <f t="shared" si="17"/>
        <v>53813</v>
      </c>
      <c r="JR57" s="316">
        <f t="shared" si="17"/>
        <v>53844</v>
      </c>
      <c r="JS57" s="316">
        <f t="shared" si="17"/>
        <v>53874</v>
      </c>
      <c r="JT57" s="316">
        <f t="shared" si="17"/>
        <v>53905</v>
      </c>
      <c r="JU57" s="316">
        <f t="shared" si="17"/>
        <v>53936</v>
      </c>
      <c r="JV57" s="316">
        <f t="shared" si="17"/>
        <v>53966</v>
      </c>
    </row>
    <row r="58" spans="1:282" x14ac:dyDescent="0.25">
      <c r="A58" t="s">
        <v>469</v>
      </c>
      <c r="C58" s="316">
        <f>EOMONTH(C57,0)</f>
        <v>45504</v>
      </c>
      <c r="D58" s="316">
        <f t="shared" ref="D58:BO58" si="18">EOMONTH(D57,0)</f>
        <v>45535</v>
      </c>
      <c r="E58" s="316">
        <f t="shared" si="18"/>
        <v>45565</v>
      </c>
      <c r="F58" s="316">
        <f t="shared" si="18"/>
        <v>45596</v>
      </c>
      <c r="G58" s="316">
        <f t="shared" si="18"/>
        <v>45626</v>
      </c>
      <c r="H58" s="316">
        <f t="shared" si="18"/>
        <v>45657</v>
      </c>
      <c r="I58" s="316">
        <f t="shared" si="18"/>
        <v>45688</v>
      </c>
      <c r="J58" s="316">
        <f t="shared" si="18"/>
        <v>45716</v>
      </c>
      <c r="K58" s="316">
        <f t="shared" si="18"/>
        <v>45747</v>
      </c>
      <c r="L58" s="316">
        <f t="shared" si="18"/>
        <v>45777</v>
      </c>
      <c r="M58" s="316">
        <f t="shared" si="18"/>
        <v>45808</v>
      </c>
      <c r="N58" s="316">
        <f t="shared" si="18"/>
        <v>45838</v>
      </c>
      <c r="O58" s="316">
        <f t="shared" si="18"/>
        <v>45869</v>
      </c>
      <c r="P58" s="316">
        <f t="shared" si="18"/>
        <v>45900</v>
      </c>
      <c r="Q58" s="316">
        <f t="shared" si="18"/>
        <v>45930</v>
      </c>
      <c r="R58" s="316">
        <f t="shared" si="18"/>
        <v>45961</v>
      </c>
      <c r="S58" s="316">
        <f t="shared" si="18"/>
        <v>45991</v>
      </c>
      <c r="T58" s="316">
        <f t="shared" si="18"/>
        <v>46022</v>
      </c>
      <c r="U58" s="316">
        <f t="shared" si="18"/>
        <v>46053</v>
      </c>
      <c r="V58" s="316">
        <f t="shared" si="18"/>
        <v>46081</v>
      </c>
      <c r="W58" s="316">
        <f t="shared" si="18"/>
        <v>46112</v>
      </c>
      <c r="X58" s="316">
        <f t="shared" si="18"/>
        <v>46142</v>
      </c>
      <c r="Y58" s="316">
        <f t="shared" si="18"/>
        <v>46173</v>
      </c>
      <c r="Z58" s="316">
        <f t="shared" si="18"/>
        <v>46203</v>
      </c>
      <c r="AA58" s="316">
        <f t="shared" si="18"/>
        <v>46234</v>
      </c>
      <c r="AB58" s="316">
        <f t="shared" si="18"/>
        <v>46265</v>
      </c>
      <c r="AC58" s="316">
        <f t="shared" si="18"/>
        <v>46295</v>
      </c>
      <c r="AD58" s="316">
        <f t="shared" si="18"/>
        <v>46326</v>
      </c>
      <c r="AE58" s="316">
        <f t="shared" si="18"/>
        <v>46356</v>
      </c>
      <c r="AF58" s="316">
        <f t="shared" si="18"/>
        <v>46387</v>
      </c>
      <c r="AG58" s="316">
        <f t="shared" si="18"/>
        <v>46418</v>
      </c>
      <c r="AH58" s="316">
        <f t="shared" si="18"/>
        <v>46446</v>
      </c>
      <c r="AI58" s="316">
        <f t="shared" si="18"/>
        <v>46477</v>
      </c>
      <c r="AJ58" s="316">
        <f t="shared" si="18"/>
        <v>46507</v>
      </c>
      <c r="AK58" s="316">
        <f t="shared" si="18"/>
        <v>46538</v>
      </c>
      <c r="AL58" s="316">
        <f t="shared" si="18"/>
        <v>46568</v>
      </c>
      <c r="AM58" s="316">
        <f t="shared" si="18"/>
        <v>46599</v>
      </c>
      <c r="AN58" s="316">
        <f t="shared" si="18"/>
        <v>46630</v>
      </c>
      <c r="AO58" s="316">
        <f t="shared" si="18"/>
        <v>46660</v>
      </c>
      <c r="AP58" s="316">
        <f t="shared" si="18"/>
        <v>46691</v>
      </c>
      <c r="AQ58" s="316">
        <f t="shared" si="18"/>
        <v>46721</v>
      </c>
      <c r="AR58" s="316">
        <f t="shared" si="18"/>
        <v>46752</v>
      </c>
      <c r="AS58" s="316">
        <f t="shared" si="18"/>
        <v>46783</v>
      </c>
      <c r="AT58" s="316">
        <f t="shared" si="18"/>
        <v>46812</v>
      </c>
      <c r="AU58" s="316">
        <f t="shared" si="18"/>
        <v>46843</v>
      </c>
      <c r="AV58" s="316">
        <f t="shared" si="18"/>
        <v>46873</v>
      </c>
      <c r="AW58" s="316">
        <f t="shared" si="18"/>
        <v>46904</v>
      </c>
      <c r="AX58" s="316">
        <f t="shared" si="18"/>
        <v>46934</v>
      </c>
      <c r="AY58" s="316">
        <f t="shared" si="18"/>
        <v>46965</v>
      </c>
      <c r="AZ58" s="316">
        <f t="shared" si="18"/>
        <v>46996</v>
      </c>
      <c r="BA58" s="316">
        <f t="shared" si="18"/>
        <v>47026</v>
      </c>
      <c r="BB58" s="316">
        <f t="shared" si="18"/>
        <v>47057</v>
      </c>
      <c r="BC58" s="316">
        <f t="shared" si="18"/>
        <v>47087</v>
      </c>
      <c r="BD58" s="316">
        <f t="shared" si="18"/>
        <v>47118</v>
      </c>
      <c r="BE58" s="316">
        <f t="shared" si="18"/>
        <v>47149</v>
      </c>
      <c r="BF58" s="316">
        <f t="shared" si="18"/>
        <v>47177</v>
      </c>
      <c r="BG58" s="316">
        <f t="shared" si="18"/>
        <v>47208</v>
      </c>
      <c r="BH58" s="316">
        <f t="shared" si="18"/>
        <v>47238</v>
      </c>
      <c r="BI58" s="316">
        <f t="shared" si="18"/>
        <v>47269</v>
      </c>
      <c r="BJ58" s="316">
        <f t="shared" si="18"/>
        <v>47299</v>
      </c>
      <c r="BK58" s="316">
        <f t="shared" si="18"/>
        <v>47330</v>
      </c>
      <c r="BL58" s="316">
        <f t="shared" si="18"/>
        <v>47361</v>
      </c>
      <c r="BM58" s="316">
        <f t="shared" si="18"/>
        <v>47391</v>
      </c>
      <c r="BN58" s="316">
        <f t="shared" si="18"/>
        <v>47422</v>
      </c>
      <c r="BO58" s="316">
        <f t="shared" si="18"/>
        <v>47452</v>
      </c>
      <c r="BP58" s="316">
        <f t="shared" ref="BP58:EA58" si="19">EOMONTH(BP57,0)</f>
        <v>47483</v>
      </c>
      <c r="BQ58" s="316">
        <f t="shared" si="19"/>
        <v>47514</v>
      </c>
      <c r="BR58" s="316">
        <f t="shared" si="19"/>
        <v>47542</v>
      </c>
      <c r="BS58" s="316">
        <f t="shared" si="19"/>
        <v>47573</v>
      </c>
      <c r="BT58" s="316">
        <f t="shared" si="19"/>
        <v>47603</v>
      </c>
      <c r="BU58" s="316">
        <f t="shared" si="19"/>
        <v>47634</v>
      </c>
      <c r="BV58" s="316">
        <f t="shared" si="19"/>
        <v>47664</v>
      </c>
      <c r="BW58" s="316">
        <f t="shared" si="19"/>
        <v>47695</v>
      </c>
      <c r="BX58" s="316">
        <f t="shared" si="19"/>
        <v>47726</v>
      </c>
      <c r="BY58" s="316">
        <f t="shared" si="19"/>
        <v>47756</v>
      </c>
      <c r="BZ58" s="316">
        <f t="shared" si="19"/>
        <v>47787</v>
      </c>
      <c r="CA58" s="316">
        <f t="shared" si="19"/>
        <v>47817</v>
      </c>
      <c r="CB58" s="316">
        <f t="shared" si="19"/>
        <v>47848</v>
      </c>
      <c r="CC58" s="316">
        <f t="shared" si="19"/>
        <v>47879</v>
      </c>
      <c r="CD58" s="316">
        <f t="shared" si="19"/>
        <v>47907</v>
      </c>
      <c r="CE58" s="316">
        <f t="shared" si="19"/>
        <v>47938</v>
      </c>
      <c r="CF58" s="316">
        <f t="shared" si="19"/>
        <v>47968</v>
      </c>
      <c r="CG58" s="316">
        <f t="shared" si="19"/>
        <v>47999</v>
      </c>
      <c r="CH58" s="316">
        <f t="shared" si="19"/>
        <v>48029</v>
      </c>
      <c r="CI58" s="316">
        <f t="shared" si="19"/>
        <v>48060</v>
      </c>
      <c r="CJ58" s="316">
        <f t="shared" si="19"/>
        <v>48091</v>
      </c>
      <c r="CK58" s="316">
        <f t="shared" si="19"/>
        <v>48121</v>
      </c>
      <c r="CL58" s="316">
        <f t="shared" si="19"/>
        <v>48152</v>
      </c>
      <c r="CM58" s="316">
        <f t="shared" si="19"/>
        <v>48182</v>
      </c>
      <c r="CN58" s="316">
        <f t="shared" si="19"/>
        <v>48213</v>
      </c>
      <c r="CO58" s="316">
        <f t="shared" si="19"/>
        <v>48244</v>
      </c>
      <c r="CP58" s="316">
        <f t="shared" si="19"/>
        <v>48273</v>
      </c>
      <c r="CQ58" s="316">
        <f t="shared" si="19"/>
        <v>48304</v>
      </c>
      <c r="CR58" s="316">
        <f t="shared" si="19"/>
        <v>48334</v>
      </c>
      <c r="CS58" s="316">
        <f t="shared" si="19"/>
        <v>48365</v>
      </c>
      <c r="CT58" s="316">
        <f t="shared" si="19"/>
        <v>48395</v>
      </c>
      <c r="CU58" s="316">
        <f t="shared" si="19"/>
        <v>48426</v>
      </c>
      <c r="CV58" s="316">
        <f t="shared" si="19"/>
        <v>48457</v>
      </c>
      <c r="CW58" s="316">
        <f t="shared" si="19"/>
        <v>48487</v>
      </c>
      <c r="CX58" s="316">
        <f t="shared" si="19"/>
        <v>48518</v>
      </c>
      <c r="CY58" s="316">
        <f t="shared" si="19"/>
        <v>48548</v>
      </c>
      <c r="CZ58" s="316">
        <f t="shared" si="19"/>
        <v>48579</v>
      </c>
      <c r="DA58" s="316">
        <f t="shared" si="19"/>
        <v>48610</v>
      </c>
      <c r="DB58" s="316">
        <f t="shared" si="19"/>
        <v>48638</v>
      </c>
      <c r="DC58" s="316">
        <f t="shared" si="19"/>
        <v>48669</v>
      </c>
      <c r="DD58" s="316">
        <f t="shared" si="19"/>
        <v>48699</v>
      </c>
      <c r="DE58" s="316">
        <f t="shared" si="19"/>
        <v>48730</v>
      </c>
      <c r="DF58" s="316">
        <f t="shared" si="19"/>
        <v>48760</v>
      </c>
      <c r="DG58" s="316">
        <f t="shared" si="19"/>
        <v>48791</v>
      </c>
      <c r="DH58" s="316">
        <f t="shared" si="19"/>
        <v>48822</v>
      </c>
      <c r="DI58" s="316">
        <f t="shared" si="19"/>
        <v>48852</v>
      </c>
      <c r="DJ58" s="316">
        <f t="shared" si="19"/>
        <v>48883</v>
      </c>
      <c r="DK58" s="316">
        <f t="shared" si="19"/>
        <v>48913</v>
      </c>
      <c r="DL58" s="316">
        <f t="shared" si="19"/>
        <v>48944</v>
      </c>
      <c r="DM58" s="316">
        <f t="shared" si="19"/>
        <v>48975</v>
      </c>
      <c r="DN58" s="316">
        <f t="shared" si="19"/>
        <v>49003</v>
      </c>
      <c r="DO58" s="316">
        <f t="shared" si="19"/>
        <v>49034</v>
      </c>
      <c r="DP58" s="316">
        <f t="shared" si="19"/>
        <v>49064</v>
      </c>
      <c r="DQ58" s="316">
        <f t="shared" si="19"/>
        <v>49095</v>
      </c>
      <c r="DR58" s="316">
        <f t="shared" si="19"/>
        <v>49125</v>
      </c>
      <c r="DS58" s="316">
        <f t="shared" si="19"/>
        <v>49156</v>
      </c>
      <c r="DT58" s="316">
        <f t="shared" si="19"/>
        <v>49187</v>
      </c>
      <c r="DU58" s="316">
        <f t="shared" si="19"/>
        <v>49217</v>
      </c>
      <c r="DV58" s="316">
        <f t="shared" si="19"/>
        <v>49248</v>
      </c>
      <c r="DW58" s="316">
        <f t="shared" si="19"/>
        <v>49278</v>
      </c>
      <c r="DX58" s="316">
        <f t="shared" si="19"/>
        <v>49309</v>
      </c>
      <c r="DY58" s="316">
        <f t="shared" si="19"/>
        <v>49340</v>
      </c>
      <c r="DZ58" s="316">
        <f t="shared" si="19"/>
        <v>49368</v>
      </c>
      <c r="EA58" s="316">
        <f t="shared" si="19"/>
        <v>49399</v>
      </c>
      <c r="EB58" s="316">
        <f t="shared" ref="EB58:GM58" si="20">EOMONTH(EB57,0)</f>
        <v>49429</v>
      </c>
      <c r="EC58" s="316">
        <f t="shared" si="20"/>
        <v>49460</v>
      </c>
      <c r="ED58" s="316">
        <f t="shared" si="20"/>
        <v>49490</v>
      </c>
      <c r="EE58" s="316">
        <f t="shared" si="20"/>
        <v>49521</v>
      </c>
      <c r="EF58" s="316">
        <f t="shared" si="20"/>
        <v>49552</v>
      </c>
      <c r="EG58" s="316">
        <f t="shared" si="20"/>
        <v>49582</v>
      </c>
      <c r="EH58" s="316">
        <f t="shared" si="20"/>
        <v>49613</v>
      </c>
      <c r="EI58" s="316">
        <f t="shared" si="20"/>
        <v>49643</v>
      </c>
      <c r="EJ58" s="316">
        <f t="shared" si="20"/>
        <v>49674</v>
      </c>
      <c r="EK58" s="316">
        <f t="shared" si="20"/>
        <v>49705</v>
      </c>
      <c r="EL58" s="316">
        <f t="shared" si="20"/>
        <v>49734</v>
      </c>
      <c r="EM58" s="316">
        <f t="shared" si="20"/>
        <v>49765</v>
      </c>
      <c r="EN58" s="316">
        <f t="shared" si="20"/>
        <v>49795</v>
      </c>
      <c r="EO58" s="316">
        <f t="shared" si="20"/>
        <v>49826</v>
      </c>
      <c r="EP58" s="316">
        <f t="shared" si="20"/>
        <v>49856</v>
      </c>
      <c r="EQ58" s="316">
        <f t="shared" si="20"/>
        <v>49887</v>
      </c>
      <c r="ER58" s="316">
        <f t="shared" si="20"/>
        <v>49918</v>
      </c>
      <c r="ES58" s="316">
        <f t="shared" si="20"/>
        <v>49948</v>
      </c>
      <c r="ET58" s="316">
        <f t="shared" si="20"/>
        <v>49979</v>
      </c>
      <c r="EU58" s="316">
        <f t="shared" si="20"/>
        <v>50009</v>
      </c>
      <c r="EV58" s="316">
        <f t="shared" si="20"/>
        <v>50040</v>
      </c>
      <c r="EW58" s="316">
        <f t="shared" si="20"/>
        <v>50071</v>
      </c>
      <c r="EX58" s="316">
        <f t="shared" si="20"/>
        <v>50099</v>
      </c>
      <c r="EY58" s="316">
        <f t="shared" si="20"/>
        <v>50130</v>
      </c>
      <c r="EZ58" s="316">
        <f t="shared" si="20"/>
        <v>50160</v>
      </c>
      <c r="FA58" s="316">
        <f t="shared" si="20"/>
        <v>50191</v>
      </c>
      <c r="FB58" s="316">
        <f t="shared" si="20"/>
        <v>50221</v>
      </c>
      <c r="FC58" s="316">
        <f t="shared" si="20"/>
        <v>50252</v>
      </c>
      <c r="FD58" s="316">
        <f t="shared" si="20"/>
        <v>50283</v>
      </c>
      <c r="FE58" s="316">
        <f t="shared" si="20"/>
        <v>50313</v>
      </c>
      <c r="FF58" s="316">
        <f t="shared" si="20"/>
        <v>50344</v>
      </c>
      <c r="FG58" s="316">
        <f t="shared" si="20"/>
        <v>50374</v>
      </c>
      <c r="FH58" s="316">
        <f t="shared" si="20"/>
        <v>50405</v>
      </c>
      <c r="FI58" s="316">
        <f t="shared" si="20"/>
        <v>50436</v>
      </c>
      <c r="FJ58" s="316">
        <f t="shared" si="20"/>
        <v>50464</v>
      </c>
      <c r="FK58" s="316">
        <f t="shared" si="20"/>
        <v>50495</v>
      </c>
      <c r="FL58" s="316">
        <f t="shared" si="20"/>
        <v>50525</v>
      </c>
      <c r="FM58" s="316">
        <f t="shared" si="20"/>
        <v>50556</v>
      </c>
      <c r="FN58" s="316">
        <f t="shared" si="20"/>
        <v>50586</v>
      </c>
      <c r="FO58" s="316">
        <f t="shared" si="20"/>
        <v>50617</v>
      </c>
      <c r="FP58" s="316">
        <f t="shared" si="20"/>
        <v>50648</v>
      </c>
      <c r="FQ58" s="316">
        <f t="shared" si="20"/>
        <v>50678</v>
      </c>
      <c r="FR58" s="316">
        <f t="shared" si="20"/>
        <v>50709</v>
      </c>
      <c r="FS58" s="316">
        <f t="shared" si="20"/>
        <v>50739</v>
      </c>
      <c r="FT58" s="316">
        <f t="shared" si="20"/>
        <v>50770</v>
      </c>
      <c r="FU58" s="316">
        <f t="shared" si="20"/>
        <v>50801</v>
      </c>
      <c r="FV58" s="316">
        <f t="shared" si="20"/>
        <v>50829</v>
      </c>
      <c r="FW58" s="316">
        <f t="shared" si="20"/>
        <v>50860</v>
      </c>
      <c r="FX58" s="316">
        <f t="shared" si="20"/>
        <v>50890</v>
      </c>
      <c r="FY58" s="316">
        <f t="shared" si="20"/>
        <v>50921</v>
      </c>
      <c r="FZ58" s="316">
        <f t="shared" si="20"/>
        <v>50951</v>
      </c>
      <c r="GA58" s="316">
        <f t="shared" si="20"/>
        <v>50982</v>
      </c>
      <c r="GB58" s="316">
        <f t="shared" si="20"/>
        <v>51013</v>
      </c>
      <c r="GC58" s="316">
        <f t="shared" si="20"/>
        <v>51043</v>
      </c>
      <c r="GD58" s="316">
        <f t="shared" si="20"/>
        <v>51074</v>
      </c>
      <c r="GE58" s="316">
        <f t="shared" si="20"/>
        <v>51104</v>
      </c>
      <c r="GF58" s="316">
        <f t="shared" si="20"/>
        <v>51135</v>
      </c>
      <c r="GG58" s="316">
        <f t="shared" si="20"/>
        <v>51166</v>
      </c>
      <c r="GH58" s="316">
        <f t="shared" si="20"/>
        <v>51195</v>
      </c>
      <c r="GI58" s="316">
        <f t="shared" si="20"/>
        <v>51226</v>
      </c>
      <c r="GJ58" s="316">
        <f t="shared" si="20"/>
        <v>51256</v>
      </c>
      <c r="GK58" s="316">
        <f t="shared" si="20"/>
        <v>51287</v>
      </c>
      <c r="GL58" s="316">
        <f t="shared" si="20"/>
        <v>51317</v>
      </c>
      <c r="GM58" s="316">
        <f t="shared" si="20"/>
        <v>51348</v>
      </c>
      <c r="GN58" s="316">
        <f t="shared" ref="GN58:IY58" si="21">EOMONTH(GN57,0)</f>
        <v>51379</v>
      </c>
      <c r="GO58" s="316">
        <f t="shared" si="21"/>
        <v>51409</v>
      </c>
      <c r="GP58" s="316">
        <f t="shared" si="21"/>
        <v>51440</v>
      </c>
      <c r="GQ58" s="316">
        <f t="shared" si="21"/>
        <v>51470</v>
      </c>
      <c r="GR58" s="316">
        <f t="shared" si="21"/>
        <v>51501</v>
      </c>
      <c r="GS58" s="316">
        <f t="shared" si="21"/>
        <v>51532</v>
      </c>
      <c r="GT58" s="316">
        <f t="shared" si="21"/>
        <v>51560</v>
      </c>
      <c r="GU58" s="316">
        <f t="shared" si="21"/>
        <v>51591</v>
      </c>
      <c r="GV58" s="316">
        <f t="shared" si="21"/>
        <v>51621</v>
      </c>
      <c r="GW58" s="316">
        <f t="shared" si="21"/>
        <v>51652</v>
      </c>
      <c r="GX58" s="316">
        <f t="shared" si="21"/>
        <v>51682</v>
      </c>
      <c r="GY58" s="316">
        <f t="shared" si="21"/>
        <v>51713</v>
      </c>
      <c r="GZ58" s="316">
        <f t="shared" si="21"/>
        <v>51744</v>
      </c>
      <c r="HA58" s="316">
        <f t="shared" si="21"/>
        <v>51774</v>
      </c>
      <c r="HB58" s="316">
        <f t="shared" si="21"/>
        <v>51805</v>
      </c>
      <c r="HC58" s="316">
        <f t="shared" si="21"/>
        <v>51835</v>
      </c>
      <c r="HD58" s="316">
        <f t="shared" si="21"/>
        <v>51866</v>
      </c>
      <c r="HE58" s="316">
        <f t="shared" si="21"/>
        <v>51897</v>
      </c>
      <c r="HF58" s="316">
        <f t="shared" si="21"/>
        <v>51925</v>
      </c>
      <c r="HG58" s="316">
        <f t="shared" si="21"/>
        <v>51956</v>
      </c>
      <c r="HH58" s="316">
        <f t="shared" si="21"/>
        <v>51986</v>
      </c>
      <c r="HI58" s="316">
        <f t="shared" si="21"/>
        <v>52017</v>
      </c>
      <c r="HJ58" s="316">
        <f t="shared" si="21"/>
        <v>52047</v>
      </c>
      <c r="HK58" s="316">
        <f t="shared" si="21"/>
        <v>52078</v>
      </c>
      <c r="HL58" s="316">
        <f t="shared" si="21"/>
        <v>52109</v>
      </c>
      <c r="HM58" s="316">
        <f t="shared" si="21"/>
        <v>52139</v>
      </c>
      <c r="HN58" s="316">
        <f t="shared" si="21"/>
        <v>52170</v>
      </c>
      <c r="HO58" s="316">
        <f t="shared" si="21"/>
        <v>52200</v>
      </c>
      <c r="HP58" s="316">
        <f t="shared" si="21"/>
        <v>52231</v>
      </c>
      <c r="HQ58" s="316">
        <f t="shared" si="21"/>
        <v>52262</v>
      </c>
      <c r="HR58" s="316">
        <f t="shared" si="21"/>
        <v>52290</v>
      </c>
      <c r="HS58" s="316">
        <f t="shared" si="21"/>
        <v>52321</v>
      </c>
      <c r="HT58" s="316">
        <f t="shared" si="21"/>
        <v>52351</v>
      </c>
      <c r="HU58" s="316">
        <f t="shared" si="21"/>
        <v>52382</v>
      </c>
      <c r="HV58" s="316">
        <f t="shared" si="21"/>
        <v>52412</v>
      </c>
      <c r="HW58" s="316">
        <f t="shared" si="21"/>
        <v>52443</v>
      </c>
      <c r="HX58" s="316">
        <f t="shared" si="21"/>
        <v>52474</v>
      </c>
      <c r="HY58" s="316">
        <f t="shared" si="21"/>
        <v>52504</v>
      </c>
      <c r="HZ58" s="316">
        <f t="shared" si="21"/>
        <v>52535</v>
      </c>
      <c r="IA58" s="316">
        <f t="shared" si="21"/>
        <v>52565</v>
      </c>
      <c r="IB58" s="316">
        <f t="shared" si="21"/>
        <v>52596</v>
      </c>
      <c r="IC58" s="316">
        <f t="shared" si="21"/>
        <v>52627</v>
      </c>
      <c r="ID58" s="316">
        <f t="shared" si="21"/>
        <v>52656</v>
      </c>
      <c r="IE58" s="316">
        <f t="shared" si="21"/>
        <v>52687</v>
      </c>
      <c r="IF58" s="316">
        <f t="shared" si="21"/>
        <v>52717</v>
      </c>
      <c r="IG58" s="316">
        <f t="shared" si="21"/>
        <v>52748</v>
      </c>
      <c r="IH58" s="316">
        <f t="shared" si="21"/>
        <v>52778</v>
      </c>
      <c r="II58" s="316">
        <f t="shared" si="21"/>
        <v>52809</v>
      </c>
      <c r="IJ58" s="316">
        <f t="shared" si="21"/>
        <v>52840</v>
      </c>
      <c r="IK58" s="316">
        <f t="shared" si="21"/>
        <v>52870</v>
      </c>
      <c r="IL58" s="316">
        <f t="shared" si="21"/>
        <v>52901</v>
      </c>
      <c r="IM58" s="316">
        <f t="shared" si="21"/>
        <v>52931</v>
      </c>
      <c r="IN58" s="316">
        <f t="shared" si="21"/>
        <v>52962</v>
      </c>
      <c r="IO58" s="316">
        <f t="shared" si="21"/>
        <v>52993</v>
      </c>
      <c r="IP58" s="316">
        <f t="shared" si="21"/>
        <v>53021</v>
      </c>
      <c r="IQ58" s="316">
        <f t="shared" si="21"/>
        <v>53052</v>
      </c>
      <c r="IR58" s="316">
        <f t="shared" si="21"/>
        <v>53082</v>
      </c>
      <c r="IS58" s="316">
        <f t="shared" si="21"/>
        <v>53113</v>
      </c>
      <c r="IT58" s="316">
        <f t="shared" si="21"/>
        <v>53143</v>
      </c>
      <c r="IU58" s="316">
        <f t="shared" si="21"/>
        <v>53174</v>
      </c>
      <c r="IV58" s="316">
        <f t="shared" si="21"/>
        <v>53205</v>
      </c>
      <c r="IW58" s="316">
        <f t="shared" si="21"/>
        <v>53235</v>
      </c>
      <c r="IX58" s="316">
        <f t="shared" si="21"/>
        <v>53266</v>
      </c>
      <c r="IY58" s="316">
        <f t="shared" si="21"/>
        <v>53296</v>
      </c>
      <c r="IZ58" s="316">
        <f t="shared" ref="IZ58:JV58" si="22">EOMONTH(IZ57,0)</f>
        <v>53327</v>
      </c>
      <c r="JA58" s="316">
        <f t="shared" si="22"/>
        <v>53358</v>
      </c>
      <c r="JB58" s="316">
        <f t="shared" si="22"/>
        <v>53386</v>
      </c>
      <c r="JC58" s="316">
        <f t="shared" si="22"/>
        <v>53417</v>
      </c>
      <c r="JD58" s="316">
        <f t="shared" si="22"/>
        <v>53447</v>
      </c>
      <c r="JE58" s="316">
        <f t="shared" si="22"/>
        <v>53478</v>
      </c>
      <c r="JF58" s="316">
        <f t="shared" si="22"/>
        <v>53508</v>
      </c>
      <c r="JG58" s="316">
        <f t="shared" si="22"/>
        <v>53539</v>
      </c>
      <c r="JH58" s="316">
        <f t="shared" si="22"/>
        <v>53570</v>
      </c>
      <c r="JI58" s="316">
        <f t="shared" si="22"/>
        <v>53600</v>
      </c>
      <c r="JJ58" s="316">
        <f t="shared" si="22"/>
        <v>53631</v>
      </c>
      <c r="JK58" s="316">
        <f t="shared" si="22"/>
        <v>53661</v>
      </c>
      <c r="JL58" s="316">
        <f t="shared" si="22"/>
        <v>53692</v>
      </c>
      <c r="JM58" s="316">
        <f t="shared" si="22"/>
        <v>53723</v>
      </c>
      <c r="JN58" s="316">
        <f t="shared" si="22"/>
        <v>53751</v>
      </c>
      <c r="JO58" s="316">
        <f t="shared" si="22"/>
        <v>53782</v>
      </c>
      <c r="JP58" s="316">
        <f t="shared" si="22"/>
        <v>53812</v>
      </c>
      <c r="JQ58" s="316">
        <f t="shared" si="22"/>
        <v>53843</v>
      </c>
      <c r="JR58" s="316">
        <f t="shared" si="22"/>
        <v>53873</v>
      </c>
      <c r="JS58" s="316">
        <f t="shared" si="22"/>
        <v>53904</v>
      </c>
      <c r="JT58" s="316">
        <f t="shared" si="22"/>
        <v>53935</v>
      </c>
      <c r="JU58" s="316">
        <f t="shared" si="22"/>
        <v>53965</v>
      </c>
      <c r="JV58" s="316">
        <f t="shared" si="22"/>
        <v>53996</v>
      </c>
    </row>
    <row r="59" spans="1:282" x14ac:dyDescent="0.25">
      <c r="A59" s="313"/>
      <c r="C59" s="317"/>
      <c r="D59" s="312"/>
      <c r="E59" s="314"/>
      <c r="F59" s="318"/>
      <c r="G59" s="317"/>
      <c r="H59" s="317"/>
      <c r="I59" s="204"/>
      <c r="J59" s="313"/>
      <c r="K59" s="204"/>
      <c r="L59" s="198"/>
      <c r="M59" s="198"/>
      <c r="N59" s="198"/>
      <c r="O59" s="312"/>
      <c r="P59" s="312"/>
      <c r="Q59" s="312"/>
      <c r="R59" s="312"/>
      <c r="S59" s="312"/>
      <c r="T59" s="312"/>
      <c r="U59" s="312"/>
      <c r="V59" s="312"/>
      <c r="W59" s="312"/>
      <c r="X59" s="312"/>
      <c r="Y59" s="312"/>
      <c r="Z59" s="312"/>
      <c r="AA59" s="312"/>
      <c r="AB59" s="312"/>
      <c r="AC59" s="312"/>
      <c r="AD59" s="312"/>
      <c r="AE59" s="312"/>
      <c r="AF59" s="312"/>
      <c r="AG59" s="312"/>
      <c r="AH59" s="312"/>
      <c r="AI59" s="312"/>
      <c r="AJ59" s="312"/>
      <c r="AK59" s="312"/>
      <c r="AL59" s="312"/>
      <c r="AM59" s="312"/>
      <c r="AN59" s="312"/>
      <c r="AO59" s="312"/>
      <c r="AP59" s="312"/>
      <c r="AQ59" s="312"/>
      <c r="AR59" s="312"/>
      <c r="AS59" s="312"/>
      <c r="AT59" s="312"/>
      <c r="AU59" s="312"/>
      <c r="AV59" s="312"/>
      <c r="AW59" s="312"/>
      <c r="AX59" s="312"/>
      <c r="AY59" s="312"/>
      <c r="AZ59" s="312"/>
      <c r="BA59" s="312"/>
      <c r="BB59" s="312"/>
      <c r="BC59" s="312"/>
      <c r="BD59" s="312"/>
      <c r="BE59" s="312"/>
      <c r="BF59" s="312"/>
      <c r="BG59" s="312"/>
      <c r="BH59" s="312"/>
      <c r="BI59" s="312"/>
      <c r="BJ59" s="312"/>
      <c r="BK59" s="312"/>
      <c r="BL59" s="312"/>
      <c r="BM59" s="312"/>
      <c r="BN59" s="312"/>
      <c r="BO59" s="312"/>
      <c r="BP59" s="312"/>
      <c r="BQ59" s="312"/>
      <c r="BR59" s="312"/>
      <c r="BS59" s="312"/>
      <c r="BT59" s="312"/>
      <c r="BU59" s="312"/>
      <c r="BV59" s="312"/>
      <c r="BW59" s="312"/>
      <c r="BX59" s="312"/>
      <c r="BY59" s="312"/>
      <c r="BZ59" s="312"/>
      <c r="CA59" s="312"/>
      <c r="CB59" s="312"/>
      <c r="CC59" s="312"/>
      <c r="CD59" s="312"/>
      <c r="CE59" s="312"/>
      <c r="CF59" s="312"/>
      <c r="CG59" s="312"/>
      <c r="CH59" s="312"/>
      <c r="CI59" s="312"/>
      <c r="CJ59" s="312"/>
      <c r="CK59" s="312"/>
      <c r="CL59" s="312"/>
      <c r="CM59" s="312"/>
      <c r="CN59" s="312"/>
      <c r="CO59" s="312"/>
      <c r="CP59" s="312"/>
      <c r="CQ59" s="312"/>
      <c r="CR59" s="312"/>
      <c r="CS59" s="312"/>
      <c r="CT59" s="312"/>
      <c r="CU59" s="312"/>
      <c r="CV59" s="312"/>
      <c r="CW59" s="312"/>
      <c r="CX59" s="312"/>
      <c r="CY59" s="312"/>
      <c r="CZ59" s="312"/>
      <c r="DA59" s="312"/>
      <c r="DB59" s="312"/>
      <c r="DC59" s="312"/>
      <c r="DD59" s="312"/>
      <c r="DE59" s="312"/>
      <c r="DF59" s="312"/>
      <c r="DG59" s="312"/>
      <c r="DH59" s="312"/>
      <c r="DI59" s="312"/>
      <c r="DJ59" s="312"/>
      <c r="DK59" s="312"/>
      <c r="DL59" s="312"/>
      <c r="DM59" s="312"/>
      <c r="DN59" s="312"/>
      <c r="DO59" s="312"/>
      <c r="DP59" s="312"/>
      <c r="DQ59" s="312"/>
      <c r="DR59" s="312"/>
      <c r="DS59" s="312"/>
      <c r="DT59" s="312"/>
      <c r="DU59" s="312"/>
      <c r="DV59" s="312"/>
      <c r="DW59" s="312"/>
      <c r="DX59" s="312"/>
      <c r="DY59" s="312"/>
      <c r="DZ59" s="312"/>
      <c r="EA59" s="312"/>
      <c r="EB59" s="312"/>
      <c r="EC59" s="312"/>
      <c r="ED59" s="312"/>
      <c r="EE59" s="312"/>
      <c r="EF59" s="312"/>
      <c r="EG59" s="312"/>
      <c r="EH59" s="312"/>
      <c r="EI59" s="312"/>
      <c r="EJ59" s="312"/>
      <c r="EK59" s="312"/>
      <c r="EL59" s="312"/>
      <c r="EM59" s="312"/>
      <c r="EN59" s="312"/>
      <c r="EO59" s="312"/>
      <c r="EP59" s="312"/>
      <c r="EQ59" s="312"/>
      <c r="ER59" s="312"/>
      <c r="ES59" s="312"/>
      <c r="ET59" s="312"/>
      <c r="EU59" s="312"/>
      <c r="EV59" s="312"/>
      <c r="EW59" s="312"/>
      <c r="EX59" s="312"/>
      <c r="EY59" s="312"/>
      <c r="EZ59" s="312"/>
      <c r="FA59" s="312"/>
      <c r="FB59" s="312"/>
      <c r="FC59" s="312"/>
      <c r="FD59" s="312"/>
      <c r="FE59" s="312"/>
      <c r="FF59" s="312"/>
      <c r="FG59" s="312"/>
      <c r="FH59" s="312"/>
      <c r="FI59" s="312"/>
      <c r="FJ59" s="312"/>
      <c r="FK59" s="312"/>
      <c r="FL59" s="312"/>
      <c r="FM59" s="312"/>
      <c r="FN59" s="312"/>
      <c r="FO59" s="312"/>
      <c r="FP59" s="312"/>
      <c r="FQ59" s="312"/>
      <c r="FR59" s="312"/>
      <c r="FS59" s="312"/>
      <c r="FT59" s="312"/>
      <c r="FU59" s="312"/>
      <c r="FV59" s="312"/>
      <c r="FW59" s="312"/>
      <c r="FX59" s="312"/>
      <c r="FY59" s="312"/>
      <c r="FZ59" s="312"/>
      <c r="GA59" s="312"/>
      <c r="GB59" s="312"/>
      <c r="GC59" s="312"/>
      <c r="GD59" s="312"/>
      <c r="GE59" s="312"/>
      <c r="GF59" s="312"/>
      <c r="GG59" s="312"/>
      <c r="GH59" s="312"/>
      <c r="GI59" s="312"/>
      <c r="GJ59" s="312"/>
      <c r="GK59" s="312"/>
      <c r="GL59" s="312"/>
      <c r="GM59" s="312"/>
      <c r="GN59" s="312"/>
      <c r="GO59" s="312"/>
      <c r="GP59" s="312"/>
      <c r="GQ59" s="312"/>
      <c r="GR59" s="312"/>
      <c r="GS59" s="312"/>
      <c r="GT59" s="312"/>
      <c r="GU59" s="312"/>
      <c r="GV59" s="312"/>
      <c r="GW59" s="312"/>
      <c r="GX59" s="312"/>
      <c r="GY59" s="312"/>
      <c r="GZ59" s="312"/>
      <c r="HA59" s="312"/>
      <c r="HB59" s="312"/>
      <c r="HC59" s="312"/>
      <c r="HD59" s="312"/>
      <c r="HE59" s="312"/>
      <c r="HF59" s="312"/>
      <c r="HG59" s="312"/>
      <c r="HH59" s="312"/>
      <c r="HI59" s="312"/>
      <c r="HJ59" s="312"/>
      <c r="HK59" s="312"/>
      <c r="HL59" s="312"/>
      <c r="HM59" s="312"/>
      <c r="HN59" s="312"/>
      <c r="HO59" s="312"/>
      <c r="HP59" s="312"/>
      <c r="HQ59" s="312"/>
      <c r="HR59" s="312"/>
      <c r="HS59" s="312"/>
      <c r="HT59" s="312"/>
      <c r="HU59" s="312"/>
      <c r="HV59" s="312"/>
      <c r="HW59" s="312"/>
      <c r="HX59" s="312"/>
      <c r="HY59" s="312"/>
      <c r="HZ59" s="312"/>
      <c r="IA59" s="312"/>
      <c r="IB59" s="312"/>
      <c r="IC59" s="312"/>
      <c r="ID59" s="312"/>
      <c r="IE59" s="312"/>
      <c r="IF59" s="312"/>
      <c r="IG59" s="312"/>
      <c r="IH59" s="312"/>
      <c r="II59" s="312"/>
      <c r="IJ59" s="312"/>
      <c r="IK59" s="312"/>
      <c r="IL59" s="312"/>
      <c r="IM59" s="312"/>
      <c r="IN59" s="312"/>
      <c r="IO59" s="312"/>
      <c r="IP59" s="312"/>
      <c r="IQ59" s="312"/>
      <c r="IR59" s="312"/>
      <c r="IS59" s="312"/>
      <c r="IT59" s="312"/>
      <c r="IU59" s="312"/>
      <c r="IV59" s="312"/>
      <c r="IW59" s="312"/>
      <c r="IX59" s="312"/>
      <c r="IY59" s="312"/>
      <c r="IZ59" s="312"/>
      <c r="JA59" s="312"/>
      <c r="JB59" s="312"/>
      <c r="JC59" s="312"/>
      <c r="JD59" s="312"/>
      <c r="JE59" s="312"/>
      <c r="JF59" s="312"/>
      <c r="JG59" s="312"/>
      <c r="JH59" s="312"/>
      <c r="JI59" s="312"/>
      <c r="JJ59" s="312"/>
      <c r="JK59" s="312"/>
      <c r="JL59" s="312"/>
      <c r="JM59" s="312"/>
      <c r="JN59" s="312"/>
      <c r="JO59" s="312"/>
      <c r="JP59" s="312"/>
      <c r="JQ59" s="312"/>
      <c r="JR59" s="312"/>
      <c r="JS59" s="312"/>
      <c r="JT59" s="312"/>
      <c r="JU59" s="312"/>
      <c r="JV59" s="312"/>
    </row>
    <row r="60" spans="1:282" ht="30" customHeight="1" x14ac:dyDescent="0.25">
      <c r="A60" s="329" t="s">
        <v>446</v>
      </c>
      <c r="C60" s="317"/>
      <c r="D60" s="312"/>
      <c r="E60" s="314"/>
      <c r="F60" s="318"/>
      <c r="G60" s="317"/>
      <c r="H60" s="317"/>
      <c r="I60" s="204"/>
      <c r="J60" s="313"/>
      <c r="K60" s="204"/>
      <c r="L60" s="198"/>
      <c r="M60" s="198"/>
      <c r="N60" s="198"/>
      <c r="O60" s="312"/>
      <c r="P60" s="312"/>
      <c r="Q60" s="312"/>
      <c r="R60" s="312"/>
      <c r="S60" s="312"/>
      <c r="T60" s="312"/>
      <c r="U60" s="312"/>
      <c r="V60" s="312"/>
      <c r="W60" s="312"/>
      <c r="X60" s="312"/>
      <c r="Y60" s="312"/>
      <c r="Z60" s="312"/>
      <c r="AA60" s="312"/>
      <c r="AB60" s="312"/>
      <c r="AC60" s="312"/>
      <c r="AD60" s="312"/>
      <c r="AE60" s="312"/>
      <c r="AF60" s="312"/>
      <c r="AG60" s="312"/>
      <c r="AH60" s="312"/>
      <c r="AI60" s="312"/>
      <c r="AJ60" s="312"/>
      <c r="AK60" s="312"/>
      <c r="AL60" s="312"/>
      <c r="AM60" s="312"/>
      <c r="AN60" s="312"/>
      <c r="AO60" s="312"/>
      <c r="AP60" s="312"/>
      <c r="AQ60" s="312"/>
      <c r="AR60" s="312"/>
      <c r="AS60" s="312"/>
      <c r="AT60" s="312"/>
      <c r="AU60" s="312"/>
      <c r="AV60" s="312"/>
      <c r="AW60" s="312"/>
      <c r="AX60" s="312"/>
      <c r="AY60" s="312"/>
      <c r="AZ60" s="312"/>
      <c r="BA60" s="312"/>
      <c r="BB60" s="312"/>
      <c r="BC60" s="312"/>
      <c r="BD60" s="312"/>
      <c r="BE60" s="312"/>
      <c r="BF60" s="312"/>
      <c r="BG60" s="312"/>
      <c r="BH60" s="312"/>
      <c r="BI60" s="312"/>
      <c r="BJ60" s="312"/>
      <c r="BK60" s="312"/>
      <c r="BL60" s="312"/>
      <c r="BM60" s="312"/>
      <c r="BN60" s="312"/>
      <c r="BO60" s="312"/>
      <c r="BP60" s="312"/>
      <c r="BQ60" s="312"/>
      <c r="BR60" s="312"/>
      <c r="BS60" s="312"/>
      <c r="BT60" s="312"/>
      <c r="BU60" s="312"/>
      <c r="BV60" s="312"/>
      <c r="BW60" s="312"/>
      <c r="BX60" s="312"/>
      <c r="BY60" s="312"/>
      <c r="BZ60" s="312"/>
      <c r="CA60" s="312"/>
      <c r="CB60" s="312"/>
      <c r="CC60" s="312"/>
      <c r="CD60" s="312"/>
      <c r="CE60" s="312"/>
      <c r="CF60" s="312"/>
      <c r="CG60" s="312"/>
      <c r="CH60" s="312"/>
      <c r="CI60" s="312"/>
      <c r="CJ60" s="312"/>
      <c r="CK60" s="312"/>
      <c r="CL60" s="312"/>
      <c r="CM60" s="312"/>
      <c r="CN60" s="312"/>
      <c r="CO60" s="312"/>
      <c r="CP60" s="312"/>
      <c r="CQ60" s="312"/>
      <c r="CR60" s="312"/>
      <c r="CS60" s="312"/>
      <c r="CT60" s="312"/>
      <c r="CU60" s="312"/>
      <c r="CV60" s="312"/>
      <c r="CW60" s="312"/>
      <c r="CX60" s="312"/>
      <c r="CY60" s="312"/>
      <c r="CZ60" s="312"/>
      <c r="DA60" s="312"/>
      <c r="DB60" s="312"/>
      <c r="DC60" s="312"/>
      <c r="DD60" s="312"/>
      <c r="DE60" s="312"/>
      <c r="DF60" s="312"/>
      <c r="DG60" s="312"/>
      <c r="DH60" s="312"/>
      <c r="DI60" s="312"/>
      <c r="DJ60" s="312"/>
      <c r="DK60" s="312"/>
      <c r="DL60" s="312"/>
      <c r="DM60" s="312"/>
      <c r="DN60" s="312"/>
      <c r="DO60" s="312"/>
      <c r="DP60" s="312"/>
      <c r="DQ60" s="312"/>
      <c r="DR60" s="312"/>
      <c r="DS60" s="312"/>
      <c r="DT60" s="312"/>
      <c r="DU60" s="312"/>
      <c r="DV60" s="312"/>
      <c r="DW60" s="312"/>
      <c r="DX60" s="312"/>
      <c r="DY60" s="312"/>
      <c r="DZ60" s="312"/>
      <c r="EA60" s="312"/>
      <c r="EB60" s="312"/>
      <c r="EC60" s="312"/>
      <c r="ED60" s="312"/>
      <c r="EE60" s="312"/>
      <c r="EF60" s="312"/>
      <c r="EG60" s="312"/>
      <c r="EH60" s="312"/>
      <c r="EI60" s="312"/>
      <c r="EJ60" s="312"/>
      <c r="EK60" s="312"/>
      <c r="EL60" s="312"/>
      <c r="EM60" s="312"/>
      <c r="EN60" s="312"/>
      <c r="EO60" s="312"/>
      <c r="EP60" s="312"/>
      <c r="EQ60" s="312"/>
      <c r="ER60" s="312"/>
      <c r="ES60" s="312"/>
      <c r="ET60" s="312"/>
      <c r="EU60" s="312"/>
      <c r="EV60" s="312"/>
      <c r="EW60" s="312"/>
      <c r="EX60" s="312"/>
      <c r="EY60" s="312"/>
      <c r="EZ60" s="312"/>
      <c r="FA60" s="312"/>
      <c r="FB60" s="312"/>
      <c r="FC60" s="312"/>
      <c r="FD60" s="312"/>
      <c r="FE60" s="312"/>
      <c r="FF60" s="312"/>
      <c r="FG60" s="312"/>
      <c r="FH60" s="312"/>
      <c r="FI60" s="312"/>
      <c r="FJ60" s="312"/>
      <c r="FK60" s="312"/>
      <c r="FL60" s="312"/>
      <c r="FM60" s="312"/>
      <c r="FN60" s="312"/>
      <c r="FO60" s="312"/>
      <c r="FP60" s="312"/>
      <c r="FQ60" s="312"/>
      <c r="FR60" s="312"/>
      <c r="FS60" s="312"/>
      <c r="FT60" s="312"/>
      <c r="FU60" s="312"/>
      <c r="FV60" s="312"/>
      <c r="FW60" s="312"/>
      <c r="FX60" s="312"/>
      <c r="FY60" s="312"/>
      <c r="FZ60" s="312"/>
      <c r="GA60" s="312"/>
      <c r="GB60" s="312"/>
      <c r="GC60" s="312"/>
      <c r="GD60" s="312"/>
      <c r="GE60" s="312"/>
      <c r="GF60" s="312"/>
      <c r="GG60" s="312"/>
      <c r="GH60" s="312"/>
      <c r="GI60" s="312"/>
      <c r="GJ60" s="312"/>
      <c r="GK60" s="312"/>
      <c r="GL60" s="312"/>
      <c r="GM60" s="312"/>
      <c r="GN60" s="312"/>
      <c r="GO60" s="312"/>
      <c r="GP60" s="312"/>
      <c r="GQ60" s="312"/>
      <c r="GR60" s="312"/>
      <c r="GS60" s="312"/>
      <c r="GT60" s="312"/>
      <c r="GU60" s="312"/>
      <c r="GV60" s="312"/>
      <c r="GW60" s="312"/>
      <c r="GX60" s="312"/>
      <c r="GY60" s="312"/>
      <c r="GZ60" s="312"/>
      <c r="HA60" s="312"/>
      <c r="HB60" s="312"/>
      <c r="HC60" s="312"/>
      <c r="HD60" s="312"/>
      <c r="HE60" s="312"/>
      <c r="HF60" s="312"/>
      <c r="HG60" s="312"/>
      <c r="HH60" s="312"/>
      <c r="HI60" s="312"/>
      <c r="HJ60" s="312"/>
      <c r="HK60" s="312"/>
      <c r="HL60" s="312"/>
      <c r="HM60" s="312"/>
      <c r="HN60" s="312"/>
      <c r="HO60" s="312"/>
      <c r="HP60" s="312"/>
      <c r="HQ60" s="312"/>
      <c r="HR60" s="312"/>
      <c r="HS60" s="312"/>
      <c r="HT60" s="312"/>
      <c r="HU60" s="312"/>
      <c r="HV60" s="312"/>
      <c r="HW60" s="312"/>
      <c r="HX60" s="312"/>
      <c r="HY60" s="312"/>
      <c r="HZ60" s="312"/>
      <c r="IA60" s="312"/>
      <c r="IB60" s="312"/>
      <c r="IC60" s="312"/>
      <c r="ID60" s="312"/>
      <c r="IE60" s="312"/>
      <c r="IF60" s="312"/>
      <c r="IG60" s="312"/>
      <c r="IH60" s="312"/>
      <c r="II60" s="312"/>
      <c r="IJ60" s="312"/>
      <c r="IK60" s="312"/>
      <c r="IL60" s="312"/>
      <c r="IM60" s="312"/>
      <c r="IN60" s="312"/>
      <c r="IO60" s="312"/>
      <c r="IP60" s="312"/>
      <c r="IQ60" s="312"/>
      <c r="IR60" s="312"/>
      <c r="IS60" s="312"/>
      <c r="IT60" s="312"/>
      <c r="IU60" s="312"/>
      <c r="IV60" s="312"/>
      <c r="IW60" s="312"/>
      <c r="IX60" s="312"/>
      <c r="IY60" s="312"/>
      <c r="IZ60" s="312"/>
      <c r="JA60" s="312"/>
      <c r="JB60" s="312"/>
      <c r="JC60" s="312"/>
      <c r="JD60" s="312"/>
      <c r="JE60" s="312"/>
      <c r="JF60" s="312"/>
      <c r="JG60" s="312"/>
      <c r="JH60" s="312"/>
      <c r="JI60" s="312"/>
      <c r="JJ60" s="312"/>
      <c r="JK60" s="312"/>
      <c r="JL60" s="312"/>
      <c r="JM60" s="312"/>
      <c r="JN60" s="312"/>
      <c r="JO60" s="312"/>
      <c r="JP60" s="312"/>
      <c r="JQ60" s="312"/>
      <c r="JR60" s="312"/>
      <c r="JS60" s="312"/>
      <c r="JT60" s="312"/>
      <c r="JU60" s="312"/>
      <c r="JV60" s="312"/>
    </row>
    <row r="61" spans="1:282" x14ac:dyDescent="0.25">
      <c r="A61" t="s">
        <v>470</v>
      </c>
      <c r="B61" s="285"/>
      <c r="C61" s="319">
        <v>0</v>
      </c>
      <c r="D61" s="321">
        <f>IF(D62=1,C61+1,C61)</f>
        <v>1</v>
      </c>
      <c r="E61" s="321">
        <f t="shared" ref="E61:BP61" si="23">IF(E62=1,D61+1,D61)</f>
        <v>1</v>
      </c>
      <c r="F61" s="321">
        <f t="shared" si="23"/>
        <v>1</v>
      </c>
      <c r="G61" s="321">
        <f t="shared" si="23"/>
        <v>1</v>
      </c>
      <c r="H61" s="321">
        <f t="shared" si="23"/>
        <v>1</v>
      </c>
      <c r="I61" s="321">
        <f t="shared" si="23"/>
        <v>1</v>
      </c>
      <c r="J61" s="321">
        <f t="shared" si="23"/>
        <v>1</v>
      </c>
      <c r="K61" s="321">
        <f t="shared" si="23"/>
        <v>1</v>
      </c>
      <c r="L61" s="321">
        <f t="shared" si="23"/>
        <v>1</v>
      </c>
      <c r="M61" s="321">
        <f t="shared" si="23"/>
        <v>1</v>
      </c>
      <c r="N61" s="321">
        <f t="shared" si="23"/>
        <v>1</v>
      </c>
      <c r="O61" s="321">
        <f t="shared" si="23"/>
        <v>1</v>
      </c>
      <c r="P61" s="321">
        <f t="shared" si="23"/>
        <v>2</v>
      </c>
      <c r="Q61" s="321">
        <f t="shared" si="23"/>
        <v>2</v>
      </c>
      <c r="R61" s="321">
        <f t="shared" si="23"/>
        <v>2</v>
      </c>
      <c r="S61" s="321">
        <f t="shared" si="23"/>
        <v>2</v>
      </c>
      <c r="T61" s="321">
        <f t="shared" si="23"/>
        <v>2</v>
      </c>
      <c r="U61" s="321">
        <f t="shared" si="23"/>
        <v>2</v>
      </c>
      <c r="V61" s="321">
        <f t="shared" si="23"/>
        <v>2</v>
      </c>
      <c r="W61" s="321">
        <f t="shared" si="23"/>
        <v>2</v>
      </c>
      <c r="X61" s="321">
        <f t="shared" si="23"/>
        <v>2</v>
      </c>
      <c r="Y61" s="321">
        <f t="shared" si="23"/>
        <v>2</v>
      </c>
      <c r="Z61" s="321">
        <f t="shared" si="23"/>
        <v>2</v>
      </c>
      <c r="AA61" s="321">
        <f t="shared" si="23"/>
        <v>2</v>
      </c>
      <c r="AB61" s="321">
        <f t="shared" si="23"/>
        <v>3</v>
      </c>
      <c r="AC61" s="321">
        <f t="shared" si="23"/>
        <v>3</v>
      </c>
      <c r="AD61" s="321">
        <f t="shared" si="23"/>
        <v>3</v>
      </c>
      <c r="AE61" s="321">
        <f t="shared" si="23"/>
        <v>3</v>
      </c>
      <c r="AF61" s="321">
        <f t="shared" si="23"/>
        <v>3</v>
      </c>
      <c r="AG61" s="321">
        <f t="shared" si="23"/>
        <v>3</v>
      </c>
      <c r="AH61" s="321">
        <f t="shared" si="23"/>
        <v>3</v>
      </c>
      <c r="AI61" s="321">
        <f t="shared" si="23"/>
        <v>3</v>
      </c>
      <c r="AJ61" s="321">
        <f t="shared" si="23"/>
        <v>3</v>
      </c>
      <c r="AK61" s="321">
        <f t="shared" si="23"/>
        <v>3</v>
      </c>
      <c r="AL61" s="321">
        <f t="shared" si="23"/>
        <v>3</v>
      </c>
      <c r="AM61" s="321">
        <f t="shared" si="23"/>
        <v>3</v>
      </c>
      <c r="AN61" s="321">
        <f t="shared" si="23"/>
        <v>4</v>
      </c>
      <c r="AO61" s="321">
        <f t="shared" si="23"/>
        <v>4</v>
      </c>
      <c r="AP61" s="321">
        <f t="shared" si="23"/>
        <v>4</v>
      </c>
      <c r="AQ61" s="321">
        <f t="shared" si="23"/>
        <v>4</v>
      </c>
      <c r="AR61" s="321">
        <f t="shared" si="23"/>
        <v>4</v>
      </c>
      <c r="AS61" s="321">
        <f t="shared" si="23"/>
        <v>4</v>
      </c>
      <c r="AT61" s="321">
        <f t="shared" si="23"/>
        <v>4</v>
      </c>
      <c r="AU61" s="321">
        <f t="shared" si="23"/>
        <v>4</v>
      </c>
      <c r="AV61" s="321">
        <f t="shared" si="23"/>
        <v>4</v>
      </c>
      <c r="AW61" s="321">
        <f t="shared" si="23"/>
        <v>4</v>
      </c>
      <c r="AX61" s="321">
        <f t="shared" si="23"/>
        <v>4</v>
      </c>
      <c r="AY61" s="321">
        <f t="shared" si="23"/>
        <v>4</v>
      </c>
      <c r="AZ61" s="321">
        <f t="shared" si="23"/>
        <v>5</v>
      </c>
      <c r="BA61" s="321">
        <f t="shared" si="23"/>
        <v>5</v>
      </c>
      <c r="BB61" s="321">
        <f t="shared" si="23"/>
        <v>5</v>
      </c>
      <c r="BC61" s="321">
        <f t="shared" si="23"/>
        <v>5</v>
      </c>
      <c r="BD61" s="321">
        <f t="shared" si="23"/>
        <v>5</v>
      </c>
      <c r="BE61" s="321">
        <f t="shared" si="23"/>
        <v>5</v>
      </c>
      <c r="BF61" s="321">
        <f t="shared" si="23"/>
        <v>5</v>
      </c>
      <c r="BG61" s="321">
        <f t="shared" si="23"/>
        <v>5</v>
      </c>
      <c r="BH61" s="321">
        <f t="shared" si="23"/>
        <v>5</v>
      </c>
      <c r="BI61" s="321">
        <f t="shared" si="23"/>
        <v>5</v>
      </c>
      <c r="BJ61" s="321">
        <f t="shared" si="23"/>
        <v>5</v>
      </c>
      <c r="BK61" s="321">
        <f t="shared" si="23"/>
        <v>5</v>
      </c>
      <c r="BL61" s="321">
        <f t="shared" si="23"/>
        <v>6</v>
      </c>
      <c r="BM61" s="321">
        <f t="shared" si="23"/>
        <v>6</v>
      </c>
      <c r="BN61" s="321">
        <f t="shared" si="23"/>
        <v>6</v>
      </c>
      <c r="BO61" s="321">
        <f t="shared" si="23"/>
        <v>6</v>
      </c>
      <c r="BP61" s="321">
        <f t="shared" si="23"/>
        <v>6</v>
      </c>
      <c r="BQ61" s="321">
        <f t="shared" ref="BQ61:EB61" si="24">IF(BQ62=1,BP61+1,BP61)</f>
        <v>6</v>
      </c>
      <c r="BR61" s="321">
        <f t="shared" si="24"/>
        <v>6</v>
      </c>
      <c r="BS61" s="321">
        <f t="shared" si="24"/>
        <v>6</v>
      </c>
      <c r="BT61" s="321">
        <f t="shared" si="24"/>
        <v>6</v>
      </c>
      <c r="BU61" s="321">
        <f t="shared" si="24"/>
        <v>6</v>
      </c>
      <c r="BV61" s="321">
        <f t="shared" si="24"/>
        <v>6</v>
      </c>
      <c r="BW61" s="321">
        <f t="shared" si="24"/>
        <v>6</v>
      </c>
      <c r="BX61" s="321">
        <f t="shared" si="24"/>
        <v>7</v>
      </c>
      <c r="BY61" s="321">
        <f t="shared" si="24"/>
        <v>7</v>
      </c>
      <c r="BZ61" s="321">
        <f t="shared" si="24"/>
        <v>7</v>
      </c>
      <c r="CA61" s="321">
        <f t="shared" si="24"/>
        <v>7</v>
      </c>
      <c r="CB61" s="321">
        <f t="shared" si="24"/>
        <v>7</v>
      </c>
      <c r="CC61" s="321">
        <f t="shared" si="24"/>
        <v>7</v>
      </c>
      <c r="CD61" s="321">
        <f t="shared" si="24"/>
        <v>7</v>
      </c>
      <c r="CE61" s="321">
        <f t="shared" si="24"/>
        <v>7</v>
      </c>
      <c r="CF61" s="321">
        <f t="shared" si="24"/>
        <v>7</v>
      </c>
      <c r="CG61" s="321">
        <f t="shared" si="24"/>
        <v>7</v>
      </c>
      <c r="CH61" s="321">
        <f t="shared" si="24"/>
        <v>7</v>
      </c>
      <c r="CI61" s="321">
        <f t="shared" si="24"/>
        <v>7</v>
      </c>
      <c r="CJ61" s="321">
        <f t="shared" si="24"/>
        <v>8</v>
      </c>
      <c r="CK61" s="321">
        <f t="shared" si="24"/>
        <v>8</v>
      </c>
      <c r="CL61" s="321">
        <f t="shared" si="24"/>
        <v>8</v>
      </c>
      <c r="CM61" s="321">
        <f t="shared" si="24"/>
        <v>8</v>
      </c>
      <c r="CN61" s="321">
        <f t="shared" si="24"/>
        <v>8</v>
      </c>
      <c r="CO61" s="321">
        <f t="shared" si="24"/>
        <v>8</v>
      </c>
      <c r="CP61" s="321">
        <f t="shared" si="24"/>
        <v>8</v>
      </c>
      <c r="CQ61" s="321">
        <f t="shared" si="24"/>
        <v>8</v>
      </c>
      <c r="CR61" s="321">
        <f t="shared" si="24"/>
        <v>8</v>
      </c>
      <c r="CS61" s="321">
        <f t="shared" si="24"/>
        <v>8</v>
      </c>
      <c r="CT61" s="321">
        <f t="shared" si="24"/>
        <v>8</v>
      </c>
      <c r="CU61" s="321">
        <f t="shared" si="24"/>
        <v>8</v>
      </c>
      <c r="CV61" s="321">
        <f t="shared" si="24"/>
        <v>9</v>
      </c>
      <c r="CW61" s="321">
        <f t="shared" si="24"/>
        <v>9</v>
      </c>
      <c r="CX61" s="321">
        <f t="shared" si="24"/>
        <v>9</v>
      </c>
      <c r="CY61" s="321">
        <f t="shared" si="24"/>
        <v>9</v>
      </c>
      <c r="CZ61" s="321">
        <f t="shared" si="24"/>
        <v>9</v>
      </c>
      <c r="DA61" s="321">
        <f t="shared" si="24"/>
        <v>9</v>
      </c>
      <c r="DB61" s="321">
        <f t="shared" si="24"/>
        <v>9</v>
      </c>
      <c r="DC61" s="321">
        <f t="shared" si="24"/>
        <v>9</v>
      </c>
      <c r="DD61" s="321">
        <f t="shared" si="24"/>
        <v>9</v>
      </c>
      <c r="DE61" s="321">
        <f t="shared" si="24"/>
        <v>9</v>
      </c>
      <c r="DF61" s="321">
        <f t="shared" si="24"/>
        <v>9</v>
      </c>
      <c r="DG61" s="321">
        <f t="shared" si="24"/>
        <v>9</v>
      </c>
      <c r="DH61" s="321">
        <f t="shared" si="24"/>
        <v>10</v>
      </c>
      <c r="DI61" s="321">
        <f t="shared" si="24"/>
        <v>10</v>
      </c>
      <c r="DJ61" s="321">
        <f t="shared" si="24"/>
        <v>10</v>
      </c>
      <c r="DK61" s="321">
        <f t="shared" si="24"/>
        <v>10</v>
      </c>
      <c r="DL61" s="321">
        <f t="shared" si="24"/>
        <v>10</v>
      </c>
      <c r="DM61" s="321">
        <f t="shared" si="24"/>
        <v>10</v>
      </c>
      <c r="DN61" s="321">
        <f t="shared" si="24"/>
        <v>10</v>
      </c>
      <c r="DO61" s="321">
        <f t="shared" si="24"/>
        <v>10</v>
      </c>
      <c r="DP61" s="321">
        <f t="shared" si="24"/>
        <v>10</v>
      </c>
      <c r="DQ61" s="321">
        <f t="shared" si="24"/>
        <v>10</v>
      </c>
      <c r="DR61" s="321">
        <f t="shared" si="24"/>
        <v>10</v>
      </c>
      <c r="DS61" s="321">
        <f t="shared" si="24"/>
        <v>10</v>
      </c>
      <c r="DT61" s="321">
        <f t="shared" si="24"/>
        <v>11</v>
      </c>
      <c r="DU61" s="321">
        <f t="shared" si="24"/>
        <v>11</v>
      </c>
      <c r="DV61" s="321">
        <f t="shared" si="24"/>
        <v>11</v>
      </c>
      <c r="DW61" s="321">
        <f t="shared" si="24"/>
        <v>11</v>
      </c>
      <c r="DX61" s="321">
        <f t="shared" si="24"/>
        <v>11</v>
      </c>
      <c r="DY61" s="321">
        <f t="shared" si="24"/>
        <v>11</v>
      </c>
      <c r="DZ61" s="321">
        <f t="shared" si="24"/>
        <v>11</v>
      </c>
      <c r="EA61" s="321">
        <f t="shared" si="24"/>
        <v>11</v>
      </c>
      <c r="EB61" s="321">
        <f t="shared" si="24"/>
        <v>11</v>
      </c>
      <c r="EC61" s="321">
        <f t="shared" ref="EC61:GN61" si="25">IF(EC62=1,EB61+1,EB61)</f>
        <v>11</v>
      </c>
      <c r="ED61" s="321">
        <f t="shared" si="25"/>
        <v>11</v>
      </c>
      <c r="EE61" s="321">
        <f t="shared" si="25"/>
        <v>11</v>
      </c>
      <c r="EF61" s="321">
        <f t="shared" si="25"/>
        <v>12</v>
      </c>
      <c r="EG61" s="321">
        <f t="shared" si="25"/>
        <v>12</v>
      </c>
      <c r="EH61" s="321">
        <f t="shared" si="25"/>
        <v>12</v>
      </c>
      <c r="EI61" s="321">
        <f t="shared" si="25"/>
        <v>12</v>
      </c>
      <c r="EJ61" s="321">
        <f t="shared" si="25"/>
        <v>12</v>
      </c>
      <c r="EK61" s="321">
        <f t="shared" si="25"/>
        <v>12</v>
      </c>
      <c r="EL61" s="321">
        <f t="shared" si="25"/>
        <v>12</v>
      </c>
      <c r="EM61" s="321">
        <f t="shared" si="25"/>
        <v>12</v>
      </c>
      <c r="EN61" s="321">
        <f t="shared" si="25"/>
        <v>12</v>
      </c>
      <c r="EO61" s="321">
        <f t="shared" si="25"/>
        <v>12</v>
      </c>
      <c r="EP61" s="321">
        <f t="shared" si="25"/>
        <v>12</v>
      </c>
      <c r="EQ61" s="321">
        <f t="shared" si="25"/>
        <v>12</v>
      </c>
      <c r="ER61" s="321">
        <f t="shared" si="25"/>
        <v>13</v>
      </c>
      <c r="ES61" s="321">
        <f t="shared" si="25"/>
        <v>13</v>
      </c>
      <c r="ET61" s="321">
        <f t="shared" si="25"/>
        <v>13</v>
      </c>
      <c r="EU61" s="321">
        <f t="shared" si="25"/>
        <v>13</v>
      </c>
      <c r="EV61" s="321">
        <f t="shared" si="25"/>
        <v>13</v>
      </c>
      <c r="EW61" s="321">
        <f t="shared" si="25"/>
        <v>13</v>
      </c>
      <c r="EX61" s="321">
        <f t="shared" si="25"/>
        <v>13</v>
      </c>
      <c r="EY61" s="321">
        <f t="shared" si="25"/>
        <v>13</v>
      </c>
      <c r="EZ61" s="321">
        <f t="shared" si="25"/>
        <v>13</v>
      </c>
      <c r="FA61" s="321">
        <f t="shared" si="25"/>
        <v>13</v>
      </c>
      <c r="FB61" s="321">
        <f t="shared" si="25"/>
        <v>13</v>
      </c>
      <c r="FC61" s="321">
        <f t="shared" si="25"/>
        <v>13</v>
      </c>
      <c r="FD61" s="321">
        <f t="shared" si="25"/>
        <v>14</v>
      </c>
      <c r="FE61" s="321">
        <f t="shared" si="25"/>
        <v>14</v>
      </c>
      <c r="FF61" s="321">
        <f t="shared" si="25"/>
        <v>14</v>
      </c>
      <c r="FG61" s="321">
        <f t="shared" si="25"/>
        <v>14</v>
      </c>
      <c r="FH61" s="321">
        <f t="shared" si="25"/>
        <v>14</v>
      </c>
      <c r="FI61" s="321">
        <f t="shared" si="25"/>
        <v>14</v>
      </c>
      <c r="FJ61" s="321">
        <f t="shared" si="25"/>
        <v>14</v>
      </c>
      <c r="FK61" s="321">
        <f t="shared" si="25"/>
        <v>14</v>
      </c>
      <c r="FL61" s="321">
        <f t="shared" si="25"/>
        <v>14</v>
      </c>
      <c r="FM61" s="321">
        <f t="shared" si="25"/>
        <v>14</v>
      </c>
      <c r="FN61" s="321">
        <f t="shared" si="25"/>
        <v>14</v>
      </c>
      <c r="FO61" s="321">
        <f t="shared" si="25"/>
        <v>14</v>
      </c>
      <c r="FP61" s="321">
        <f t="shared" si="25"/>
        <v>15</v>
      </c>
      <c r="FQ61" s="321">
        <f t="shared" si="25"/>
        <v>15</v>
      </c>
      <c r="FR61" s="321">
        <f t="shared" si="25"/>
        <v>15</v>
      </c>
      <c r="FS61" s="321">
        <f t="shared" si="25"/>
        <v>15</v>
      </c>
      <c r="FT61" s="321">
        <f t="shared" si="25"/>
        <v>15</v>
      </c>
      <c r="FU61" s="321">
        <f t="shared" si="25"/>
        <v>15</v>
      </c>
      <c r="FV61" s="321">
        <f t="shared" si="25"/>
        <v>15</v>
      </c>
      <c r="FW61" s="321">
        <f t="shared" si="25"/>
        <v>15</v>
      </c>
      <c r="FX61" s="321">
        <f t="shared" si="25"/>
        <v>15</v>
      </c>
      <c r="FY61" s="321">
        <f t="shared" si="25"/>
        <v>15</v>
      </c>
      <c r="FZ61" s="321">
        <f t="shared" si="25"/>
        <v>15</v>
      </c>
      <c r="GA61" s="321">
        <f t="shared" si="25"/>
        <v>15</v>
      </c>
      <c r="GB61" s="321">
        <f t="shared" si="25"/>
        <v>16</v>
      </c>
      <c r="GC61" s="321">
        <f t="shared" si="25"/>
        <v>16</v>
      </c>
      <c r="GD61" s="321">
        <f t="shared" si="25"/>
        <v>16</v>
      </c>
      <c r="GE61" s="321">
        <f t="shared" si="25"/>
        <v>16</v>
      </c>
      <c r="GF61" s="321">
        <f t="shared" si="25"/>
        <v>16</v>
      </c>
      <c r="GG61" s="321">
        <f t="shared" si="25"/>
        <v>16</v>
      </c>
      <c r="GH61" s="321">
        <f t="shared" si="25"/>
        <v>16</v>
      </c>
      <c r="GI61" s="321">
        <f t="shared" si="25"/>
        <v>16</v>
      </c>
      <c r="GJ61" s="321">
        <f t="shared" si="25"/>
        <v>16</v>
      </c>
      <c r="GK61" s="321">
        <f t="shared" si="25"/>
        <v>16</v>
      </c>
      <c r="GL61" s="321">
        <f t="shared" si="25"/>
        <v>16</v>
      </c>
      <c r="GM61" s="321">
        <f t="shared" si="25"/>
        <v>16</v>
      </c>
      <c r="GN61" s="321">
        <f t="shared" si="25"/>
        <v>17</v>
      </c>
      <c r="GO61" s="321">
        <f t="shared" ref="GO61:IZ61" si="26">IF(GO62=1,GN61+1,GN61)</f>
        <v>17</v>
      </c>
      <c r="GP61" s="321">
        <f t="shared" si="26"/>
        <v>17</v>
      </c>
      <c r="GQ61" s="321">
        <f t="shared" si="26"/>
        <v>17</v>
      </c>
      <c r="GR61" s="321">
        <f t="shared" si="26"/>
        <v>17</v>
      </c>
      <c r="GS61" s="321">
        <f t="shared" si="26"/>
        <v>17</v>
      </c>
      <c r="GT61" s="321">
        <f t="shared" si="26"/>
        <v>17</v>
      </c>
      <c r="GU61" s="321">
        <f t="shared" si="26"/>
        <v>17</v>
      </c>
      <c r="GV61" s="321">
        <f t="shared" si="26"/>
        <v>17</v>
      </c>
      <c r="GW61" s="321">
        <f t="shared" si="26"/>
        <v>17</v>
      </c>
      <c r="GX61" s="321">
        <f t="shared" si="26"/>
        <v>17</v>
      </c>
      <c r="GY61" s="321">
        <f t="shared" si="26"/>
        <v>17</v>
      </c>
      <c r="GZ61" s="321">
        <f t="shared" si="26"/>
        <v>18</v>
      </c>
      <c r="HA61" s="321">
        <f t="shared" si="26"/>
        <v>18</v>
      </c>
      <c r="HB61" s="321">
        <f t="shared" si="26"/>
        <v>18</v>
      </c>
      <c r="HC61" s="321">
        <f t="shared" si="26"/>
        <v>18</v>
      </c>
      <c r="HD61" s="321">
        <f t="shared" si="26"/>
        <v>18</v>
      </c>
      <c r="HE61" s="321">
        <f t="shared" si="26"/>
        <v>18</v>
      </c>
      <c r="HF61" s="321">
        <f t="shared" si="26"/>
        <v>18</v>
      </c>
      <c r="HG61" s="321">
        <f t="shared" si="26"/>
        <v>18</v>
      </c>
      <c r="HH61" s="321">
        <f t="shared" si="26"/>
        <v>18</v>
      </c>
      <c r="HI61" s="321">
        <f t="shared" si="26"/>
        <v>18</v>
      </c>
      <c r="HJ61" s="321">
        <f t="shared" si="26"/>
        <v>18</v>
      </c>
      <c r="HK61" s="321">
        <f t="shared" si="26"/>
        <v>18</v>
      </c>
      <c r="HL61" s="321">
        <f t="shared" si="26"/>
        <v>19</v>
      </c>
      <c r="HM61" s="321">
        <f t="shared" si="26"/>
        <v>19</v>
      </c>
      <c r="HN61" s="321">
        <f t="shared" si="26"/>
        <v>19</v>
      </c>
      <c r="HO61" s="321">
        <f t="shared" si="26"/>
        <v>19</v>
      </c>
      <c r="HP61" s="321">
        <f t="shared" si="26"/>
        <v>19</v>
      </c>
      <c r="HQ61" s="321">
        <f t="shared" si="26"/>
        <v>19</v>
      </c>
      <c r="HR61" s="321">
        <f t="shared" si="26"/>
        <v>19</v>
      </c>
      <c r="HS61" s="321">
        <f t="shared" si="26"/>
        <v>19</v>
      </c>
      <c r="HT61" s="321">
        <f t="shared" si="26"/>
        <v>19</v>
      </c>
      <c r="HU61" s="321">
        <f t="shared" si="26"/>
        <v>19</v>
      </c>
      <c r="HV61" s="321">
        <f t="shared" si="26"/>
        <v>19</v>
      </c>
      <c r="HW61" s="321">
        <f t="shared" si="26"/>
        <v>19</v>
      </c>
      <c r="HX61" s="321">
        <f t="shared" si="26"/>
        <v>20</v>
      </c>
      <c r="HY61" s="321">
        <f t="shared" si="26"/>
        <v>20</v>
      </c>
      <c r="HZ61" s="321">
        <f t="shared" si="26"/>
        <v>20</v>
      </c>
      <c r="IA61" s="321">
        <f t="shared" si="26"/>
        <v>20</v>
      </c>
      <c r="IB61" s="321">
        <f t="shared" si="26"/>
        <v>20</v>
      </c>
      <c r="IC61" s="321">
        <f t="shared" si="26"/>
        <v>20</v>
      </c>
      <c r="ID61" s="321">
        <f t="shared" si="26"/>
        <v>20</v>
      </c>
      <c r="IE61" s="321">
        <f t="shared" si="26"/>
        <v>20</v>
      </c>
      <c r="IF61" s="321">
        <f t="shared" si="26"/>
        <v>20</v>
      </c>
      <c r="IG61" s="321">
        <f t="shared" si="26"/>
        <v>20</v>
      </c>
      <c r="IH61" s="321">
        <f t="shared" si="26"/>
        <v>20</v>
      </c>
      <c r="II61" s="321">
        <f t="shared" si="26"/>
        <v>20</v>
      </c>
      <c r="IJ61" s="321">
        <f t="shared" si="26"/>
        <v>21</v>
      </c>
      <c r="IK61" s="321">
        <f t="shared" si="26"/>
        <v>21</v>
      </c>
      <c r="IL61" s="321">
        <f t="shared" si="26"/>
        <v>21</v>
      </c>
      <c r="IM61" s="321">
        <f t="shared" si="26"/>
        <v>21</v>
      </c>
      <c r="IN61" s="321">
        <f t="shared" si="26"/>
        <v>21</v>
      </c>
      <c r="IO61" s="321">
        <f t="shared" si="26"/>
        <v>21</v>
      </c>
      <c r="IP61" s="321">
        <f t="shared" si="26"/>
        <v>21</v>
      </c>
      <c r="IQ61" s="321">
        <f t="shared" si="26"/>
        <v>21</v>
      </c>
      <c r="IR61" s="321">
        <f t="shared" si="26"/>
        <v>21</v>
      </c>
      <c r="IS61" s="321">
        <f t="shared" si="26"/>
        <v>21</v>
      </c>
      <c r="IT61" s="321">
        <f t="shared" si="26"/>
        <v>21</v>
      </c>
      <c r="IU61" s="321">
        <f t="shared" si="26"/>
        <v>21</v>
      </c>
      <c r="IV61" s="321">
        <f t="shared" si="26"/>
        <v>22</v>
      </c>
      <c r="IW61" s="321">
        <f t="shared" si="26"/>
        <v>22</v>
      </c>
      <c r="IX61" s="321">
        <f t="shared" si="26"/>
        <v>22</v>
      </c>
      <c r="IY61" s="321">
        <f t="shared" si="26"/>
        <v>22</v>
      </c>
      <c r="IZ61" s="321">
        <f t="shared" si="26"/>
        <v>22</v>
      </c>
      <c r="JA61" s="321">
        <f t="shared" ref="JA61:JV61" si="27">IF(JA62=1,IZ61+1,IZ61)</f>
        <v>22</v>
      </c>
      <c r="JB61" s="321">
        <f t="shared" si="27"/>
        <v>22</v>
      </c>
      <c r="JC61" s="321">
        <f t="shared" si="27"/>
        <v>22</v>
      </c>
      <c r="JD61" s="321">
        <f t="shared" si="27"/>
        <v>22</v>
      </c>
      <c r="JE61" s="321">
        <f t="shared" si="27"/>
        <v>22</v>
      </c>
      <c r="JF61" s="321">
        <f t="shared" si="27"/>
        <v>22</v>
      </c>
      <c r="JG61" s="321">
        <f t="shared" si="27"/>
        <v>22</v>
      </c>
      <c r="JH61" s="321">
        <f t="shared" si="27"/>
        <v>23</v>
      </c>
      <c r="JI61" s="321">
        <f t="shared" si="27"/>
        <v>23</v>
      </c>
      <c r="JJ61" s="321">
        <f t="shared" si="27"/>
        <v>23</v>
      </c>
      <c r="JK61" s="321">
        <f t="shared" si="27"/>
        <v>23</v>
      </c>
      <c r="JL61" s="321">
        <f t="shared" si="27"/>
        <v>23</v>
      </c>
      <c r="JM61" s="321">
        <f t="shared" si="27"/>
        <v>23</v>
      </c>
      <c r="JN61" s="321">
        <f t="shared" si="27"/>
        <v>23</v>
      </c>
      <c r="JO61" s="321">
        <f t="shared" si="27"/>
        <v>23</v>
      </c>
      <c r="JP61" s="321">
        <f t="shared" si="27"/>
        <v>23</v>
      </c>
      <c r="JQ61" s="321">
        <f t="shared" si="27"/>
        <v>23</v>
      </c>
      <c r="JR61" s="321">
        <f t="shared" si="27"/>
        <v>23</v>
      </c>
      <c r="JS61" s="321">
        <f t="shared" si="27"/>
        <v>23</v>
      </c>
      <c r="JT61" s="321">
        <f t="shared" si="27"/>
        <v>24</v>
      </c>
      <c r="JU61" s="321">
        <f t="shared" si="27"/>
        <v>24</v>
      </c>
      <c r="JV61" s="321">
        <f t="shared" si="27"/>
        <v>24</v>
      </c>
    </row>
    <row r="62" spans="1:282" x14ac:dyDescent="0.25">
      <c r="A62" t="s">
        <v>472</v>
      </c>
      <c r="B62" s="285"/>
      <c r="C62" s="319">
        <v>0</v>
      </c>
      <c r="D62" s="321">
        <f>IF(C62=12,1,C62+1)</f>
        <v>1</v>
      </c>
      <c r="E62" s="321">
        <f t="shared" ref="E62:K62" si="28">IF(D62=12,1,D62+1)</f>
        <v>2</v>
      </c>
      <c r="F62" s="321">
        <f t="shared" si="28"/>
        <v>3</v>
      </c>
      <c r="G62" s="321">
        <f t="shared" si="28"/>
        <v>4</v>
      </c>
      <c r="H62" s="321">
        <f t="shared" si="28"/>
        <v>5</v>
      </c>
      <c r="I62" s="321">
        <f t="shared" si="28"/>
        <v>6</v>
      </c>
      <c r="J62" s="321">
        <f t="shared" si="28"/>
        <v>7</v>
      </c>
      <c r="K62" s="321">
        <f t="shared" si="28"/>
        <v>8</v>
      </c>
      <c r="L62" s="321">
        <f>IF(K62=12,1,K62+1)</f>
        <v>9</v>
      </c>
      <c r="M62" s="321">
        <f>IF(L62=12,1,L62+1)</f>
        <v>10</v>
      </c>
      <c r="N62" s="321">
        <f>IF(M62=12,1,M62+1)</f>
        <v>11</v>
      </c>
      <c r="O62" s="321">
        <f t="shared" ref="O62:BZ62" si="29">IF(N62=12,1,N62+1)</f>
        <v>12</v>
      </c>
      <c r="P62" s="321">
        <f t="shared" si="29"/>
        <v>1</v>
      </c>
      <c r="Q62" s="321">
        <f t="shared" si="29"/>
        <v>2</v>
      </c>
      <c r="R62" s="321">
        <f t="shared" si="29"/>
        <v>3</v>
      </c>
      <c r="S62" s="321">
        <f t="shared" si="29"/>
        <v>4</v>
      </c>
      <c r="T62" s="321">
        <f t="shared" si="29"/>
        <v>5</v>
      </c>
      <c r="U62" s="321">
        <f t="shared" si="29"/>
        <v>6</v>
      </c>
      <c r="V62" s="321">
        <f t="shared" si="29"/>
        <v>7</v>
      </c>
      <c r="W62" s="321">
        <f t="shared" si="29"/>
        <v>8</v>
      </c>
      <c r="X62" s="321">
        <f t="shared" si="29"/>
        <v>9</v>
      </c>
      <c r="Y62" s="321">
        <f t="shared" si="29"/>
        <v>10</v>
      </c>
      <c r="Z62" s="321">
        <f t="shared" si="29"/>
        <v>11</v>
      </c>
      <c r="AA62" s="321">
        <f t="shared" si="29"/>
        <v>12</v>
      </c>
      <c r="AB62" s="321">
        <f t="shared" si="29"/>
        <v>1</v>
      </c>
      <c r="AC62" s="321">
        <f t="shared" si="29"/>
        <v>2</v>
      </c>
      <c r="AD62" s="321">
        <f t="shared" si="29"/>
        <v>3</v>
      </c>
      <c r="AE62" s="321">
        <f t="shared" si="29"/>
        <v>4</v>
      </c>
      <c r="AF62" s="321">
        <f t="shared" si="29"/>
        <v>5</v>
      </c>
      <c r="AG62" s="321">
        <f t="shared" si="29"/>
        <v>6</v>
      </c>
      <c r="AH62" s="321">
        <f t="shared" si="29"/>
        <v>7</v>
      </c>
      <c r="AI62" s="321">
        <f t="shared" si="29"/>
        <v>8</v>
      </c>
      <c r="AJ62" s="321">
        <f t="shared" si="29"/>
        <v>9</v>
      </c>
      <c r="AK62" s="321">
        <f t="shared" si="29"/>
        <v>10</v>
      </c>
      <c r="AL62" s="321">
        <f t="shared" si="29"/>
        <v>11</v>
      </c>
      <c r="AM62" s="321">
        <f t="shared" si="29"/>
        <v>12</v>
      </c>
      <c r="AN62" s="321">
        <f t="shared" si="29"/>
        <v>1</v>
      </c>
      <c r="AO62" s="321">
        <f t="shared" si="29"/>
        <v>2</v>
      </c>
      <c r="AP62" s="321">
        <f t="shared" si="29"/>
        <v>3</v>
      </c>
      <c r="AQ62" s="321">
        <f t="shared" si="29"/>
        <v>4</v>
      </c>
      <c r="AR62" s="321">
        <f t="shared" si="29"/>
        <v>5</v>
      </c>
      <c r="AS62" s="321">
        <f t="shared" si="29"/>
        <v>6</v>
      </c>
      <c r="AT62" s="321">
        <f t="shared" si="29"/>
        <v>7</v>
      </c>
      <c r="AU62" s="321">
        <f t="shared" si="29"/>
        <v>8</v>
      </c>
      <c r="AV62" s="321">
        <f t="shared" si="29"/>
        <v>9</v>
      </c>
      <c r="AW62" s="321">
        <f t="shared" si="29"/>
        <v>10</v>
      </c>
      <c r="AX62" s="321">
        <f t="shared" si="29"/>
        <v>11</v>
      </c>
      <c r="AY62" s="321">
        <f t="shared" si="29"/>
        <v>12</v>
      </c>
      <c r="AZ62" s="321">
        <f t="shared" si="29"/>
        <v>1</v>
      </c>
      <c r="BA62" s="321">
        <f t="shared" si="29"/>
        <v>2</v>
      </c>
      <c r="BB62" s="321">
        <f t="shared" si="29"/>
        <v>3</v>
      </c>
      <c r="BC62" s="321">
        <f t="shared" si="29"/>
        <v>4</v>
      </c>
      <c r="BD62" s="321">
        <f t="shared" si="29"/>
        <v>5</v>
      </c>
      <c r="BE62" s="321">
        <f t="shared" si="29"/>
        <v>6</v>
      </c>
      <c r="BF62" s="321">
        <f t="shared" si="29"/>
        <v>7</v>
      </c>
      <c r="BG62" s="321">
        <f t="shared" si="29"/>
        <v>8</v>
      </c>
      <c r="BH62" s="321">
        <f t="shared" si="29"/>
        <v>9</v>
      </c>
      <c r="BI62" s="321">
        <f t="shared" si="29"/>
        <v>10</v>
      </c>
      <c r="BJ62" s="321">
        <f t="shared" si="29"/>
        <v>11</v>
      </c>
      <c r="BK62" s="321">
        <f t="shared" si="29"/>
        <v>12</v>
      </c>
      <c r="BL62" s="321">
        <f t="shared" si="29"/>
        <v>1</v>
      </c>
      <c r="BM62" s="321">
        <f t="shared" si="29"/>
        <v>2</v>
      </c>
      <c r="BN62" s="321">
        <f t="shared" si="29"/>
        <v>3</v>
      </c>
      <c r="BO62" s="321">
        <f t="shared" si="29"/>
        <v>4</v>
      </c>
      <c r="BP62" s="321">
        <f t="shared" si="29"/>
        <v>5</v>
      </c>
      <c r="BQ62" s="321">
        <f t="shared" si="29"/>
        <v>6</v>
      </c>
      <c r="BR62" s="321">
        <f t="shared" si="29"/>
        <v>7</v>
      </c>
      <c r="BS62" s="321">
        <f t="shared" si="29"/>
        <v>8</v>
      </c>
      <c r="BT62" s="321">
        <f t="shared" si="29"/>
        <v>9</v>
      </c>
      <c r="BU62" s="321">
        <f t="shared" si="29"/>
        <v>10</v>
      </c>
      <c r="BV62" s="321">
        <f t="shared" si="29"/>
        <v>11</v>
      </c>
      <c r="BW62" s="321">
        <f t="shared" si="29"/>
        <v>12</v>
      </c>
      <c r="BX62" s="321">
        <f t="shared" si="29"/>
        <v>1</v>
      </c>
      <c r="BY62" s="321">
        <f t="shared" si="29"/>
        <v>2</v>
      </c>
      <c r="BZ62" s="321">
        <f t="shared" si="29"/>
        <v>3</v>
      </c>
      <c r="CA62" s="321">
        <f t="shared" ref="CA62:EL62" si="30">IF(BZ62=12,1,BZ62+1)</f>
        <v>4</v>
      </c>
      <c r="CB62" s="321">
        <f t="shared" si="30"/>
        <v>5</v>
      </c>
      <c r="CC62" s="321">
        <f t="shared" si="30"/>
        <v>6</v>
      </c>
      <c r="CD62" s="321">
        <f t="shared" si="30"/>
        <v>7</v>
      </c>
      <c r="CE62" s="321">
        <f t="shared" si="30"/>
        <v>8</v>
      </c>
      <c r="CF62" s="321">
        <f t="shared" si="30"/>
        <v>9</v>
      </c>
      <c r="CG62" s="321">
        <f t="shared" si="30"/>
        <v>10</v>
      </c>
      <c r="CH62" s="321">
        <f t="shared" si="30"/>
        <v>11</v>
      </c>
      <c r="CI62" s="321">
        <f t="shared" si="30"/>
        <v>12</v>
      </c>
      <c r="CJ62" s="321">
        <f t="shared" si="30"/>
        <v>1</v>
      </c>
      <c r="CK62" s="321">
        <f t="shared" si="30"/>
        <v>2</v>
      </c>
      <c r="CL62" s="321">
        <f t="shared" si="30"/>
        <v>3</v>
      </c>
      <c r="CM62" s="321">
        <f t="shared" si="30"/>
        <v>4</v>
      </c>
      <c r="CN62" s="321">
        <f t="shared" si="30"/>
        <v>5</v>
      </c>
      <c r="CO62" s="321">
        <f t="shared" si="30"/>
        <v>6</v>
      </c>
      <c r="CP62" s="321">
        <f t="shared" si="30"/>
        <v>7</v>
      </c>
      <c r="CQ62" s="321">
        <f t="shared" si="30"/>
        <v>8</v>
      </c>
      <c r="CR62" s="321">
        <f t="shared" si="30"/>
        <v>9</v>
      </c>
      <c r="CS62" s="321">
        <f t="shared" si="30"/>
        <v>10</v>
      </c>
      <c r="CT62" s="321">
        <f t="shared" si="30"/>
        <v>11</v>
      </c>
      <c r="CU62" s="321">
        <f t="shared" si="30"/>
        <v>12</v>
      </c>
      <c r="CV62" s="321">
        <f t="shared" si="30"/>
        <v>1</v>
      </c>
      <c r="CW62" s="321">
        <f t="shared" si="30"/>
        <v>2</v>
      </c>
      <c r="CX62" s="321">
        <f t="shared" si="30"/>
        <v>3</v>
      </c>
      <c r="CY62" s="321">
        <f t="shared" si="30"/>
        <v>4</v>
      </c>
      <c r="CZ62" s="321">
        <f t="shared" si="30"/>
        <v>5</v>
      </c>
      <c r="DA62" s="321">
        <f t="shared" si="30"/>
        <v>6</v>
      </c>
      <c r="DB62" s="321">
        <f t="shared" si="30"/>
        <v>7</v>
      </c>
      <c r="DC62" s="321">
        <f t="shared" si="30"/>
        <v>8</v>
      </c>
      <c r="DD62" s="321">
        <f t="shared" si="30"/>
        <v>9</v>
      </c>
      <c r="DE62" s="321">
        <f t="shared" si="30"/>
        <v>10</v>
      </c>
      <c r="DF62" s="321">
        <f t="shared" si="30"/>
        <v>11</v>
      </c>
      <c r="DG62" s="321">
        <f t="shared" si="30"/>
        <v>12</v>
      </c>
      <c r="DH62" s="321">
        <f t="shared" si="30"/>
        <v>1</v>
      </c>
      <c r="DI62" s="321">
        <f t="shared" si="30"/>
        <v>2</v>
      </c>
      <c r="DJ62" s="321">
        <f t="shared" si="30"/>
        <v>3</v>
      </c>
      <c r="DK62" s="321">
        <f t="shared" si="30"/>
        <v>4</v>
      </c>
      <c r="DL62" s="321">
        <f t="shared" si="30"/>
        <v>5</v>
      </c>
      <c r="DM62" s="321">
        <f t="shared" si="30"/>
        <v>6</v>
      </c>
      <c r="DN62" s="321">
        <f t="shared" si="30"/>
        <v>7</v>
      </c>
      <c r="DO62" s="321">
        <f t="shared" si="30"/>
        <v>8</v>
      </c>
      <c r="DP62" s="321">
        <f t="shared" si="30"/>
        <v>9</v>
      </c>
      <c r="DQ62" s="321">
        <f t="shared" si="30"/>
        <v>10</v>
      </c>
      <c r="DR62" s="321">
        <f t="shared" si="30"/>
        <v>11</v>
      </c>
      <c r="DS62" s="321">
        <f t="shared" si="30"/>
        <v>12</v>
      </c>
      <c r="DT62" s="321">
        <f t="shared" si="30"/>
        <v>1</v>
      </c>
      <c r="DU62" s="321">
        <f t="shared" si="30"/>
        <v>2</v>
      </c>
      <c r="DV62" s="321">
        <f t="shared" si="30"/>
        <v>3</v>
      </c>
      <c r="DW62" s="321">
        <f t="shared" si="30"/>
        <v>4</v>
      </c>
      <c r="DX62" s="321">
        <f t="shared" si="30"/>
        <v>5</v>
      </c>
      <c r="DY62" s="321">
        <f t="shared" si="30"/>
        <v>6</v>
      </c>
      <c r="DZ62" s="321">
        <f t="shared" si="30"/>
        <v>7</v>
      </c>
      <c r="EA62" s="321">
        <f t="shared" si="30"/>
        <v>8</v>
      </c>
      <c r="EB62" s="321">
        <f t="shared" si="30"/>
        <v>9</v>
      </c>
      <c r="EC62" s="321">
        <f t="shared" si="30"/>
        <v>10</v>
      </c>
      <c r="ED62" s="321">
        <f t="shared" si="30"/>
        <v>11</v>
      </c>
      <c r="EE62" s="321">
        <f t="shared" si="30"/>
        <v>12</v>
      </c>
      <c r="EF62" s="321">
        <f t="shared" si="30"/>
        <v>1</v>
      </c>
      <c r="EG62" s="321">
        <f t="shared" si="30"/>
        <v>2</v>
      </c>
      <c r="EH62" s="321">
        <f t="shared" si="30"/>
        <v>3</v>
      </c>
      <c r="EI62" s="321">
        <f t="shared" si="30"/>
        <v>4</v>
      </c>
      <c r="EJ62" s="321">
        <f t="shared" si="30"/>
        <v>5</v>
      </c>
      <c r="EK62" s="321">
        <f t="shared" si="30"/>
        <v>6</v>
      </c>
      <c r="EL62" s="321">
        <f t="shared" si="30"/>
        <v>7</v>
      </c>
      <c r="EM62" s="321">
        <f t="shared" ref="EM62:GX62" si="31">IF(EL62=12,1,EL62+1)</f>
        <v>8</v>
      </c>
      <c r="EN62" s="321">
        <f t="shared" si="31"/>
        <v>9</v>
      </c>
      <c r="EO62" s="321">
        <f t="shared" si="31"/>
        <v>10</v>
      </c>
      <c r="EP62" s="321">
        <f t="shared" si="31"/>
        <v>11</v>
      </c>
      <c r="EQ62" s="321">
        <f t="shared" si="31"/>
        <v>12</v>
      </c>
      <c r="ER62" s="321">
        <f t="shared" si="31"/>
        <v>1</v>
      </c>
      <c r="ES62" s="321">
        <f t="shared" si="31"/>
        <v>2</v>
      </c>
      <c r="ET62" s="321">
        <f t="shared" si="31"/>
        <v>3</v>
      </c>
      <c r="EU62" s="321">
        <f t="shared" si="31"/>
        <v>4</v>
      </c>
      <c r="EV62" s="321">
        <f t="shared" si="31"/>
        <v>5</v>
      </c>
      <c r="EW62" s="321">
        <f t="shared" si="31"/>
        <v>6</v>
      </c>
      <c r="EX62" s="321">
        <f t="shared" si="31"/>
        <v>7</v>
      </c>
      <c r="EY62" s="321">
        <f t="shared" si="31"/>
        <v>8</v>
      </c>
      <c r="EZ62" s="321">
        <f t="shared" si="31"/>
        <v>9</v>
      </c>
      <c r="FA62" s="321">
        <f t="shared" si="31"/>
        <v>10</v>
      </c>
      <c r="FB62" s="321">
        <f t="shared" si="31"/>
        <v>11</v>
      </c>
      <c r="FC62" s="321">
        <f t="shared" si="31"/>
        <v>12</v>
      </c>
      <c r="FD62" s="321">
        <f t="shared" si="31"/>
        <v>1</v>
      </c>
      <c r="FE62" s="321">
        <f t="shared" si="31"/>
        <v>2</v>
      </c>
      <c r="FF62" s="321">
        <f t="shared" si="31"/>
        <v>3</v>
      </c>
      <c r="FG62" s="321">
        <f t="shared" si="31"/>
        <v>4</v>
      </c>
      <c r="FH62" s="321">
        <f t="shared" si="31"/>
        <v>5</v>
      </c>
      <c r="FI62" s="321">
        <f t="shared" si="31"/>
        <v>6</v>
      </c>
      <c r="FJ62" s="321">
        <f t="shared" si="31"/>
        <v>7</v>
      </c>
      <c r="FK62" s="321">
        <f t="shared" si="31"/>
        <v>8</v>
      </c>
      <c r="FL62" s="321">
        <f t="shared" si="31"/>
        <v>9</v>
      </c>
      <c r="FM62" s="321">
        <f t="shared" si="31"/>
        <v>10</v>
      </c>
      <c r="FN62" s="321">
        <f t="shared" si="31"/>
        <v>11</v>
      </c>
      <c r="FO62" s="321">
        <f t="shared" si="31"/>
        <v>12</v>
      </c>
      <c r="FP62" s="321">
        <f t="shared" si="31"/>
        <v>1</v>
      </c>
      <c r="FQ62" s="321">
        <f t="shared" si="31"/>
        <v>2</v>
      </c>
      <c r="FR62" s="321">
        <f t="shared" si="31"/>
        <v>3</v>
      </c>
      <c r="FS62" s="321">
        <f t="shared" si="31"/>
        <v>4</v>
      </c>
      <c r="FT62" s="321">
        <f t="shared" si="31"/>
        <v>5</v>
      </c>
      <c r="FU62" s="321">
        <f t="shared" si="31"/>
        <v>6</v>
      </c>
      <c r="FV62" s="321">
        <f t="shared" si="31"/>
        <v>7</v>
      </c>
      <c r="FW62" s="321">
        <f t="shared" si="31"/>
        <v>8</v>
      </c>
      <c r="FX62" s="321">
        <f t="shared" si="31"/>
        <v>9</v>
      </c>
      <c r="FY62" s="321">
        <f t="shared" si="31"/>
        <v>10</v>
      </c>
      <c r="FZ62" s="321">
        <f t="shared" si="31"/>
        <v>11</v>
      </c>
      <c r="GA62" s="321">
        <f t="shared" si="31"/>
        <v>12</v>
      </c>
      <c r="GB62" s="321">
        <f t="shared" si="31"/>
        <v>1</v>
      </c>
      <c r="GC62" s="321">
        <f t="shared" si="31"/>
        <v>2</v>
      </c>
      <c r="GD62" s="321">
        <f t="shared" si="31"/>
        <v>3</v>
      </c>
      <c r="GE62" s="321">
        <f t="shared" si="31"/>
        <v>4</v>
      </c>
      <c r="GF62" s="321">
        <f t="shared" si="31"/>
        <v>5</v>
      </c>
      <c r="GG62" s="321">
        <f t="shared" si="31"/>
        <v>6</v>
      </c>
      <c r="GH62" s="321">
        <f t="shared" si="31"/>
        <v>7</v>
      </c>
      <c r="GI62" s="321">
        <f t="shared" si="31"/>
        <v>8</v>
      </c>
      <c r="GJ62" s="321">
        <f t="shared" si="31"/>
        <v>9</v>
      </c>
      <c r="GK62" s="321">
        <f t="shared" si="31"/>
        <v>10</v>
      </c>
      <c r="GL62" s="321">
        <f t="shared" si="31"/>
        <v>11</v>
      </c>
      <c r="GM62" s="321">
        <f t="shared" si="31"/>
        <v>12</v>
      </c>
      <c r="GN62" s="321">
        <f t="shared" si="31"/>
        <v>1</v>
      </c>
      <c r="GO62" s="321">
        <f t="shared" si="31"/>
        <v>2</v>
      </c>
      <c r="GP62" s="321">
        <f t="shared" si="31"/>
        <v>3</v>
      </c>
      <c r="GQ62" s="321">
        <f t="shared" si="31"/>
        <v>4</v>
      </c>
      <c r="GR62" s="321">
        <f t="shared" si="31"/>
        <v>5</v>
      </c>
      <c r="GS62" s="321">
        <f t="shared" si="31"/>
        <v>6</v>
      </c>
      <c r="GT62" s="321">
        <f t="shared" si="31"/>
        <v>7</v>
      </c>
      <c r="GU62" s="321">
        <f t="shared" si="31"/>
        <v>8</v>
      </c>
      <c r="GV62" s="321">
        <f t="shared" si="31"/>
        <v>9</v>
      </c>
      <c r="GW62" s="321">
        <f t="shared" si="31"/>
        <v>10</v>
      </c>
      <c r="GX62" s="321">
        <f t="shared" si="31"/>
        <v>11</v>
      </c>
      <c r="GY62" s="321">
        <f t="shared" ref="GY62:JJ62" si="32">IF(GX62=12,1,GX62+1)</f>
        <v>12</v>
      </c>
      <c r="GZ62" s="321">
        <f t="shared" si="32"/>
        <v>1</v>
      </c>
      <c r="HA62" s="321">
        <f t="shared" si="32"/>
        <v>2</v>
      </c>
      <c r="HB62" s="321">
        <f t="shared" si="32"/>
        <v>3</v>
      </c>
      <c r="HC62" s="321">
        <f t="shared" si="32"/>
        <v>4</v>
      </c>
      <c r="HD62" s="321">
        <f t="shared" si="32"/>
        <v>5</v>
      </c>
      <c r="HE62" s="321">
        <f t="shared" si="32"/>
        <v>6</v>
      </c>
      <c r="HF62" s="321">
        <f t="shared" si="32"/>
        <v>7</v>
      </c>
      <c r="HG62" s="321">
        <f t="shared" si="32"/>
        <v>8</v>
      </c>
      <c r="HH62" s="321">
        <f t="shared" si="32"/>
        <v>9</v>
      </c>
      <c r="HI62" s="321">
        <f t="shared" si="32"/>
        <v>10</v>
      </c>
      <c r="HJ62" s="321">
        <f t="shared" si="32"/>
        <v>11</v>
      </c>
      <c r="HK62" s="321">
        <f t="shared" si="32"/>
        <v>12</v>
      </c>
      <c r="HL62" s="321">
        <f t="shared" si="32"/>
        <v>1</v>
      </c>
      <c r="HM62" s="321">
        <f t="shared" si="32"/>
        <v>2</v>
      </c>
      <c r="HN62" s="321">
        <f t="shared" si="32"/>
        <v>3</v>
      </c>
      <c r="HO62" s="321">
        <f t="shared" si="32"/>
        <v>4</v>
      </c>
      <c r="HP62" s="321">
        <f t="shared" si="32"/>
        <v>5</v>
      </c>
      <c r="HQ62" s="321">
        <f t="shared" si="32"/>
        <v>6</v>
      </c>
      <c r="HR62" s="321">
        <f t="shared" si="32"/>
        <v>7</v>
      </c>
      <c r="HS62" s="321">
        <f t="shared" si="32"/>
        <v>8</v>
      </c>
      <c r="HT62" s="321">
        <f t="shared" si="32"/>
        <v>9</v>
      </c>
      <c r="HU62" s="321">
        <f t="shared" si="32"/>
        <v>10</v>
      </c>
      <c r="HV62" s="321">
        <f t="shared" si="32"/>
        <v>11</v>
      </c>
      <c r="HW62" s="321">
        <f t="shared" si="32"/>
        <v>12</v>
      </c>
      <c r="HX62" s="321">
        <f t="shared" si="32"/>
        <v>1</v>
      </c>
      <c r="HY62" s="321">
        <f t="shared" si="32"/>
        <v>2</v>
      </c>
      <c r="HZ62" s="321">
        <f t="shared" si="32"/>
        <v>3</v>
      </c>
      <c r="IA62" s="321">
        <f t="shared" si="32"/>
        <v>4</v>
      </c>
      <c r="IB62" s="321">
        <f t="shared" si="32"/>
        <v>5</v>
      </c>
      <c r="IC62" s="321">
        <f t="shared" si="32"/>
        <v>6</v>
      </c>
      <c r="ID62" s="321">
        <f t="shared" si="32"/>
        <v>7</v>
      </c>
      <c r="IE62" s="321">
        <f t="shared" si="32"/>
        <v>8</v>
      </c>
      <c r="IF62" s="321">
        <f t="shared" si="32"/>
        <v>9</v>
      </c>
      <c r="IG62" s="321">
        <f t="shared" si="32"/>
        <v>10</v>
      </c>
      <c r="IH62" s="321">
        <f t="shared" si="32"/>
        <v>11</v>
      </c>
      <c r="II62" s="321">
        <f t="shared" si="32"/>
        <v>12</v>
      </c>
      <c r="IJ62" s="321">
        <f t="shared" si="32"/>
        <v>1</v>
      </c>
      <c r="IK62" s="321">
        <f t="shared" si="32"/>
        <v>2</v>
      </c>
      <c r="IL62" s="321">
        <f t="shared" si="32"/>
        <v>3</v>
      </c>
      <c r="IM62" s="321">
        <f t="shared" si="32"/>
        <v>4</v>
      </c>
      <c r="IN62" s="321">
        <f t="shared" si="32"/>
        <v>5</v>
      </c>
      <c r="IO62" s="321">
        <f t="shared" si="32"/>
        <v>6</v>
      </c>
      <c r="IP62" s="321">
        <f t="shared" si="32"/>
        <v>7</v>
      </c>
      <c r="IQ62" s="321">
        <f t="shared" si="32"/>
        <v>8</v>
      </c>
      <c r="IR62" s="321">
        <f t="shared" si="32"/>
        <v>9</v>
      </c>
      <c r="IS62" s="321">
        <f t="shared" si="32"/>
        <v>10</v>
      </c>
      <c r="IT62" s="321">
        <f t="shared" si="32"/>
        <v>11</v>
      </c>
      <c r="IU62" s="321">
        <f t="shared" si="32"/>
        <v>12</v>
      </c>
      <c r="IV62" s="321">
        <f t="shared" si="32"/>
        <v>1</v>
      </c>
      <c r="IW62" s="321">
        <f t="shared" si="32"/>
        <v>2</v>
      </c>
      <c r="IX62" s="321">
        <f t="shared" si="32"/>
        <v>3</v>
      </c>
      <c r="IY62" s="321">
        <f t="shared" si="32"/>
        <v>4</v>
      </c>
      <c r="IZ62" s="321">
        <f t="shared" si="32"/>
        <v>5</v>
      </c>
      <c r="JA62" s="321">
        <f t="shared" si="32"/>
        <v>6</v>
      </c>
      <c r="JB62" s="321">
        <f t="shared" si="32"/>
        <v>7</v>
      </c>
      <c r="JC62" s="321">
        <f t="shared" si="32"/>
        <v>8</v>
      </c>
      <c r="JD62" s="321">
        <f t="shared" si="32"/>
        <v>9</v>
      </c>
      <c r="JE62" s="321">
        <f t="shared" si="32"/>
        <v>10</v>
      </c>
      <c r="JF62" s="321">
        <f t="shared" si="32"/>
        <v>11</v>
      </c>
      <c r="JG62" s="321">
        <f t="shared" si="32"/>
        <v>12</v>
      </c>
      <c r="JH62" s="321">
        <f t="shared" si="32"/>
        <v>1</v>
      </c>
      <c r="JI62" s="321">
        <f t="shared" si="32"/>
        <v>2</v>
      </c>
      <c r="JJ62" s="321">
        <f t="shared" si="32"/>
        <v>3</v>
      </c>
      <c r="JK62" s="321">
        <f t="shared" ref="JK62:JV62" si="33">IF(JJ62=12,1,JJ62+1)</f>
        <v>4</v>
      </c>
      <c r="JL62" s="321">
        <f t="shared" si="33"/>
        <v>5</v>
      </c>
      <c r="JM62" s="321">
        <f t="shared" si="33"/>
        <v>6</v>
      </c>
      <c r="JN62" s="321">
        <f t="shared" si="33"/>
        <v>7</v>
      </c>
      <c r="JO62" s="321">
        <f t="shared" si="33"/>
        <v>8</v>
      </c>
      <c r="JP62" s="321">
        <f t="shared" si="33"/>
        <v>9</v>
      </c>
      <c r="JQ62" s="321">
        <f t="shared" si="33"/>
        <v>10</v>
      </c>
      <c r="JR62" s="321">
        <f t="shared" si="33"/>
        <v>11</v>
      </c>
      <c r="JS62" s="321">
        <f t="shared" si="33"/>
        <v>12</v>
      </c>
      <c r="JT62" s="321">
        <f t="shared" si="33"/>
        <v>1</v>
      </c>
      <c r="JU62" s="321">
        <f t="shared" si="33"/>
        <v>2</v>
      </c>
      <c r="JV62" s="321">
        <f t="shared" si="33"/>
        <v>3</v>
      </c>
    </row>
    <row r="63" spans="1:282" x14ac:dyDescent="0.25">
      <c r="A63" t="s">
        <v>454</v>
      </c>
      <c r="C63" s="319">
        <v>0</v>
      </c>
      <c r="D63" s="322">
        <f>C63+1</f>
        <v>1</v>
      </c>
      <c r="E63" s="322">
        <f t="shared" ref="E63:K63" si="34">D63+1</f>
        <v>2</v>
      </c>
      <c r="F63" s="322">
        <f t="shared" si="34"/>
        <v>3</v>
      </c>
      <c r="G63" s="322">
        <f t="shared" si="34"/>
        <v>4</v>
      </c>
      <c r="H63" s="322">
        <f t="shared" si="34"/>
        <v>5</v>
      </c>
      <c r="I63" s="322">
        <f t="shared" si="34"/>
        <v>6</v>
      </c>
      <c r="J63" s="322">
        <f t="shared" si="34"/>
        <v>7</v>
      </c>
      <c r="K63" s="322">
        <f t="shared" si="34"/>
        <v>8</v>
      </c>
      <c r="L63" s="322">
        <f>K63+1</f>
        <v>9</v>
      </c>
      <c r="M63" s="322">
        <f>L63+1</f>
        <v>10</v>
      </c>
      <c r="N63" s="322">
        <f>M63+1</f>
        <v>11</v>
      </c>
      <c r="O63" s="322">
        <f t="shared" ref="O63:BZ63" si="35">N63+1</f>
        <v>12</v>
      </c>
      <c r="P63" s="322">
        <f t="shared" si="35"/>
        <v>13</v>
      </c>
      <c r="Q63" s="322">
        <f t="shared" si="35"/>
        <v>14</v>
      </c>
      <c r="R63" s="322">
        <f t="shared" si="35"/>
        <v>15</v>
      </c>
      <c r="S63" s="322">
        <f t="shared" si="35"/>
        <v>16</v>
      </c>
      <c r="T63" s="322">
        <f t="shared" si="35"/>
        <v>17</v>
      </c>
      <c r="U63" s="322">
        <f t="shared" si="35"/>
        <v>18</v>
      </c>
      <c r="V63" s="322">
        <f t="shared" si="35"/>
        <v>19</v>
      </c>
      <c r="W63" s="322">
        <f t="shared" si="35"/>
        <v>20</v>
      </c>
      <c r="X63" s="322">
        <f t="shared" si="35"/>
        <v>21</v>
      </c>
      <c r="Y63" s="322">
        <f t="shared" si="35"/>
        <v>22</v>
      </c>
      <c r="Z63" s="322">
        <f t="shared" si="35"/>
        <v>23</v>
      </c>
      <c r="AA63" s="322">
        <f t="shared" si="35"/>
        <v>24</v>
      </c>
      <c r="AB63" s="322">
        <f t="shared" si="35"/>
        <v>25</v>
      </c>
      <c r="AC63" s="322">
        <f t="shared" si="35"/>
        <v>26</v>
      </c>
      <c r="AD63" s="322">
        <f t="shared" si="35"/>
        <v>27</v>
      </c>
      <c r="AE63" s="322">
        <f t="shared" si="35"/>
        <v>28</v>
      </c>
      <c r="AF63" s="322">
        <f t="shared" si="35"/>
        <v>29</v>
      </c>
      <c r="AG63" s="322">
        <f t="shared" si="35"/>
        <v>30</v>
      </c>
      <c r="AH63" s="322">
        <f t="shared" si="35"/>
        <v>31</v>
      </c>
      <c r="AI63" s="322">
        <f t="shared" si="35"/>
        <v>32</v>
      </c>
      <c r="AJ63" s="322">
        <f t="shared" si="35"/>
        <v>33</v>
      </c>
      <c r="AK63" s="322">
        <f t="shared" si="35"/>
        <v>34</v>
      </c>
      <c r="AL63" s="322">
        <f t="shared" si="35"/>
        <v>35</v>
      </c>
      <c r="AM63" s="322">
        <f t="shared" si="35"/>
        <v>36</v>
      </c>
      <c r="AN63" s="322">
        <f t="shared" si="35"/>
        <v>37</v>
      </c>
      <c r="AO63" s="322">
        <f t="shared" si="35"/>
        <v>38</v>
      </c>
      <c r="AP63" s="322">
        <f t="shared" si="35"/>
        <v>39</v>
      </c>
      <c r="AQ63" s="322">
        <f t="shared" si="35"/>
        <v>40</v>
      </c>
      <c r="AR63" s="322">
        <f t="shared" si="35"/>
        <v>41</v>
      </c>
      <c r="AS63" s="322">
        <f t="shared" si="35"/>
        <v>42</v>
      </c>
      <c r="AT63" s="322">
        <f t="shared" si="35"/>
        <v>43</v>
      </c>
      <c r="AU63" s="322">
        <f t="shared" si="35"/>
        <v>44</v>
      </c>
      <c r="AV63" s="322">
        <f t="shared" si="35"/>
        <v>45</v>
      </c>
      <c r="AW63" s="322">
        <f t="shared" si="35"/>
        <v>46</v>
      </c>
      <c r="AX63" s="322">
        <f t="shared" si="35"/>
        <v>47</v>
      </c>
      <c r="AY63" s="322">
        <f t="shared" si="35"/>
        <v>48</v>
      </c>
      <c r="AZ63" s="322">
        <f t="shared" si="35"/>
        <v>49</v>
      </c>
      <c r="BA63" s="322">
        <f t="shared" si="35"/>
        <v>50</v>
      </c>
      <c r="BB63" s="322">
        <f t="shared" si="35"/>
        <v>51</v>
      </c>
      <c r="BC63" s="322">
        <f t="shared" si="35"/>
        <v>52</v>
      </c>
      <c r="BD63" s="322">
        <f t="shared" si="35"/>
        <v>53</v>
      </c>
      <c r="BE63" s="322">
        <f t="shared" si="35"/>
        <v>54</v>
      </c>
      <c r="BF63" s="322">
        <f t="shared" si="35"/>
        <v>55</v>
      </c>
      <c r="BG63" s="322">
        <f t="shared" si="35"/>
        <v>56</v>
      </c>
      <c r="BH63" s="322">
        <f t="shared" si="35"/>
        <v>57</v>
      </c>
      <c r="BI63" s="322">
        <f t="shared" si="35"/>
        <v>58</v>
      </c>
      <c r="BJ63" s="322">
        <f t="shared" si="35"/>
        <v>59</v>
      </c>
      <c r="BK63" s="322">
        <f t="shared" si="35"/>
        <v>60</v>
      </c>
      <c r="BL63" s="322">
        <f t="shared" si="35"/>
        <v>61</v>
      </c>
      <c r="BM63" s="322">
        <f t="shared" si="35"/>
        <v>62</v>
      </c>
      <c r="BN63" s="322">
        <f t="shared" si="35"/>
        <v>63</v>
      </c>
      <c r="BO63" s="322">
        <f t="shared" si="35"/>
        <v>64</v>
      </c>
      <c r="BP63" s="322">
        <f t="shared" si="35"/>
        <v>65</v>
      </c>
      <c r="BQ63" s="322">
        <f t="shared" si="35"/>
        <v>66</v>
      </c>
      <c r="BR63" s="322">
        <f t="shared" si="35"/>
        <v>67</v>
      </c>
      <c r="BS63" s="322">
        <f t="shared" si="35"/>
        <v>68</v>
      </c>
      <c r="BT63" s="322">
        <f t="shared" si="35"/>
        <v>69</v>
      </c>
      <c r="BU63" s="322">
        <f t="shared" si="35"/>
        <v>70</v>
      </c>
      <c r="BV63" s="322">
        <f t="shared" si="35"/>
        <v>71</v>
      </c>
      <c r="BW63" s="322">
        <f t="shared" si="35"/>
        <v>72</v>
      </c>
      <c r="BX63" s="322">
        <f t="shared" si="35"/>
        <v>73</v>
      </c>
      <c r="BY63" s="322">
        <f t="shared" si="35"/>
        <v>74</v>
      </c>
      <c r="BZ63" s="322">
        <f t="shared" si="35"/>
        <v>75</v>
      </c>
      <c r="CA63" s="322">
        <f t="shared" ref="CA63:EL63" si="36">BZ63+1</f>
        <v>76</v>
      </c>
      <c r="CB63" s="322">
        <f t="shared" si="36"/>
        <v>77</v>
      </c>
      <c r="CC63" s="322">
        <f t="shared" si="36"/>
        <v>78</v>
      </c>
      <c r="CD63" s="322">
        <f t="shared" si="36"/>
        <v>79</v>
      </c>
      <c r="CE63" s="322">
        <f t="shared" si="36"/>
        <v>80</v>
      </c>
      <c r="CF63" s="322">
        <f t="shared" si="36"/>
        <v>81</v>
      </c>
      <c r="CG63" s="322">
        <f t="shared" si="36"/>
        <v>82</v>
      </c>
      <c r="CH63" s="322">
        <f t="shared" si="36"/>
        <v>83</v>
      </c>
      <c r="CI63" s="322">
        <f t="shared" si="36"/>
        <v>84</v>
      </c>
      <c r="CJ63" s="322">
        <f t="shared" si="36"/>
        <v>85</v>
      </c>
      <c r="CK63" s="322">
        <f t="shared" si="36"/>
        <v>86</v>
      </c>
      <c r="CL63" s="322">
        <f t="shared" si="36"/>
        <v>87</v>
      </c>
      <c r="CM63" s="322">
        <f t="shared" si="36"/>
        <v>88</v>
      </c>
      <c r="CN63" s="322">
        <f t="shared" si="36"/>
        <v>89</v>
      </c>
      <c r="CO63" s="322">
        <f t="shared" si="36"/>
        <v>90</v>
      </c>
      <c r="CP63" s="322">
        <f t="shared" si="36"/>
        <v>91</v>
      </c>
      <c r="CQ63" s="322">
        <f t="shared" si="36"/>
        <v>92</v>
      </c>
      <c r="CR63" s="322">
        <f t="shared" si="36"/>
        <v>93</v>
      </c>
      <c r="CS63" s="322">
        <f t="shared" si="36"/>
        <v>94</v>
      </c>
      <c r="CT63" s="322">
        <f t="shared" si="36"/>
        <v>95</v>
      </c>
      <c r="CU63" s="322">
        <f t="shared" si="36"/>
        <v>96</v>
      </c>
      <c r="CV63" s="322">
        <f t="shared" si="36"/>
        <v>97</v>
      </c>
      <c r="CW63" s="322">
        <f t="shared" si="36"/>
        <v>98</v>
      </c>
      <c r="CX63" s="322">
        <f t="shared" si="36"/>
        <v>99</v>
      </c>
      <c r="CY63" s="322">
        <f t="shared" si="36"/>
        <v>100</v>
      </c>
      <c r="CZ63" s="322">
        <f t="shared" si="36"/>
        <v>101</v>
      </c>
      <c r="DA63" s="322">
        <f t="shared" si="36"/>
        <v>102</v>
      </c>
      <c r="DB63" s="322">
        <f t="shared" si="36"/>
        <v>103</v>
      </c>
      <c r="DC63" s="322">
        <f t="shared" si="36"/>
        <v>104</v>
      </c>
      <c r="DD63" s="322">
        <f t="shared" si="36"/>
        <v>105</v>
      </c>
      <c r="DE63" s="322">
        <f t="shared" si="36"/>
        <v>106</v>
      </c>
      <c r="DF63" s="322">
        <f t="shared" si="36"/>
        <v>107</v>
      </c>
      <c r="DG63" s="322">
        <f t="shared" si="36"/>
        <v>108</v>
      </c>
      <c r="DH63" s="322">
        <f t="shared" si="36"/>
        <v>109</v>
      </c>
      <c r="DI63" s="322">
        <f t="shared" si="36"/>
        <v>110</v>
      </c>
      <c r="DJ63" s="322">
        <f t="shared" si="36"/>
        <v>111</v>
      </c>
      <c r="DK63" s="322">
        <f t="shared" si="36"/>
        <v>112</v>
      </c>
      <c r="DL63" s="322">
        <f t="shared" si="36"/>
        <v>113</v>
      </c>
      <c r="DM63" s="322">
        <f t="shared" si="36"/>
        <v>114</v>
      </c>
      <c r="DN63" s="322">
        <f t="shared" si="36"/>
        <v>115</v>
      </c>
      <c r="DO63" s="322">
        <f t="shared" si="36"/>
        <v>116</v>
      </c>
      <c r="DP63" s="322">
        <f t="shared" si="36"/>
        <v>117</v>
      </c>
      <c r="DQ63" s="322">
        <f t="shared" si="36"/>
        <v>118</v>
      </c>
      <c r="DR63" s="322">
        <f t="shared" si="36"/>
        <v>119</v>
      </c>
      <c r="DS63" s="322">
        <f t="shared" si="36"/>
        <v>120</v>
      </c>
      <c r="DT63" s="322">
        <f t="shared" si="36"/>
        <v>121</v>
      </c>
      <c r="DU63" s="322">
        <f t="shared" si="36"/>
        <v>122</v>
      </c>
      <c r="DV63" s="322">
        <f t="shared" si="36"/>
        <v>123</v>
      </c>
      <c r="DW63" s="322">
        <f t="shared" si="36"/>
        <v>124</v>
      </c>
      <c r="DX63" s="322">
        <f t="shared" si="36"/>
        <v>125</v>
      </c>
      <c r="DY63" s="322">
        <f t="shared" si="36"/>
        <v>126</v>
      </c>
      <c r="DZ63" s="322">
        <f t="shared" si="36"/>
        <v>127</v>
      </c>
      <c r="EA63" s="322">
        <f t="shared" si="36"/>
        <v>128</v>
      </c>
      <c r="EB63" s="322">
        <f t="shared" si="36"/>
        <v>129</v>
      </c>
      <c r="EC63" s="322">
        <f t="shared" si="36"/>
        <v>130</v>
      </c>
      <c r="ED63" s="322">
        <f t="shared" si="36"/>
        <v>131</v>
      </c>
      <c r="EE63" s="322">
        <f t="shared" si="36"/>
        <v>132</v>
      </c>
      <c r="EF63" s="322">
        <f t="shared" si="36"/>
        <v>133</v>
      </c>
      <c r="EG63" s="322">
        <f t="shared" si="36"/>
        <v>134</v>
      </c>
      <c r="EH63" s="322">
        <f t="shared" si="36"/>
        <v>135</v>
      </c>
      <c r="EI63" s="322">
        <f t="shared" si="36"/>
        <v>136</v>
      </c>
      <c r="EJ63" s="322">
        <f t="shared" si="36"/>
        <v>137</v>
      </c>
      <c r="EK63" s="322">
        <f t="shared" si="36"/>
        <v>138</v>
      </c>
      <c r="EL63" s="322">
        <f t="shared" si="36"/>
        <v>139</v>
      </c>
      <c r="EM63" s="322">
        <f t="shared" ref="EM63:GX63" si="37">EL63+1</f>
        <v>140</v>
      </c>
      <c r="EN63" s="322">
        <f t="shared" si="37"/>
        <v>141</v>
      </c>
      <c r="EO63" s="322">
        <f t="shared" si="37"/>
        <v>142</v>
      </c>
      <c r="EP63" s="322">
        <f t="shared" si="37"/>
        <v>143</v>
      </c>
      <c r="EQ63" s="322">
        <f t="shared" si="37"/>
        <v>144</v>
      </c>
      <c r="ER63" s="322">
        <f t="shared" si="37"/>
        <v>145</v>
      </c>
      <c r="ES63" s="322">
        <f t="shared" si="37"/>
        <v>146</v>
      </c>
      <c r="ET63" s="322">
        <f t="shared" si="37"/>
        <v>147</v>
      </c>
      <c r="EU63" s="322">
        <f t="shared" si="37"/>
        <v>148</v>
      </c>
      <c r="EV63" s="322">
        <f t="shared" si="37"/>
        <v>149</v>
      </c>
      <c r="EW63" s="322">
        <f t="shared" si="37"/>
        <v>150</v>
      </c>
      <c r="EX63" s="322">
        <f t="shared" si="37"/>
        <v>151</v>
      </c>
      <c r="EY63" s="322">
        <f t="shared" si="37"/>
        <v>152</v>
      </c>
      <c r="EZ63" s="322">
        <f t="shared" si="37"/>
        <v>153</v>
      </c>
      <c r="FA63" s="322">
        <f t="shared" si="37"/>
        <v>154</v>
      </c>
      <c r="FB63" s="322">
        <f t="shared" si="37"/>
        <v>155</v>
      </c>
      <c r="FC63" s="322">
        <f t="shared" si="37"/>
        <v>156</v>
      </c>
      <c r="FD63" s="322">
        <f t="shared" si="37"/>
        <v>157</v>
      </c>
      <c r="FE63" s="322">
        <f t="shared" si="37"/>
        <v>158</v>
      </c>
      <c r="FF63" s="322">
        <f t="shared" si="37"/>
        <v>159</v>
      </c>
      <c r="FG63" s="322">
        <f t="shared" si="37"/>
        <v>160</v>
      </c>
      <c r="FH63" s="322">
        <f t="shared" si="37"/>
        <v>161</v>
      </c>
      <c r="FI63" s="322">
        <f t="shared" si="37"/>
        <v>162</v>
      </c>
      <c r="FJ63" s="322">
        <f t="shared" si="37"/>
        <v>163</v>
      </c>
      <c r="FK63" s="322">
        <f t="shared" si="37"/>
        <v>164</v>
      </c>
      <c r="FL63" s="322">
        <f t="shared" si="37"/>
        <v>165</v>
      </c>
      <c r="FM63" s="322">
        <f t="shared" si="37"/>
        <v>166</v>
      </c>
      <c r="FN63" s="322">
        <f t="shared" si="37"/>
        <v>167</v>
      </c>
      <c r="FO63" s="322">
        <f t="shared" si="37"/>
        <v>168</v>
      </c>
      <c r="FP63" s="322">
        <f t="shared" si="37"/>
        <v>169</v>
      </c>
      <c r="FQ63" s="322">
        <f t="shared" si="37"/>
        <v>170</v>
      </c>
      <c r="FR63" s="322">
        <f t="shared" si="37"/>
        <v>171</v>
      </c>
      <c r="FS63" s="322">
        <f t="shared" si="37"/>
        <v>172</v>
      </c>
      <c r="FT63" s="322">
        <f t="shared" si="37"/>
        <v>173</v>
      </c>
      <c r="FU63" s="322">
        <f t="shared" si="37"/>
        <v>174</v>
      </c>
      <c r="FV63" s="322">
        <f t="shared" si="37"/>
        <v>175</v>
      </c>
      <c r="FW63" s="322">
        <f t="shared" si="37"/>
        <v>176</v>
      </c>
      <c r="FX63" s="322">
        <f t="shared" si="37"/>
        <v>177</v>
      </c>
      <c r="FY63" s="322">
        <f t="shared" si="37"/>
        <v>178</v>
      </c>
      <c r="FZ63" s="322">
        <f t="shared" si="37"/>
        <v>179</v>
      </c>
      <c r="GA63" s="322">
        <f t="shared" si="37"/>
        <v>180</v>
      </c>
      <c r="GB63" s="322">
        <f t="shared" si="37"/>
        <v>181</v>
      </c>
      <c r="GC63" s="322">
        <f t="shared" si="37"/>
        <v>182</v>
      </c>
      <c r="GD63" s="322">
        <f t="shared" si="37"/>
        <v>183</v>
      </c>
      <c r="GE63" s="322">
        <f t="shared" si="37"/>
        <v>184</v>
      </c>
      <c r="GF63" s="322">
        <f t="shared" si="37"/>
        <v>185</v>
      </c>
      <c r="GG63" s="322">
        <f t="shared" si="37"/>
        <v>186</v>
      </c>
      <c r="GH63" s="322">
        <f t="shared" si="37"/>
        <v>187</v>
      </c>
      <c r="GI63" s="322">
        <f t="shared" si="37"/>
        <v>188</v>
      </c>
      <c r="GJ63" s="322">
        <f t="shared" si="37"/>
        <v>189</v>
      </c>
      <c r="GK63" s="322">
        <f t="shared" si="37"/>
        <v>190</v>
      </c>
      <c r="GL63" s="322">
        <f t="shared" si="37"/>
        <v>191</v>
      </c>
      <c r="GM63" s="322">
        <f t="shared" si="37"/>
        <v>192</v>
      </c>
      <c r="GN63" s="322">
        <f t="shared" si="37"/>
        <v>193</v>
      </c>
      <c r="GO63" s="322">
        <f t="shared" si="37"/>
        <v>194</v>
      </c>
      <c r="GP63" s="322">
        <f t="shared" si="37"/>
        <v>195</v>
      </c>
      <c r="GQ63" s="322">
        <f t="shared" si="37"/>
        <v>196</v>
      </c>
      <c r="GR63" s="322">
        <f t="shared" si="37"/>
        <v>197</v>
      </c>
      <c r="GS63" s="322">
        <f t="shared" si="37"/>
        <v>198</v>
      </c>
      <c r="GT63" s="322">
        <f t="shared" si="37"/>
        <v>199</v>
      </c>
      <c r="GU63" s="322">
        <f t="shared" si="37"/>
        <v>200</v>
      </c>
      <c r="GV63" s="322">
        <f t="shared" si="37"/>
        <v>201</v>
      </c>
      <c r="GW63" s="322">
        <f t="shared" si="37"/>
        <v>202</v>
      </c>
      <c r="GX63" s="322">
        <f t="shared" si="37"/>
        <v>203</v>
      </c>
      <c r="GY63" s="322">
        <f t="shared" ref="GY63:JJ63" si="38">GX63+1</f>
        <v>204</v>
      </c>
      <c r="GZ63" s="322">
        <f t="shared" si="38"/>
        <v>205</v>
      </c>
      <c r="HA63" s="322">
        <f t="shared" si="38"/>
        <v>206</v>
      </c>
      <c r="HB63" s="322">
        <f t="shared" si="38"/>
        <v>207</v>
      </c>
      <c r="HC63" s="322">
        <f t="shared" si="38"/>
        <v>208</v>
      </c>
      <c r="HD63" s="322">
        <f t="shared" si="38"/>
        <v>209</v>
      </c>
      <c r="HE63" s="322">
        <f t="shared" si="38"/>
        <v>210</v>
      </c>
      <c r="HF63" s="322">
        <f t="shared" si="38"/>
        <v>211</v>
      </c>
      <c r="HG63" s="322">
        <f t="shared" si="38"/>
        <v>212</v>
      </c>
      <c r="HH63" s="322">
        <f t="shared" si="38"/>
        <v>213</v>
      </c>
      <c r="HI63" s="322">
        <f t="shared" si="38"/>
        <v>214</v>
      </c>
      <c r="HJ63" s="322">
        <f t="shared" si="38"/>
        <v>215</v>
      </c>
      <c r="HK63" s="322">
        <f t="shared" si="38"/>
        <v>216</v>
      </c>
      <c r="HL63" s="322">
        <f t="shared" si="38"/>
        <v>217</v>
      </c>
      <c r="HM63" s="322">
        <f t="shared" si="38"/>
        <v>218</v>
      </c>
      <c r="HN63" s="322">
        <f t="shared" si="38"/>
        <v>219</v>
      </c>
      <c r="HO63" s="322">
        <f t="shared" si="38"/>
        <v>220</v>
      </c>
      <c r="HP63" s="322">
        <f t="shared" si="38"/>
        <v>221</v>
      </c>
      <c r="HQ63" s="322">
        <f t="shared" si="38"/>
        <v>222</v>
      </c>
      <c r="HR63" s="322">
        <f t="shared" si="38"/>
        <v>223</v>
      </c>
      <c r="HS63" s="322">
        <f t="shared" si="38"/>
        <v>224</v>
      </c>
      <c r="HT63" s="322">
        <f t="shared" si="38"/>
        <v>225</v>
      </c>
      <c r="HU63" s="322">
        <f t="shared" si="38"/>
        <v>226</v>
      </c>
      <c r="HV63" s="322">
        <f t="shared" si="38"/>
        <v>227</v>
      </c>
      <c r="HW63" s="322">
        <f t="shared" si="38"/>
        <v>228</v>
      </c>
      <c r="HX63" s="322">
        <f t="shared" si="38"/>
        <v>229</v>
      </c>
      <c r="HY63" s="322">
        <f t="shared" si="38"/>
        <v>230</v>
      </c>
      <c r="HZ63" s="322">
        <f t="shared" si="38"/>
        <v>231</v>
      </c>
      <c r="IA63" s="322">
        <f t="shared" si="38"/>
        <v>232</v>
      </c>
      <c r="IB63" s="322">
        <f t="shared" si="38"/>
        <v>233</v>
      </c>
      <c r="IC63" s="322">
        <f t="shared" si="38"/>
        <v>234</v>
      </c>
      <c r="ID63" s="322">
        <f t="shared" si="38"/>
        <v>235</v>
      </c>
      <c r="IE63" s="322">
        <f t="shared" si="38"/>
        <v>236</v>
      </c>
      <c r="IF63" s="322">
        <f t="shared" si="38"/>
        <v>237</v>
      </c>
      <c r="IG63" s="322">
        <f t="shared" si="38"/>
        <v>238</v>
      </c>
      <c r="IH63" s="322">
        <f t="shared" si="38"/>
        <v>239</v>
      </c>
      <c r="II63" s="322">
        <f t="shared" si="38"/>
        <v>240</v>
      </c>
      <c r="IJ63" s="322">
        <f t="shared" si="38"/>
        <v>241</v>
      </c>
      <c r="IK63" s="322">
        <f t="shared" si="38"/>
        <v>242</v>
      </c>
      <c r="IL63" s="322">
        <f t="shared" si="38"/>
        <v>243</v>
      </c>
      <c r="IM63" s="322">
        <f t="shared" si="38"/>
        <v>244</v>
      </c>
      <c r="IN63" s="322">
        <f t="shared" si="38"/>
        <v>245</v>
      </c>
      <c r="IO63" s="322">
        <f t="shared" si="38"/>
        <v>246</v>
      </c>
      <c r="IP63" s="322">
        <f t="shared" si="38"/>
        <v>247</v>
      </c>
      <c r="IQ63" s="322">
        <f t="shared" si="38"/>
        <v>248</v>
      </c>
      <c r="IR63" s="322">
        <f t="shared" si="38"/>
        <v>249</v>
      </c>
      <c r="IS63" s="322">
        <f t="shared" si="38"/>
        <v>250</v>
      </c>
      <c r="IT63" s="322">
        <f t="shared" si="38"/>
        <v>251</v>
      </c>
      <c r="IU63" s="322">
        <f t="shared" si="38"/>
        <v>252</v>
      </c>
      <c r="IV63" s="322">
        <f t="shared" si="38"/>
        <v>253</v>
      </c>
      <c r="IW63" s="322">
        <f t="shared" si="38"/>
        <v>254</v>
      </c>
      <c r="IX63" s="322">
        <f t="shared" si="38"/>
        <v>255</v>
      </c>
      <c r="IY63" s="322">
        <f t="shared" si="38"/>
        <v>256</v>
      </c>
      <c r="IZ63" s="322">
        <f t="shared" si="38"/>
        <v>257</v>
      </c>
      <c r="JA63" s="322">
        <f t="shared" si="38"/>
        <v>258</v>
      </c>
      <c r="JB63" s="322">
        <f t="shared" si="38"/>
        <v>259</v>
      </c>
      <c r="JC63" s="322">
        <f t="shared" si="38"/>
        <v>260</v>
      </c>
      <c r="JD63" s="322">
        <f t="shared" si="38"/>
        <v>261</v>
      </c>
      <c r="JE63" s="322">
        <f t="shared" si="38"/>
        <v>262</v>
      </c>
      <c r="JF63" s="322">
        <f t="shared" si="38"/>
        <v>263</v>
      </c>
      <c r="JG63" s="322">
        <f t="shared" si="38"/>
        <v>264</v>
      </c>
      <c r="JH63" s="322">
        <f t="shared" si="38"/>
        <v>265</v>
      </c>
      <c r="JI63" s="322">
        <f t="shared" si="38"/>
        <v>266</v>
      </c>
      <c r="JJ63" s="322">
        <f t="shared" si="38"/>
        <v>267</v>
      </c>
      <c r="JK63" s="322">
        <f t="shared" ref="JK63:JV63" si="39">JJ63+1</f>
        <v>268</v>
      </c>
      <c r="JL63" s="322">
        <f t="shared" si="39"/>
        <v>269</v>
      </c>
      <c r="JM63" s="322">
        <f t="shared" si="39"/>
        <v>270</v>
      </c>
      <c r="JN63" s="322">
        <f t="shared" si="39"/>
        <v>271</v>
      </c>
      <c r="JO63" s="322">
        <f t="shared" si="39"/>
        <v>272</v>
      </c>
      <c r="JP63" s="322">
        <f t="shared" si="39"/>
        <v>273</v>
      </c>
      <c r="JQ63" s="322">
        <f t="shared" si="39"/>
        <v>274</v>
      </c>
      <c r="JR63" s="322">
        <f t="shared" si="39"/>
        <v>275</v>
      </c>
      <c r="JS63" s="322">
        <f t="shared" si="39"/>
        <v>276</v>
      </c>
      <c r="JT63" s="322">
        <f t="shared" si="39"/>
        <v>277</v>
      </c>
      <c r="JU63" s="322">
        <f t="shared" si="39"/>
        <v>278</v>
      </c>
      <c r="JV63" s="322">
        <f t="shared" si="39"/>
        <v>279</v>
      </c>
    </row>
    <row r="64" spans="1:282" x14ac:dyDescent="0.25">
      <c r="A64" t="str">
        <f>"Payment Index - Advance "&amp;B64</f>
        <v>Payment Index - Advance 1</v>
      </c>
      <c r="B64" s="328">
        <v>1</v>
      </c>
      <c r="C64" s="322">
        <f>IF(AND(C$63&gt;=$C$44, C$63&gt;=($B64-1)*12),B64+1,0)</f>
        <v>0</v>
      </c>
      <c r="D64" s="322">
        <f t="shared" ref="D64:BO64" si="40">IF(AND(D$63&gt;=$C$44, D$63&gt;=($B64-1)*12),C64+1,0)</f>
        <v>0</v>
      </c>
      <c r="E64" s="322">
        <f t="shared" si="40"/>
        <v>0</v>
      </c>
      <c r="F64" s="322">
        <f t="shared" si="40"/>
        <v>0</v>
      </c>
      <c r="G64" s="322">
        <f t="shared" si="40"/>
        <v>0</v>
      </c>
      <c r="H64" s="322">
        <f t="shared" si="40"/>
        <v>0</v>
      </c>
      <c r="I64" s="322">
        <f t="shared" si="40"/>
        <v>0</v>
      </c>
      <c r="J64" s="322">
        <f t="shared" si="40"/>
        <v>0</v>
      </c>
      <c r="K64" s="322">
        <f t="shared" si="40"/>
        <v>0</v>
      </c>
      <c r="L64" s="322">
        <f t="shared" si="40"/>
        <v>0</v>
      </c>
      <c r="M64" s="322">
        <f t="shared" si="40"/>
        <v>0</v>
      </c>
      <c r="N64" s="322">
        <f t="shared" si="40"/>
        <v>0</v>
      </c>
      <c r="O64" s="322">
        <f t="shared" si="40"/>
        <v>0</v>
      </c>
      <c r="P64" s="322">
        <f t="shared" si="40"/>
        <v>0</v>
      </c>
      <c r="Q64" s="322">
        <f t="shared" si="40"/>
        <v>0</v>
      </c>
      <c r="R64" s="322">
        <f t="shared" si="40"/>
        <v>0</v>
      </c>
      <c r="S64" s="322">
        <f t="shared" si="40"/>
        <v>0</v>
      </c>
      <c r="T64" s="322">
        <f t="shared" si="40"/>
        <v>0</v>
      </c>
      <c r="U64" s="322">
        <f t="shared" si="40"/>
        <v>0</v>
      </c>
      <c r="V64" s="322">
        <f t="shared" si="40"/>
        <v>0</v>
      </c>
      <c r="W64" s="322">
        <f t="shared" si="40"/>
        <v>0</v>
      </c>
      <c r="X64" s="322">
        <f t="shared" si="40"/>
        <v>0</v>
      </c>
      <c r="Y64" s="322">
        <f t="shared" si="40"/>
        <v>0</v>
      </c>
      <c r="Z64" s="322">
        <f t="shared" si="40"/>
        <v>0</v>
      </c>
      <c r="AA64" s="322">
        <f t="shared" si="40"/>
        <v>1</v>
      </c>
      <c r="AB64" s="322">
        <f t="shared" si="40"/>
        <v>2</v>
      </c>
      <c r="AC64" s="322">
        <f t="shared" si="40"/>
        <v>3</v>
      </c>
      <c r="AD64" s="322">
        <f t="shared" si="40"/>
        <v>4</v>
      </c>
      <c r="AE64" s="322">
        <f t="shared" si="40"/>
        <v>5</v>
      </c>
      <c r="AF64" s="322">
        <f t="shared" si="40"/>
        <v>6</v>
      </c>
      <c r="AG64" s="322">
        <f t="shared" si="40"/>
        <v>7</v>
      </c>
      <c r="AH64" s="322">
        <f t="shared" si="40"/>
        <v>8</v>
      </c>
      <c r="AI64" s="322">
        <f t="shared" si="40"/>
        <v>9</v>
      </c>
      <c r="AJ64" s="322">
        <f t="shared" si="40"/>
        <v>10</v>
      </c>
      <c r="AK64" s="322">
        <f t="shared" si="40"/>
        <v>11</v>
      </c>
      <c r="AL64" s="322">
        <f t="shared" si="40"/>
        <v>12</v>
      </c>
      <c r="AM64" s="322">
        <f t="shared" si="40"/>
        <v>13</v>
      </c>
      <c r="AN64" s="322">
        <f t="shared" si="40"/>
        <v>14</v>
      </c>
      <c r="AO64" s="322">
        <f t="shared" si="40"/>
        <v>15</v>
      </c>
      <c r="AP64" s="322">
        <f t="shared" si="40"/>
        <v>16</v>
      </c>
      <c r="AQ64" s="322">
        <f t="shared" si="40"/>
        <v>17</v>
      </c>
      <c r="AR64" s="322">
        <f t="shared" si="40"/>
        <v>18</v>
      </c>
      <c r="AS64" s="322">
        <f t="shared" si="40"/>
        <v>19</v>
      </c>
      <c r="AT64" s="322">
        <f t="shared" si="40"/>
        <v>20</v>
      </c>
      <c r="AU64" s="322">
        <f t="shared" si="40"/>
        <v>21</v>
      </c>
      <c r="AV64" s="322">
        <f t="shared" si="40"/>
        <v>22</v>
      </c>
      <c r="AW64" s="322">
        <f t="shared" si="40"/>
        <v>23</v>
      </c>
      <c r="AX64" s="322">
        <f t="shared" si="40"/>
        <v>24</v>
      </c>
      <c r="AY64" s="322">
        <f t="shared" si="40"/>
        <v>25</v>
      </c>
      <c r="AZ64" s="322">
        <f t="shared" si="40"/>
        <v>26</v>
      </c>
      <c r="BA64" s="322">
        <f t="shared" si="40"/>
        <v>27</v>
      </c>
      <c r="BB64" s="322">
        <f t="shared" si="40"/>
        <v>28</v>
      </c>
      <c r="BC64" s="322">
        <f t="shared" si="40"/>
        <v>29</v>
      </c>
      <c r="BD64" s="322">
        <f t="shared" si="40"/>
        <v>30</v>
      </c>
      <c r="BE64" s="322">
        <f t="shared" si="40"/>
        <v>31</v>
      </c>
      <c r="BF64" s="322">
        <f t="shared" si="40"/>
        <v>32</v>
      </c>
      <c r="BG64" s="322">
        <f t="shared" si="40"/>
        <v>33</v>
      </c>
      <c r="BH64" s="322">
        <f t="shared" si="40"/>
        <v>34</v>
      </c>
      <c r="BI64" s="322">
        <f t="shared" si="40"/>
        <v>35</v>
      </c>
      <c r="BJ64" s="322">
        <f t="shared" si="40"/>
        <v>36</v>
      </c>
      <c r="BK64" s="322">
        <f t="shared" si="40"/>
        <v>37</v>
      </c>
      <c r="BL64" s="322">
        <f t="shared" si="40"/>
        <v>38</v>
      </c>
      <c r="BM64" s="322">
        <f t="shared" si="40"/>
        <v>39</v>
      </c>
      <c r="BN64" s="322">
        <f t="shared" si="40"/>
        <v>40</v>
      </c>
      <c r="BO64" s="322">
        <f t="shared" si="40"/>
        <v>41</v>
      </c>
      <c r="BP64" s="322">
        <f t="shared" ref="BP64:EA64" si="41">IF(AND(BP$63&gt;=$C$44, BP$63&gt;=($B64-1)*12),BO64+1,0)</f>
        <v>42</v>
      </c>
      <c r="BQ64" s="322">
        <f t="shared" si="41"/>
        <v>43</v>
      </c>
      <c r="BR64" s="322">
        <f t="shared" si="41"/>
        <v>44</v>
      </c>
      <c r="BS64" s="322">
        <f t="shared" si="41"/>
        <v>45</v>
      </c>
      <c r="BT64" s="322">
        <f t="shared" si="41"/>
        <v>46</v>
      </c>
      <c r="BU64" s="322">
        <f t="shared" si="41"/>
        <v>47</v>
      </c>
      <c r="BV64" s="322">
        <f t="shared" si="41"/>
        <v>48</v>
      </c>
      <c r="BW64" s="322">
        <f t="shared" si="41"/>
        <v>49</v>
      </c>
      <c r="BX64" s="322">
        <f t="shared" si="41"/>
        <v>50</v>
      </c>
      <c r="BY64" s="322">
        <f t="shared" si="41"/>
        <v>51</v>
      </c>
      <c r="BZ64" s="322">
        <f t="shared" si="41"/>
        <v>52</v>
      </c>
      <c r="CA64" s="322">
        <f t="shared" si="41"/>
        <v>53</v>
      </c>
      <c r="CB64" s="322">
        <f t="shared" si="41"/>
        <v>54</v>
      </c>
      <c r="CC64" s="322">
        <f t="shared" si="41"/>
        <v>55</v>
      </c>
      <c r="CD64" s="322">
        <f t="shared" si="41"/>
        <v>56</v>
      </c>
      <c r="CE64" s="322">
        <f t="shared" si="41"/>
        <v>57</v>
      </c>
      <c r="CF64" s="322">
        <f t="shared" si="41"/>
        <v>58</v>
      </c>
      <c r="CG64" s="322">
        <f t="shared" si="41"/>
        <v>59</v>
      </c>
      <c r="CH64" s="322">
        <f t="shared" si="41"/>
        <v>60</v>
      </c>
      <c r="CI64" s="322">
        <f t="shared" si="41"/>
        <v>61</v>
      </c>
      <c r="CJ64" s="322">
        <f t="shared" si="41"/>
        <v>62</v>
      </c>
      <c r="CK64" s="322">
        <f t="shared" si="41"/>
        <v>63</v>
      </c>
      <c r="CL64" s="322">
        <f t="shared" si="41"/>
        <v>64</v>
      </c>
      <c r="CM64" s="322">
        <f t="shared" si="41"/>
        <v>65</v>
      </c>
      <c r="CN64" s="322">
        <f t="shared" si="41"/>
        <v>66</v>
      </c>
      <c r="CO64" s="322">
        <f t="shared" si="41"/>
        <v>67</v>
      </c>
      <c r="CP64" s="322">
        <f t="shared" si="41"/>
        <v>68</v>
      </c>
      <c r="CQ64" s="322">
        <f t="shared" si="41"/>
        <v>69</v>
      </c>
      <c r="CR64" s="322">
        <f t="shared" si="41"/>
        <v>70</v>
      </c>
      <c r="CS64" s="322">
        <f t="shared" si="41"/>
        <v>71</v>
      </c>
      <c r="CT64" s="322">
        <f t="shared" si="41"/>
        <v>72</v>
      </c>
      <c r="CU64" s="322">
        <f t="shared" si="41"/>
        <v>73</v>
      </c>
      <c r="CV64" s="322">
        <f t="shared" si="41"/>
        <v>74</v>
      </c>
      <c r="CW64" s="322">
        <f t="shared" si="41"/>
        <v>75</v>
      </c>
      <c r="CX64" s="322">
        <f t="shared" si="41"/>
        <v>76</v>
      </c>
      <c r="CY64" s="322">
        <f t="shared" si="41"/>
        <v>77</v>
      </c>
      <c r="CZ64" s="322">
        <f t="shared" si="41"/>
        <v>78</v>
      </c>
      <c r="DA64" s="322">
        <f t="shared" si="41"/>
        <v>79</v>
      </c>
      <c r="DB64" s="322">
        <f t="shared" si="41"/>
        <v>80</v>
      </c>
      <c r="DC64" s="322">
        <f t="shared" si="41"/>
        <v>81</v>
      </c>
      <c r="DD64" s="322">
        <f t="shared" si="41"/>
        <v>82</v>
      </c>
      <c r="DE64" s="322">
        <f t="shared" si="41"/>
        <v>83</v>
      </c>
      <c r="DF64" s="322">
        <f t="shared" si="41"/>
        <v>84</v>
      </c>
      <c r="DG64" s="322">
        <f t="shared" si="41"/>
        <v>85</v>
      </c>
      <c r="DH64" s="322">
        <f t="shared" si="41"/>
        <v>86</v>
      </c>
      <c r="DI64" s="322">
        <f t="shared" si="41"/>
        <v>87</v>
      </c>
      <c r="DJ64" s="322">
        <f t="shared" si="41"/>
        <v>88</v>
      </c>
      <c r="DK64" s="322">
        <f t="shared" si="41"/>
        <v>89</v>
      </c>
      <c r="DL64" s="322">
        <f t="shared" si="41"/>
        <v>90</v>
      </c>
      <c r="DM64" s="322">
        <f t="shared" si="41"/>
        <v>91</v>
      </c>
      <c r="DN64" s="322">
        <f t="shared" si="41"/>
        <v>92</v>
      </c>
      <c r="DO64" s="322">
        <f t="shared" si="41"/>
        <v>93</v>
      </c>
      <c r="DP64" s="322">
        <f t="shared" si="41"/>
        <v>94</v>
      </c>
      <c r="DQ64" s="322">
        <f t="shared" si="41"/>
        <v>95</v>
      </c>
      <c r="DR64" s="322">
        <f t="shared" si="41"/>
        <v>96</v>
      </c>
      <c r="DS64" s="322">
        <f t="shared" si="41"/>
        <v>97</v>
      </c>
      <c r="DT64" s="322">
        <f t="shared" si="41"/>
        <v>98</v>
      </c>
      <c r="DU64" s="322">
        <f t="shared" si="41"/>
        <v>99</v>
      </c>
      <c r="DV64" s="322">
        <f t="shared" si="41"/>
        <v>100</v>
      </c>
      <c r="DW64" s="322">
        <f t="shared" si="41"/>
        <v>101</v>
      </c>
      <c r="DX64" s="322">
        <f t="shared" si="41"/>
        <v>102</v>
      </c>
      <c r="DY64" s="322">
        <f t="shared" si="41"/>
        <v>103</v>
      </c>
      <c r="DZ64" s="322">
        <f t="shared" si="41"/>
        <v>104</v>
      </c>
      <c r="EA64" s="322">
        <f t="shared" si="41"/>
        <v>105</v>
      </c>
      <c r="EB64" s="322">
        <f t="shared" ref="EB64:GM64" si="42">IF(AND(EB$63&gt;=$C$44, EB$63&gt;=($B64-1)*12),EA64+1,0)</f>
        <v>106</v>
      </c>
      <c r="EC64" s="322">
        <f t="shared" si="42"/>
        <v>107</v>
      </c>
      <c r="ED64" s="322">
        <f t="shared" si="42"/>
        <v>108</v>
      </c>
      <c r="EE64" s="322">
        <f t="shared" si="42"/>
        <v>109</v>
      </c>
      <c r="EF64" s="322">
        <f t="shared" si="42"/>
        <v>110</v>
      </c>
      <c r="EG64" s="322">
        <f t="shared" si="42"/>
        <v>111</v>
      </c>
      <c r="EH64" s="322">
        <f t="shared" si="42"/>
        <v>112</v>
      </c>
      <c r="EI64" s="322">
        <f t="shared" si="42"/>
        <v>113</v>
      </c>
      <c r="EJ64" s="322">
        <f t="shared" si="42"/>
        <v>114</v>
      </c>
      <c r="EK64" s="322">
        <f t="shared" si="42"/>
        <v>115</v>
      </c>
      <c r="EL64" s="322">
        <f t="shared" si="42"/>
        <v>116</v>
      </c>
      <c r="EM64" s="322">
        <f t="shared" si="42"/>
        <v>117</v>
      </c>
      <c r="EN64" s="322">
        <f t="shared" si="42"/>
        <v>118</v>
      </c>
      <c r="EO64" s="322">
        <f t="shared" si="42"/>
        <v>119</v>
      </c>
      <c r="EP64" s="322">
        <f t="shared" si="42"/>
        <v>120</v>
      </c>
      <c r="EQ64" s="322">
        <f t="shared" si="42"/>
        <v>121</v>
      </c>
      <c r="ER64" s="322">
        <f t="shared" si="42"/>
        <v>122</v>
      </c>
      <c r="ES64" s="322">
        <f t="shared" si="42"/>
        <v>123</v>
      </c>
      <c r="ET64" s="322">
        <f t="shared" si="42"/>
        <v>124</v>
      </c>
      <c r="EU64" s="322">
        <f t="shared" si="42"/>
        <v>125</v>
      </c>
      <c r="EV64" s="322">
        <f t="shared" si="42"/>
        <v>126</v>
      </c>
      <c r="EW64" s="322">
        <f t="shared" si="42"/>
        <v>127</v>
      </c>
      <c r="EX64" s="322">
        <f t="shared" si="42"/>
        <v>128</v>
      </c>
      <c r="EY64" s="322">
        <f t="shared" si="42"/>
        <v>129</v>
      </c>
      <c r="EZ64" s="322">
        <f t="shared" si="42"/>
        <v>130</v>
      </c>
      <c r="FA64" s="322">
        <f t="shared" si="42"/>
        <v>131</v>
      </c>
      <c r="FB64" s="322">
        <f t="shared" si="42"/>
        <v>132</v>
      </c>
      <c r="FC64" s="322">
        <f t="shared" si="42"/>
        <v>133</v>
      </c>
      <c r="FD64" s="322">
        <f t="shared" si="42"/>
        <v>134</v>
      </c>
      <c r="FE64" s="322">
        <f t="shared" si="42"/>
        <v>135</v>
      </c>
      <c r="FF64" s="322">
        <f t="shared" si="42"/>
        <v>136</v>
      </c>
      <c r="FG64" s="322">
        <f t="shared" si="42"/>
        <v>137</v>
      </c>
      <c r="FH64" s="322">
        <f t="shared" si="42"/>
        <v>138</v>
      </c>
      <c r="FI64" s="322">
        <f t="shared" si="42"/>
        <v>139</v>
      </c>
      <c r="FJ64" s="322">
        <f t="shared" si="42"/>
        <v>140</v>
      </c>
      <c r="FK64" s="322">
        <f t="shared" si="42"/>
        <v>141</v>
      </c>
      <c r="FL64" s="322">
        <f t="shared" si="42"/>
        <v>142</v>
      </c>
      <c r="FM64" s="322">
        <f t="shared" si="42"/>
        <v>143</v>
      </c>
      <c r="FN64" s="322">
        <f t="shared" si="42"/>
        <v>144</v>
      </c>
      <c r="FO64" s="322">
        <f t="shared" si="42"/>
        <v>145</v>
      </c>
      <c r="FP64" s="322">
        <f t="shared" si="42"/>
        <v>146</v>
      </c>
      <c r="FQ64" s="322">
        <f t="shared" si="42"/>
        <v>147</v>
      </c>
      <c r="FR64" s="322">
        <f t="shared" si="42"/>
        <v>148</v>
      </c>
      <c r="FS64" s="322">
        <f t="shared" si="42"/>
        <v>149</v>
      </c>
      <c r="FT64" s="322">
        <f t="shared" si="42"/>
        <v>150</v>
      </c>
      <c r="FU64" s="322">
        <f t="shared" si="42"/>
        <v>151</v>
      </c>
      <c r="FV64" s="322">
        <f t="shared" si="42"/>
        <v>152</v>
      </c>
      <c r="FW64" s="322">
        <f t="shared" si="42"/>
        <v>153</v>
      </c>
      <c r="FX64" s="322">
        <f t="shared" si="42"/>
        <v>154</v>
      </c>
      <c r="FY64" s="322">
        <f t="shared" si="42"/>
        <v>155</v>
      </c>
      <c r="FZ64" s="322">
        <f t="shared" si="42"/>
        <v>156</v>
      </c>
      <c r="GA64" s="322">
        <f t="shared" si="42"/>
        <v>157</v>
      </c>
      <c r="GB64" s="322">
        <f t="shared" si="42"/>
        <v>158</v>
      </c>
      <c r="GC64" s="322">
        <f t="shared" si="42"/>
        <v>159</v>
      </c>
      <c r="GD64" s="322">
        <f t="shared" si="42"/>
        <v>160</v>
      </c>
      <c r="GE64" s="322">
        <f t="shared" si="42"/>
        <v>161</v>
      </c>
      <c r="GF64" s="322">
        <f t="shared" si="42"/>
        <v>162</v>
      </c>
      <c r="GG64" s="322">
        <f t="shared" si="42"/>
        <v>163</v>
      </c>
      <c r="GH64" s="322">
        <f t="shared" si="42"/>
        <v>164</v>
      </c>
      <c r="GI64" s="322">
        <f t="shared" si="42"/>
        <v>165</v>
      </c>
      <c r="GJ64" s="322">
        <f t="shared" si="42"/>
        <v>166</v>
      </c>
      <c r="GK64" s="322">
        <f t="shared" si="42"/>
        <v>167</v>
      </c>
      <c r="GL64" s="322">
        <f t="shared" si="42"/>
        <v>168</v>
      </c>
      <c r="GM64" s="322">
        <f t="shared" si="42"/>
        <v>169</v>
      </c>
      <c r="GN64" s="322">
        <f t="shared" ref="GN64:IY64" si="43">IF(AND(GN$63&gt;=$C$44, GN$63&gt;=($B64-1)*12),GM64+1,0)</f>
        <v>170</v>
      </c>
      <c r="GO64" s="322">
        <f t="shared" si="43"/>
        <v>171</v>
      </c>
      <c r="GP64" s="322">
        <f t="shared" si="43"/>
        <v>172</v>
      </c>
      <c r="GQ64" s="322">
        <f t="shared" si="43"/>
        <v>173</v>
      </c>
      <c r="GR64" s="322">
        <f t="shared" si="43"/>
        <v>174</v>
      </c>
      <c r="GS64" s="322">
        <f t="shared" si="43"/>
        <v>175</v>
      </c>
      <c r="GT64" s="322">
        <f t="shared" si="43"/>
        <v>176</v>
      </c>
      <c r="GU64" s="322">
        <f t="shared" si="43"/>
        <v>177</v>
      </c>
      <c r="GV64" s="322">
        <f t="shared" si="43"/>
        <v>178</v>
      </c>
      <c r="GW64" s="322">
        <f t="shared" si="43"/>
        <v>179</v>
      </c>
      <c r="GX64" s="322">
        <f t="shared" si="43"/>
        <v>180</v>
      </c>
      <c r="GY64" s="322">
        <f t="shared" si="43"/>
        <v>181</v>
      </c>
      <c r="GZ64" s="322">
        <f t="shared" si="43"/>
        <v>182</v>
      </c>
      <c r="HA64" s="322">
        <f t="shared" si="43"/>
        <v>183</v>
      </c>
      <c r="HB64" s="322">
        <f t="shared" si="43"/>
        <v>184</v>
      </c>
      <c r="HC64" s="322">
        <f t="shared" si="43"/>
        <v>185</v>
      </c>
      <c r="HD64" s="322">
        <f t="shared" si="43"/>
        <v>186</v>
      </c>
      <c r="HE64" s="322">
        <f t="shared" si="43"/>
        <v>187</v>
      </c>
      <c r="HF64" s="322">
        <f t="shared" si="43"/>
        <v>188</v>
      </c>
      <c r="HG64" s="322">
        <f t="shared" si="43"/>
        <v>189</v>
      </c>
      <c r="HH64" s="322">
        <f t="shared" si="43"/>
        <v>190</v>
      </c>
      <c r="HI64" s="322">
        <f t="shared" si="43"/>
        <v>191</v>
      </c>
      <c r="HJ64" s="322">
        <f t="shared" si="43"/>
        <v>192</v>
      </c>
      <c r="HK64" s="322">
        <f t="shared" si="43"/>
        <v>193</v>
      </c>
      <c r="HL64" s="322">
        <f t="shared" si="43"/>
        <v>194</v>
      </c>
      <c r="HM64" s="322">
        <f t="shared" si="43"/>
        <v>195</v>
      </c>
      <c r="HN64" s="322">
        <f t="shared" si="43"/>
        <v>196</v>
      </c>
      <c r="HO64" s="322">
        <f t="shared" si="43"/>
        <v>197</v>
      </c>
      <c r="HP64" s="322">
        <f t="shared" si="43"/>
        <v>198</v>
      </c>
      <c r="HQ64" s="322">
        <f t="shared" si="43"/>
        <v>199</v>
      </c>
      <c r="HR64" s="322">
        <f t="shared" si="43"/>
        <v>200</v>
      </c>
      <c r="HS64" s="322">
        <f t="shared" si="43"/>
        <v>201</v>
      </c>
      <c r="HT64" s="322">
        <f t="shared" si="43"/>
        <v>202</v>
      </c>
      <c r="HU64" s="322">
        <f t="shared" si="43"/>
        <v>203</v>
      </c>
      <c r="HV64" s="322">
        <f t="shared" si="43"/>
        <v>204</v>
      </c>
      <c r="HW64" s="322">
        <f t="shared" si="43"/>
        <v>205</v>
      </c>
      <c r="HX64" s="322">
        <f t="shared" si="43"/>
        <v>206</v>
      </c>
      <c r="HY64" s="322">
        <f t="shared" si="43"/>
        <v>207</v>
      </c>
      <c r="HZ64" s="322">
        <f t="shared" si="43"/>
        <v>208</v>
      </c>
      <c r="IA64" s="322">
        <f t="shared" si="43"/>
        <v>209</v>
      </c>
      <c r="IB64" s="322">
        <f t="shared" si="43"/>
        <v>210</v>
      </c>
      <c r="IC64" s="322">
        <f t="shared" si="43"/>
        <v>211</v>
      </c>
      <c r="ID64" s="322">
        <f t="shared" si="43"/>
        <v>212</v>
      </c>
      <c r="IE64" s="322">
        <f t="shared" si="43"/>
        <v>213</v>
      </c>
      <c r="IF64" s="322">
        <f t="shared" si="43"/>
        <v>214</v>
      </c>
      <c r="IG64" s="322">
        <f t="shared" si="43"/>
        <v>215</v>
      </c>
      <c r="IH64" s="322">
        <f t="shared" si="43"/>
        <v>216</v>
      </c>
      <c r="II64" s="322">
        <f t="shared" si="43"/>
        <v>217</v>
      </c>
      <c r="IJ64" s="322">
        <f t="shared" si="43"/>
        <v>218</v>
      </c>
      <c r="IK64" s="322">
        <f t="shared" si="43"/>
        <v>219</v>
      </c>
      <c r="IL64" s="322">
        <f t="shared" si="43"/>
        <v>220</v>
      </c>
      <c r="IM64" s="322">
        <f t="shared" si="43"/>
        <v>221</v>
      </c>
      <c r="IN64" s="322">
        <f t="shared" si="43"/>
        <v>222</v>
      </c>
      <c r="IO64" s="322">
        <f t="shared" si="43"/>
        <v>223</v>
      </c>
      <c r="IP64" s="322">
        <f t="shared" si="43"/>
        <v>224</v>
      </c>
      <c r="IQ64" s="322">
        <f t="shared" si="43"/>
        <v>225</v>
      </c>
      <c r="IR64" s="322">
        <f t="shared" si="43"/>
        <v>226</v>
      </c>
      <c r="IS64" s="322">
        <f t="shared" si="43"/>
        <v>227</v>
      </c>
      <c r="IT64" s="322">
        <f t="shared" si="43"/>
        <v>228</v>
      </c>
      <c r="IU64" s="322">
        <f t="shared" si="43"/>
        <v>229</v>
      </c>
      <c r="IV64" s="322">
        <f t="shared" si="43"/>
        <v>230</v>
      </c>
      <c r="IW64" s="322">
        <f t="shared" si="43"/>
        <v>231</v>
      </c>
      <c r="IX64" s="322">
        <f t="shared" si="43"/>
        <v>232</v>
      </c>
      <c r="IY64" s="322">
        <f t="shared" si="43"/>
        <v>233</v>
      </c>
      <c r="IZ64" s="322">
        <f t="shared" ref="IZ64:JV64" si="44">IF(AND(IZ$63&gt;=$C$44, IZ$63&gt;=($B64-1)*12),IY64+1,0)</f>
        <v>234</v>
      </c>
      <c r="JA64" s="322">
        <f t="shared" si="44"/>
        <v>235</v>
      </c>
      <c r="JB64" s="322">
        <f t="shared" si="44"/>
        <v>236</v>
      </c>
      <c r="JC64" s="322">
        <f t="shared" si="44"/>
        <v>237</v>
      </c>
      <c r="JD64" s="322">
        <f t="shared" si="44"/>
        <v>238</v>
      </c>
      <c r="JE64" s="322">
        <f t="shared" si="44"/>
        <v>239</v>
      </c>
      <c r="JF64" s="322">
        <f t="shared" si="44"/>
        <v>240</v>
      </c>
      <c r="JG64" s="322">
        <f t="shared" si="44"/>
        <v>241</v>
      </c>
      <c r="JH64" s="322">
        <f t="shared" si="44"/>
        <v>242</v>
      </c>
      <c r="JI64" s="322">
        <f t="shared" si="44"/>
        <v>243</v>
      </c>
      <c r="JJ64" s="322">
        <f t="shared" si="44"/>
        <v>244</v>
      </c>
      <c r="JK64" s="322">
        <f t="shared" si="44"/>
        <v>245</v>
      </c>
      <c r="JL64" s="322">
        <f t="shared" si="44"/>
        <v>246</v>
      </c>
      <c r="JM64" s="322">
        <f t="shared" si="44"/>
        <v>247</v>
      </c>
      <c r="JN64" s="322">
        <f t="shared" si="44"/>
        <v>248</v>
      </c>
      <c r="JO64" s="322">
        <f t="shared" si="44"/>
        <v>249</v>
      </c>
      <c r="JP64" s="322">
        <f t="shared" si="44"/>
        <v>250</v>
      </c>
      <c r="JQ64" s="322">
        <f t="shared" si="44"/>
        <v>251</v>
      </c>
      <c r="JR64" s="322">
        <f t="shared" si="44"/>
        <v>252</v>
      </c>
      <c r="JS64" s="322">
        <f t="shared" si="44"/>
        <v>253</v>
      </c>
      <c r="JT64" s="322">
        <f t="shared" si="44"/>
        <v>254</v>
      </c>
      <c r="JU64" s="322">
        <f t="shared" si="44"/>
        <v>255</v>
      </c>
      <c r="JV64" s="322">
        <f t="shared" si="44"/>
        <v>256</v>
      </c>
    </row>
    <row r="65" spans="1:282" x14ac:dyDescent="0.25">
      <c r="A65" t="str">
        <f>"Payment Index - Advance "&amp;B65</f>
        <v>Payment Index - Advance 2</v>
      </c>
      <c r="B65" s="328">
        <v>2</v>
      </c>
      <c r="C65" s="322">
        <f>IF(AND(C$63&gt;=$C$44, C$63&gt;=($B65-1)*12),B65+1,0)</f>
        <v>0</v>
      </c>
      <c r="D65" s="322">
        <f t="shared" ref="D65:BO65" si="45">IF(AND(D$63&gt;=$C$44, D$63&gt;=($B65-1)*12),C65+1,0)</f>
        <v>0</v>
      </c>
      <c r="E65" s="322">
        <f t="shared" si="45"/>
        <v>0</v>
      </c>
      <c r="F65" s="322">
        <f t="shared" si="45"/>
        <v>0</v>
      </c>
      <c r="G65" s="322">
        <f t="shared" si="45"/>
        <v>0</v>
      </c>
      <c r="H65" s="322">
        <f t="shared" si="45"/>
        <v>0</v>
      </c>
      <c r="I65" s="322">
        <f t="shared" si="45"/>
        <v>0</v>
      </c>
      <c r="J65" s="322">
        <f t="shared" si="45"/>
        <v>0</v>
      </c>
      <c r="K65" s="322">
        <f t="shared" si="45"/>
        <v>0</v>
      </c>
      <c r="L65" s="322">
        <f t="shared" si="45"/>
        <v>0</v>
      </c>
      <c r="M65" s="322">
        <f t="shared" si="45"/>
        <v>0</v>
      </c>
      <c r="N65" s="322">
        <f t="shared" si="45"/>
        <v>0</v>
      </c>
      <c r="O65" s="322">
        <f t="shared" si="45"/>
        <v>0</v>
      </c>
      <c r="P65" s="322">
        <f t="shared" si="45"/>
        <v>0</v>
      </c>
      <c r="Q65" s="322">
        <f t="shared" si="45"/>
        <v>0</v>
      </c>
      <c r="R65" s="322">
        <f t="shared" si="45"/>
        <v>0</v>
      </c>
      <c r="S65" s="322">
        <f t="shared" si="45"/>
        <v>0</v>
      </c>
      <c r="T65" s="322">
        <f t="shared" si="45"/>
        <v>0</v>
      </c>
      <c r="U65" s="322">
        <f t="shared" si="45"/>
        <v>0</v>
      </c>
      <c r="V65" s="322">
        <f t="shared" si="45"/>
        <v>0</v>
      </c>
      <c r="W65" s="322">
        <f t="shared" si="45"/>
        <v>0</v>
      </c>
      <c r="X65" s="322">
        <f t="shared" si="45"/>
        <v>0</v>
      </c>
      <c r="Y65" s="322">
        <f t="shared" si="45"/>
        <v>0</v>
      </c>
      <c r="Z65" s="322">
        <f t="shared" si="45"/>
        <v>0</v>
      </c>
      <c r="AA65" s="322">
        <f t="shared" si="45"/>
        <v>1</v>
      </c>
      <c r="AB65" s="322">
        <f t="shared" si="45"/>
        <v>2</v>
      </c>
      <c r="AC65" s="322">
        <f t="shared" si="45"/>
        <v>3</v>
      </c>
      <c r="AD65" s="322">
        <f t="shared" si="45"/>
        <v>4</v>
      </c>
      <c r="AE65" s="322">
        <f t="shared" si="45"/>
        <v>5</v>
      </c>
      <c r="AF65" s="322">
        <f t="shared" si="45"/>
        <v>6</v>
      </c>
      <c r="AG65" s="322">
        <f t="shared" si="45"/>
        <v>7</v>
      </c>
      <c r="AH65" s="322">
        <f t="shared" si="45"/>
        <v>8</v>
      </c>
      <c r="AI65" s="322">
        <f t="shared" si="45"/>
        <v>9</v>
      </c>
      <c r="AJ65" s="322">
        <f t="shared" si="45"/>
        <v>10</v>
      </c>
      <c r="AK65" s="322">
        <f t="shared" si="45"/>
        <v>11</v>
      </c>
      <c r="AL65" s="322">
        <f t="shared" si="45"/>
        <v>12</v>
      </c>
      <c r="AM65" s="322">
        <f t="shared" si="45"/>
        <v>13</v>
      </c>
      <c r="AN65" s="322">
        <f t="shared" si="45"/>
        <v>14</v>
      </c>
      <c r="AO65" s="322">
        <f t="shared" si="45"/>
        <v>15</v>
      </c>
      <c r="AP65" s="322">
        <f t="shared" si="45"/>
        <v>16</v>
      </c>
      <c r="AQ65" s="322">
        <f t="shared" si="45"/>
        <v>17</v>
      </c>
      <c r="AR65" s="322">
        <f t="shared" si="45"/>
        <v>18</v>
      </c>
      <c r="AS65" s="322">
        <f t="shared" si="45"/>
        <v>19</v>
      </c>
      <c r="AT65" s="322">
        <f t="shared" si="45"/>
        <v>20</v>
      </c>
      <c r="AU65" s="322">
        <f t="shared" si="45"/>
        <v>21</v>
      </c>
      <c r="AV65" s="322">
        <f t="shared" si="45"/>
        <v>22</v>
      </c>
      <c r="AW65" s="322">
        <f t="shared" si="45"/>
        <v>23</v>
      </c>
      <c r="AX65" s="322">
        <f t="shared" si="45"/>
        <v>24</v>
      </c>
      <c r="AY65" s="322">
        <f t="shared" si="45"/>
        <v>25</v>
      </c>
      <c r="AZ65" s="322">
        <f t="shared" si="45"/>
        <v>26</v>
      </c>
      <c r="BA65" s="322">
        <f t="shared" si="45"/>
        <v>27</v>
      </c>
      <c r="BB65" s="322">
        <f t="shared" si="45"/>
        <v>28</v>
      </c>
      <c r="BC65" s="322">
        <f t="shared" si="45"/>
        <v>29</v>
      </c>
      <c r="BD65" s="322">
        <f t="shared" si="45"/>
        <v>30</v>
      </c>
      <c r="BE65" s="322">
        <f t="shared" si="45"/>
        <v>31</v>
      </c>
      <c r="BF65" s="322">
        <f t="shared" si="45"/>
        <v>32</v>
      </c>
      <c r="BG65" s="322">
        <f t="shared" si="45"/>
        <v>33</v>
      </c>
      <c r="BH65" s="322">
        <f t="shared" si="45"/>
        <v>34</v>
      </c>
      <c r="BI65" s="322">
        <f t="shared" si="45"/>
        <v>35</v>
      </c>
      <c r="BJ65" s="322">
        <f t="shared" si="45"/>
        <v>36</v>
      </c>
      <c r="BK65" s="322">
        <f t="shared" si="45"/>
        <v>37</v>
      </c>
      <c r="BL65" s="322">
        <f t="shared" si="45"/>
        <v>38</v>
      </c>
      <c r="BM65" s="322">
        <f t="shared" si="45"/>
        <v>39</v>
      </c>
      <c r="BN65" s="322">
        <f t="shared" si="45"/>
        <v>40</v>
      </c>
      <c r="BO65" s="322">
        <f t="shared" si="45"/>
        <v>41</v>
      </c>
      <c r="BP65" s="322">
        <f t="shared" ref="BP65:EA65" si="46">IF(AND(BP$63&gt;=$C$44, BP$63&gt;=($B65-1)*12),BO65+1,0)</f>
        <v>42</v>
      </c>
      <c r="BQ65" s="322">
        <f t="shared" si="46"/>
        <v>43</v>
      </c>
      <c r="BR65" s="322">
        <f t="shared" si="46"/>
        <v>44</v>
      </c>
      <c r="BS65" s="322">
        <f t="shared" si="46"/>
        <v>45</v>
      </c>
      <c r="BT65" s="322">
        <f t="shared" si="46"/>
        <v>46</v>
      </c>
      <c r="BU65" s="322">
        <f t="shared" si="46"/>
        <v>47</v>
      </c>
      <c r="BV65" s="322">
        <f t="shared" si="46"/>
        <v>48</v>
      </c>
      <c r="BW65" s="322">
        <f t="shared" si="46"/>
        <v>49</v>
      </c>
      <c r="BX65" s="322">
        <f t="shared" si="46"/>
        <v>50</v>
      </c>
      <c r="BY65" s="322">
        <f t="shared" si="46"/>
        <v>51</v>
      </c>
      <c r="BZ65" s="322">
        <f t="shared" si="46"/>
        <v>52</v>
      </c>
      <c r="CA65" s="322">
        <f t="shared" si="46"/>
        <v>53</v>
      </c>
      <c r="CB65" s="322">
        <f t="shared" si="46"/>
        <v>54</v>
      </c>
      <c r="CC65" s="322">
        <f t="shared" si="46"/>
        <v>55</v>
      </c>
      <c r="CD65" s="322">
        <f t="shared" si="46"/>
        <v>56</v>
      </c>
      <c r="CE65" s="322">
        <f t="shared" si="46"/>
        <v>57</v>
      </c>
      <c r="CF65" s="322">
        <f t="shared" si="46"/>
        <v>58</v>
      </c>
      <c r="CG65" s="322">
        <f t="shared" si="46"/>
        <v>59</v>
      </c>
      <c r="CH65" s="322">
        <f t="shared" si="46"/>
        <v>60</v>
      </c>
      <c r="CI65" s="322">
        <f t="shared" si="46"/>
        <v>61</v>
      </c>
      <c r="CJ65" s="322">
        <f t="shared" si="46"/>
        <v>62</v>
      </c>
      <c r="CK65" s="322">
        <f t="shared" si="46"/>
        <v>63</v>
      </c>
      <c r="CL65" s="322">
        <f t="shared" si="46"/>
        <v>64</v>
      </c>
      <c r="CM65" s="322">
        <f t="shared" si="46"/>
        <v>65</v>
      </c>
      <c r="CN65" s="322">
        <f t="shared" si="46"/>
        <v>66</v>
      </c>
      <c r="CO65" s="322">
        <f t="shared" si="46"/>
        <v>67</v>
      </c>
      <c r="CP65" s="322">
        <f t="shared" si="46"/>
        <v>68</v>
      </c>
      <c r="CQ65" s="322">
        <f t="shared" si="46"/>
        <v>69</v>
      </c>
      <c r="CR65" s="322">
        <f t="shared" si="46"/>
        <v>70</v>
      </c>
      <c r="CS65" s="322">
        <f t="shared" si="46"/>
        <v>71</v>
      </c>
      <c r="CT65" s="322">
        <f t="shared" si="46"/>
        <v>72</v>
      </c>
      <c r="CU65" s="322">
        <f t="shared" si="46"/>
        <v>73</v>
      </c>
      <c r="CV65" s="322">
        <f t="shared" si="46"/>
        <v>74</v>
      </c>
      <c r="CW65" s="322">
        <f t="shared" si="46"/>
        <v>75</v>
      </c>
      <c r="CX65" s="322">
        <f t="shared" si="46"/>
        <v>76</v>
      </c>
      <c r="CY65" s="322">
        <f t="shared" si="46"/>
        <v>77</v>
      </c>
      <c r="CZ65" s="322">
        <f t="shared" si="46"/>
        <v>78</v>
      </c>
      <c r="DA65" s="322">
        <f t="shared" si="46"/>
        <v>79</v>
      </c>
      <c r="DB65" s="322">
        <f t="shared" si="46"/>
        <v>80</v>
      </c>
      <c r="DC65" s="322">
        <f t="shared" si="46"/>
        <v>81</v>
      </c>
      <c r="DD65" s="322">
        <f t="shared" si="46"/>
        <v>82</v>
      </c>
      <c r="DE65" s="322">
        <f t="shared" si="46"/>
        <v>83</v>
      </c>
      <c r="DF65" s="322">
        <f t="shared" si="46"/>
        <v>84</v>
      </c>
      <c r="DG65" s="322">
        <f t="shared" si="46"/>
        <v>85</v>
      </c>
      <c r="DH65" s="322">
        <f t="shared" si="46"/>
        <v>86</v>
      </c>
      <c r="DI65" s="322">
        <f t="shared" si="46"/>
        <v>87</v>
      </c>
      <c r="DJ65" s="322">
        <f t="shared" si="46"/>
        <v>88</v>
      </c>
      <c r="DK65" s="322">
        <f t="shared" si="46"/>
        <v>89</v>
      </c>
      <c r="DL65" s="322">
        <f t="shared" si="46"/>
        <v>90</v>
      </c>
      <c r="DM65" s="322">
        <f t="shared" si="46"/>
        <v>91</v>
      </c>
      <c r="DN65" s="322">
        <f t="shared" si="46"/>
        <v>92</v>
      </c>
      <c r="DO65" s="322">
        <f t="shared" si="46"/>
        <v>93</v>
      </c>
      <c r="DP65" s="322">
        <f t="shared" si="46"/>
        <v>94</v>
      </c>
      <c r="DQ65" s="322">
        <f t="shared" si="46"/>
        <v>95</v>
      </c>
      <c r="DR65" s="322">
        <f t="shared" si="46"/>
        <v>96</v>
      </c>
      <c r="DS65" s="322">
        <f t="shared" si="46"/>
        <v>97</v>
      </c>
      <c r="DT65" s="322">
        <f t="shared" si="46"/>
        <v>98</v>
      </c>
      <c r="DU65" s="322">
        <f t="shared" si="46"/>
        <v>99</v>
      </c>
      <c r="DV65" s="322">
        <f t="shared" si="46"/>
        <v>100</v>
      </c>
      <c r="DW65" s="322">
        <f t="shared" si="46"/>
        <v>101</v>
      </c>
      <c r="DX65" s="322">
        <f t="shared" si="46"/>
        <v>102</v>
      </c>
      <c r="DY65" s="322">
        <f t="shared" si="46"/>
        <v>103</v>
      </c>
      <c r="DZ65" s="322">
        <f t="shared" si="46"/>
        <v>104</v>
      </c>
      <c r="EA65" s="322">
        <f t="shared" si="46"/>
        <v>105</v>
      </c>
      <c r="EB65" s="322">
        <f t="shared" ref="EB65:GM65" si="47">IF(AND(EB$63&gt;=$C$44, EB$63&gt;=($B65-1)*12),EA65+1,0)</f>
        <v>106</v>
      </c>
      <c r="EC65" s="322">
        <f t="shared" si="47"/>
        <v>107</v>
      </c>
      <c r="ED65" s="322">
        <f t="shared" si="47"/>
        <v>108</v>
      </c>
      <c r="EE65" s="322">
        <f t="shared" si="47"/>
        <v>109</v>
      </c>
      <c r="EF65" s="322">
        <f t="shared" si="47"/>
        <v>110</v>
      </c>
      <c r="EG65" s="322">
        <f t="shared" si="47"/>
        <v>111</v>
      </c>
      <c r="EH65" s="322">
        <f t="shared" si="47"/>
        <v>112</v>
      </c>
      <c r="EI65" s="322">
        <f t="shared" si="47"/>
        <v>113</v>
      </c>
      <c r="EJ65" s="322">
        <f t="shared" si="47"/>
        <v>114</v>
      </c>
      <c r="EK65" s="322">
        <f t="shared" si="47"/>
        <v>115</v>
      </c>
      <c r="EL65" s="322">
        <f t="shared" si="47"/>
        <v>116</v>
      </c>
      <c r="EM65" s="322">
        <f t="shared" si="47"/>
        <v>117</v>
      </c>
      <c r="EN65" s="322">
        <f t="shared" si="47"/>
        <v>118</v>
      </c>
      <c r="EO65" s="322">
        <f t="shared" si="47"/>
        <v>119</v>
      </c>
      <c r="EP65" s="322">
        <f t="shared" si="47"/>
        <v>120</v>
      </c>
      <c r="EQ65" s="322">
        <f t="shared" si="47"/>
        <v>121</v>
      </c>
      <c r="ER65" s="322">
        <f t="shared" si="47"/>
        <v>122</v>
      </c>
      <c r="ES65" s="322">
        <f t="shared" si="47"/>
        <v>123</v>
      </c>
      <c r="ET65" s="322">
        <f t="shared" si="47"/>
        <v>124</v>
      </c>
      <c r="EU65" s="322">
        <f t="shared" si="47"/>
        <v>125</v>
      </c>
      <c r="EV65" s="322">
        <f t="shared" si="47"/>
        <v>126</v>
      </c>
      <c r="EW65" s="322">
        <f t="shared" si="47"/>
        <v>127</v>
      </c>
      <c r="EX65" s="322">
        <f t="shared" si="47"/>
        <v>128</v>
      </c>
      <c r="EY65" s="322">
        <f t="shared" si="47"/>
        <v>129</v>
      </c>
      <c r="EZ65" s="322">
        <f t="shared" si="47"/>
        <v>130</v>
      </c>
      <c r="FA65" s="322">
        <f t="shared" si="47"/>
        <v>131</v>
      </c>
      <c r="FB65" s="322">
        <f t="shared" si="47"/>
        <v>132</v>
      </c>
      <c r="FC65" s="322">
        <f t="shared" si="47"/>
        <v>133</v>
      </c>
      <c r="FD65" s="322">
        <f t="shared" si="47"/>
        <v>134</v>
      </c>
      <c r="FE65" s="322">
        <f t="shared" si="47"/>
        <v>135</v>
      </c>
      <c r="FF65" s="322">
        <f t="shared" si="47"/>
        <v>136</v>
      </c>
      <c r="FG65" s="322">
        <f t="shared" si="47"/>
        <v>137</v>
      </c>
      <c r="FH65" s="322">
        <f t="shared" si="47"/>
        <v>138</v>
      </c>
      <c r="FI65" s="322">
        <f t="shared" si="47"/>
        <v>139</v>
      </c>
      <c r="FJ65" s="322">
        <f t="shared" si="47"/>
        <v>140</v>
      </c>
      <c r="FK65" s="322">
        <f t="shared" si="47"/>
        <v>141</v>
      </c>
      <c r="FL65" s="322">
        <f t="shared" si="47"/>
        <v>142</v>
      </c>
      <c r="FM65" s="322">
        <f t="shared" si="47"/>
        <v>143</v>
      </c>
      <c r="FN65" s="322">
        <f t="shared" si="47"/>
        <v>144</v>
      </c>
      <c r="FO65" s="322">
        <f t="shared" si="47"/>
        <v>145</v>
      </c>
      <c r="FP65" s="322">
        <f t="shared" si="47"/>
        <v>146</v>
      </c>
      <c r="FQ65" s="322">
        <f t="shared" si="47"/>
        <v>147</v>
      </c>
      <c r="FR65" s="322">
        <f t="shared" si="47"/>
        <v>148</v>
      </c>
      <c r="FS65" s="322">
        <f t="shared" si="47"/>
        <v>149</v>
      </c>
      <c r="FT65" s="322">
        <f t="shared" si="47"/>
        <v>150</v>
      </c>
      <c r="FU65" s="322">
        <f t="shared" si="47"/>
        <v>151</v>
      </c>
      <c r="FV65" s="322">
        <f t="shared" si="47"/>
        <v>152</v>
      </c>
      <c r="FW65" s="322">
        <f t="shared" si="47"/>
        <v>153</v>
      </c>
      <c r="FX65" s="322">
        <f t="shared" si="47"/>
        <v>154</v>
      </c>
      <c r="FY65" s="322">
        <f t="shared" si="47"/>
        <v>155</v>
      </c>
      <c r="FZ65" s="322">
        <f t="shared" si="47"/>
        <v>156</v>
      </c>
      <c r="GA65" s="322">
        <f t="shared" si="47"/>
        <v>157</v>
      </c>
      <c r="GB65" s="322">
        <f t="shared" si="47"/>
        <v>158</v>
      </c>
      <c r="GC65" s="322">
        <f t="shared" si="47"/>
        <v>159</v>
      </c>
      <c r="GD65" s="322">
        <f t="shared" si="47"/>
        <v>160</v>
      </c>
      <c r="GE65" s="322">
        <f t="shared" si="47"/>
        <v>161</v>
      </c>
      <c r="GF65" s="322">
        <f t="shared" si="47"/>
        <v>162</v>
      </c>
      <c r="GG65" s="322">
        <f t="shared" si="47"/>
        <v>163</v>
      </c>
      <c r="GH65" s="322">
        <f t="shared" si="47"/>
        <v>164</v>
      </c>
      <c r="GI65" s="322">
        <f t="shared" si="47"/>
        <v>165</v>
      </c>
      <c r="GJ65" s="322">
        <f t="shared" si="47"/>
        <v>166</v>
      </c>
      <c r="GK65" s="322">
        <f t="shared" si="47"/>
        <v>167</v>
      </c>
      <c r="GL65" s="322">
        <f t="shared" si="47"/>
        <v>168</v>
      </c>
      <c r="GM65" s="322">
        <f t="shared" si="47"/>
        <v>169</v>
      </c>
      <c r="GN65" s="322">
        <f t="shared" ref="GN65:IY65" si="48">IF(AND(GN$63&gt;=$C$44, GN$63&gt;=($B65-1)*12),GM65+1,0)</f>
        <v>170</v>
      </c>
      <c r="GO65" s="322">
        <f t="shared" si="48"/>
        <v>171</v>
      </c>
      <c r="GP65" s="322">
        <f t="shared" si="48"/>
        <v>172</v>
      </c>
      <c r="GQ65" s="322">
        <f t="shared" si="48"/>
        <v>173</v>
      </c>
      <c r="GR65" s="322">
        <f t="shared" si="48"/>
        <v>174</v>
      </c>
      <c r="GS65" s="322">
        <f t="shared" si="48"/>
        <v>175</v>
      </c>
      <c r="GT65" s="322">
        <f t="shared" si="48"/>
        <v>176</v>
      </c>
      <c r="GU65" s="322">
        <f t="shared" si="48"/>
        <v>177</v>
      </c>
      <c r="GV65" s="322">
        <f t="shared" si="48"/>
        <v>178</v>
      </c>
      <c r="GW65" s="322">
        <f t="shared" si="48"/>
        <v>179</v>
      </c>
      <c r="GX65" s="322">
        <f t="shared" si="48"/>
        <v>180</v>
      </c>
      <c r="GY65" s="322">
        <f t="shared" si="48"/>
        <v>181</v>
      </c>
      <c r="GZ65" s="322">
        <f t="shared" si="48"/>
        <v>182</v>
      </c>
      <c r="HA65" s="322">
        <f t="shared" si="48"/>
        <v>183</v>
      </c>
      <c r="HB65" s="322">
        <f t="shared" si="48"/>
        <v>184</v>
      </c>
      <c r="HC65" s="322">
        <f t="shared" si="48"/>
        <v>185</v>
      </c>
      <c r="HD65" s="322">
        <f t="shared" si="48"/>
        <v>186</v>
      </c>
      <c r="HE65" s="322">
        <f t="shared" si="48"/>
        <v>187</v>
      </c>
      <c r="HF65" s="322">
        <f t="shared" si="48"/>
        <v>188</v>
      </c>
      <c r="HG65" s="322">
        <f t="shared" si="48"/>
        <v>189</v>
      </c>
      <c r="HH65" s="322">
        <f t="shared" si="48"/>
        <v>190</v>
      </c>
      <c r="HI65" s="322">
        <f t="shared" si="48"/>
        <v>191</v>
      </c>
      <c r="HJ65" s="322">
        <f t="shared" si="48"/>
        <v>192</v>
      </c>
      <c r="HK65" s="322">
        <f t="shared" si="48"/>
        <v>193</v>
      </c>
      <c r="HL65" s="322">
        <f t="shared" si="48"/>
        <v>194</v>
      </c>
      <c r="HM65" s="322">
        <f t="shared" si="48"/>
        <v>195</v>
      </c>
      <c r="HN65" s="322">
        <f t="shared" si="48"/>
        <v>196</v>
      </c>
      <c r="HO65" s="322">
        <f t="shared" si="48"/>
        <v>197</v>
      </c>
      <c r="HP65" s="322">
        <f t="shared" si="48"/>
        <v>198</v>
      </c>
      <c r="HQ65" s="322">
        <f t="shared" si="48"/>
        <v>199</v>
      </c>
      <c r="HR65" s="322">
        <f t="shared" si="48"/>
        <v>200</v>
      </c>
      <c r="HS65" s="322">
        <f t="shared" si="48"/>
        <v>201</v>
      </c>
      <c r="HT65" s="322">
        <f t="shared" si="48"/>
        <v>202</v>
      </c>
      <c r="HU65" s="322">
        <f t="shared" si="48"/>
        <v>203</v>
      </c>
      <c r="HV65" s="322">
        <f t="shared" si="48"/>
        <v>204</v>
      </c>
      <c r="HW65" s="322">
        <f t="shared" si="48"/>
        <v>205</v>
      </c>
      <c r="HX65" s="322">
        <f t="shared" si="48"/>
        <v>206</v>
      </c>
      <c r="HY65" s="322">
        <f t="shared" si="48"/>
        <v>207</v>
      </c>
      <c r="HZ65" s="322">
        <f t="shared" si="48"/>
        <v>208</v>
      </c>
      <c r="IA65" s="322">
        <f t="shared" si="48"/>
        <v>209</v>
      </c>
      <c r="IB65" s="322">
        <f t="shared" si="48"/>
        <v>210</v>
      </c>
      <c r="IC65" s="322">
        <f t="shared" si="48"/>
        <v>211</v>
      </c>
      <c r="ID65" s="322">
        <f t="shared" si="48"/>
        <v>212</v>
      </c>
      <c r="IE65" s="322">
        <f t="shared" si="48"/>
        <v>213</v>
      </c>
      <c r="IF65" s="322">
        <f t="shared" si="48"/>
        <v>214</v>
      </c>
      <c r="IG65" s="322">
        <f t="shared" si="48"/>
        <v>215</v>
      </c>
      <c r="IH65" s="322">
        <f t="shared" si="48"/>
        <v>216</v>
      </c>
      <c r="II65" s="322">
        <f t="shared" si="48"/>
        <v>217</v>
      </c>
      <c r="IJ65" s="322">
        <f t="shared" si="48"/>
        <v>218</v>
      </c>
      <c r="IK65" s="322">
        <f t="shared" si="48"/>
        <v>219</v>
      </c>
      <c r="IL65" s="322">
        <f t="shared" si="48"/>
        <v>220</v>
      </c>
      <c r="IM65" s="322">
        <f t="shared" si="48"/>
        <v>221</v>
      </c>
      <c r="IN65" s="322">
        <f t="shared" si="48"/>
        <v>222</v>
      </c>
      <c r="IO65" s="322">
        <f t="shared" si="48"/>
        <v>223</v>
      </c>
      <c r="IP65" s="322">
        <f t="shared" si="48"/>
        <v>224</v>
      </c>
      <c r="IQ65" s="322">
        <f t="shared" si="48"/>
        <v>225</v>
      </c>
      <c r="IR65" s="322">
        <f t="shared" si="48"/>
        <v>226</v>
      </c>
      <c r="IS65" s="322">
        <f t="shared" si="48"/>
        <v>227</v>
      </c>
      <c r="IT65" s="322">
        <f t="shared" si="48"/>
        <v>228</v>
      </c>
      <c r="IU65" s="322">
        <f t="shared" si="48"/>
        <v>229</v>
      </c>
      <c r="IV65" s="322">
        <f t="shared" si="48"/>
        <v>230</v>
      </c>
      <c r="IW65" s="322">
        <f t="shared" si="48"/>
        <v>231</v>
      </c>
      <c r="IX65" s="322">
        <f t="shared" si="48"/>
        <v>232</v>
      </c>
      <c r="IY65" s="322">
        <f t="shared" si="48"/>
        <v>233</v>
      </c>
      <c r="IZ65" s="322">
        <f t="shared" ref="IZ65:JV65" si="49">IF(AND(IZ$63&gt;=$C$44, IZ$63&gt;=($B65-1)*12),IY65+1,0)</f>
        <v>234</v>
      </c>
      <c r="JA65" s="322">
        <f t="shared" si="49"/>
        <v>235</v>
      </c>
      <c r="JB65" s="322">
        <f t="shared" si="49"/>
        <v>236</v>
      </c>
      <c r="JC65" s="322">
        <f t="shared" si="49"/>
        <v>237</v>
      </c>
      <c r="JD65" s="322">
        <f t="shared" si="49"/>
        <v>238</v>
      </c>
      <c r="JE65" s="322">
        <f t="shared" si="49"/>
        <v>239</v>
      </c>
      <c r="JF65" s="322">
        <f t="shared" si="49"/>
        <v>240</v>
      </c>
      <c r="JG65" s="322">
        <f t="shared" si="49"/>
        <v>241</v>
      </c>
      <c r="JH65" s="322">
        <f t="shared" si="49"/>
        <v>242</v>
      </c>
      <c r="JI65" s="322">
        <f t="shared" si="49"/>
        <v>243</v>
      </c>
      <c r="JJ65" s="322">
        <f t="shared" si="49"/>
        <v>244</v>
      </c>
      <c r="JK65" s="322">
        <f t="shared" si="49"/>
        <v>245</v>
      </c>
      <c r="JL65" s="322">
        <f t="shared" si="49"/>
        <v>246</v>
      </c>
      <c r="JM65" s="322">
        <f t="shared" si="49"/>
        <v>247</v>
      </c>
      <c r="JN65" s="322">
        <f t="shared" si="49"/>
        <v>248</v>
      </c>
      <c r="JO65" s="322">
        <f t="shared" si="49"/>
        <v>249</v>
      </c>
      <c r="JP65" s="322">
        <f t="shared" si="49"/>
        <v>250</v>
      </c>
      <c r="JQ65" s="322">
        <f t="shared" si="49"/>
        <v>251</v>
      </c>
      <c r="JR65" s="322">
        <f t="shared" si="49"/>
        <v>252</v>
      </c>
      <c r="JS65" s="322">
        <f t="shared" si="49"/>
        <v>253</v>
      </c>
      <c r="JT65" s="322">
        <f t="shared" si="49"/>
        <v>254</v>
      </c>
      <c r="JU65" s="322">
        <f t="shared" si="49"/>
        <v>255</v>
      </c>
      <c r="JV65" s="322">
        <f t="shared" si="49"/>
        <v>256</v>
      </c>
    </row>
    <row r="66" spans="1:282" x14ac:dyDescent="0.25">
      <c r="A66" t="str">
        <f>"Payment Index - Advance "&amp;B66</f>
        <v>Payment Index - Advance 3</v>
      </c>
      <c r="B66" s="328">
        <v>3</v>
      </c>
      <c r="C66" s="322">
        <f>IF(AND(C$63&gt;=$C$44, C$63&gt;=($B66-1)*12),B66+1,0)</f>
        <v>0</v>
      </c>
      <c r="D66" s="322">
        <f t="shared" ref="D66:BO66" si="50">IF(AND(D$63&gt;=$C$44, D$63&gt;=($B66-1)*12),C66+1,0)</f>
        <v>0</v>
      </c>
      <c r="E66" s="322">
        <f t="shared" si="50"/>
        <v>0</v>
      </c>
      <c r="F66" s="322">
        <f t="shared" si="50"/>
        <v>0</v>
      </c>
      <c r="G66" s="322">
        <f t="shared" si="50"/>
        <v>0</v>
      </c>
      <c r="H66" s="322">
        <f t="shared" si="50"/>
        <v>0</v>
      </c>
      <c r="I66" s="322">
        <f t="shared" si="50"/>
        <v>0</v>
      </c>
      <c r="J66" s="322">
        <f t="shared" si="50"/>
        <v>0</v>
      </c>
      <c r="K66" s="322">
        <f t="shared" si="50"/>
        <v>0</v>
      </c>
      <c r="L66" s="322">
        <f t="shared" si="50"/>
        <v>0</v>
      </c>
      <c r="M66" s="322">
        <f t="shared" si="50"/>
        <v>0</v>
      </c>
      <c r="N66" s="322">
        <f t="shared" si="50"/>
        <v>0</v>
      </c>
      <c r="O66" s="322">
        <f t="shared" si="50"/>
        <v>0</v>
      </c>
      <c r="P66" s="322">
        <f t="shared" si="50"/>
        <v>0</v>
      </c>
      <c r="Q66" s="322">
        <f t="shared" si="50"/>
        <v>0</v>
      </c>
      <c r="R66" s="322">
        <f t="shared" si="50"/>
        <v>0</v>
      </c>
      <c r="S66" s="322">
        <f t="shared" si="50"/>
        <v>0</v>
      </c>
      <c r="T66" s="322">
        <f t="shared" si="50"/>
        <v>0</v>
      </c>
      <c r="U66" s="322">
        <f t="shared" si="50"/>
        <v>0</v>
      </c>
      <c r="V66" s="322">
        <f t="shared" si="50"/>
        <v>0</v>
      </c>
      <c r="W66" s="322">
        <f t="shared" si="50"/>
        <v>0</v>
      </c>
      <c r="X66" s="322">
        <f t="shared" si="50"/>
        <v>0</v>
      </c>
      <c r="Y66" s="322">
        <f t="shared" si="50"/>
        <v>0</v>
      </c>
      <c r="Z66" s="322">
        <f t="shared" si="50"/>
        <v>0</v>
      </c>
      <c r="AA66" s="322">
        <f>IF(AND(AA$63&gt;=$C$44, AA$63&gt;=($B66-1)*12),Z66+1,0)</f>
        <v>1</v>
      </c>
      <c r="AB66" s="322">
        <f t="shared" si="50"/>
        <v>2</v>
      </c>
      <c r="AC66" s="322">
        <f t="shared" si="50"/>
        <v>3</v>
      </c>
      <c r="AD66" s="322">
        <f t="shared" si="50"/>
        <v>4</v>
      </c>
      <c r="AE66" s="322">
        <f t="shared" si="50"/>
        <v>5</v>
      </c>
      <c r="AF66" s="322">
        <f t="shared" si="50"/>
        <v>6</v>
      </c>
      <c r="AG66" s="322">
        <f t="shared" si="50"/>
        <v>7</v>
      </c>
      <c r="AH66" s="322">
        <f t="shared" si="50"/>
        <v>8</v>
      </c>
      <c r="AI66" s="322">
        <f t="shared" si="50"/>
        <v>9</v>
      </c>
      <c r="AJ66" s="322">
        <f t="shared" si="50"/>
        <v>10</v>
      </c>
      <c r="AK66" s="322">
        <f t="shared" si="50"/>
        <v>11</v>
      </c>
      <c r="AL66" s="322">
        <f t="shared" si="50"/>
        <v>12</v>
      </c>
      <c r="AM66" s="322">
        <f t="shared" si="50"/>
        <v>13</v>
      </c>
      <c r="AN66" s="322">
        <f t="shared" si="50"/>
        <v>14</v>
      </c>
      <c r="AO66" s="322">
        <f t="shared" si="50"/>
        <v>15</v>
      </c>
      <c r="AP66" s="322">
        <f t="shared" si="50"/>
        <v>16</v>
      </c>
      <c r="AQ66" s="322">
        <f t="shared" si="50"/>
        <v>17</v>
      </c>
      <c r="AR66" s="322">
        <f t="shared" si="50"/>
        <v>18</v>
      </c>
      <c r="AS66" s="322">
        <f t="shared" si="50"/>
        <v>19</v>
      </c>
      <c r="AT66" s="322">
        <f t="shared" si="50"/>
        <v>20</v>
      </c>
      <c r="AU66" s="322">
        <f t="shared" si="50"/>
        <v>21</v>
      </c>
      <c r="AV66" s="322">
        <f t="shared" si="50"/>
        <v>22</v>
      </c>
      <c r="AW66" s="322">
        <f t="shared" si="50"/>
        <v>23</v>
      </c>
      <c r="AX66" s="322">
        <f t="shared" si="50"/>
        <v>24</v>
      </c>
      <c r="AY66" s="322">
        <f t="shared" si="50"/>
        <v>25</v>
      </c>
      <c r="AZ66" s="322">
        <f t="shared" si="50"/>
        <v>26</v>
      </c>
      <c r="BA66" s="322">
        <f t="shared" si="50"/>
        <v>27</v>
      </c>
      <c r="BB66" s="322">
        <f t="shared" si="50"/>
        <v>28</v>
      </c>
      <c r="BC66" s="322">
        <f t="shared" si="50"/>
        <v>29</v>
      </c>
      <c r="BD66" s="322">
        <f t="shared" si="50"/>
        <v>30</v>
      </c>
      <c r="BE66" s="322">
        <f t="shared" si="50"/>
        <v>31</v>
      </c>
      <c r="BF66" s="322">
        <f t="shared" si="50"/>
        <v>32</v>
      </c>
      <c r="BG66" s="322">
        <f t="shared" si="50"/>
        <v>33</v>
      </c>
      <c r="BH66" s="322">
        <f t="shared" si="50"/>
        <v>34</v>
      </c>
      <c r="BI66" s="322">
        <f t="shared" si="50"/>
        <v>35</v>
      </c>
      <c r="BJ66" s="322">
        <f t="shared" si="50"/>
        <v>36</v>
      </c>
      <c r="BK66" s="322">
        <f t="shared" si="50"/>
        <v>37</v>
      </c>
      <c r="BL66" s="322">
        <f t="shared" si="50"/>
        <v>38</v>
      </c>
      <c r="BM66" s="322">
        <f t="shared" si="50"/>
        <v>39</v>
      </c>
      <c r="BN66" s="322">
        <f t="shared" si="50"/>
        <v>40</v>
      </c>
      <c r="BO66" s="322">
        <f t="shared" si="50"/>
        <v>41</v>
      </c>
      <c r="BP66" s="322">
        <f t="shared" ref="BP66:EA66" si="51">IF(AND(BP$63&gt;=$C$44, BP$63&gt;=($B66-1)*12),BO66+1,0)</f>
        <v>42</v>
      </c>
      <c r="BQ66" s="322">
        <f t="shared" si="51"/>
        <v>43</v>
      </c>
      <c r="BR66" s="322">
        <f t="shared" si="51"/>
        <v>44</v>
      </c>
      <c r="BS66" s="322">
        <f t="shared" si="51"/>
        <v>45</v>
      </c>
      <c r="BT66" s="322">
        <f t="shared" si="51"/>
        <v>46</v>
      </c>
      <c r="BU66" s="322">
        <f t="shared" si="51"/>
        <v>47</v>
      </c>
      <c r="BV66" s="322">
        <f t="shared" si="51"/>
        <v>48</v>
      </c>
      <c r="BW66" s="322">
        <f t="shared" si="51"/>
        <v>49</v>
      </c>
      <c r="BX66" s="322">
        <f t="shared" si="51"/>
        <v>50</v>
      </c>
      <c r="BY66" s="322">
        <f t="shared" si="51"/>
        <v>51</v>
      </c>
      <c r="BZ66" s="322">
        <f t="shared" si="51"/>
        <v>52</v>
      </c>
      <c r="CA66" s="322">
        <f t="shared" si="51"/>
        <v>53</v>
      </c>
      <c r="CB66" s="322">
        <f t="shared" si="51"/>
        <v>54</v>
      </c>
      <c r="CC66" s="322">
        <f t="shared" si="51"/>
        <v>55</v>
      </c>
      <c r="CD66" s="322">
        <f t="shared" si="51"/>
        <v>56</v>
      </c>
      <c r="CE66" s="322">
        <f t="shared" si="51"/>
        <v>57</v>
      </c>
      <c r="CF66" s="322">
        <f t="shared" si="51"/>
        <v>58</v>
      </c>
      <c r="CG66" s="322">
        <f t="shared" si="51"/>
        <v>59</v>
      </c>
      <c r="CH66" s="322">
        <f t="shared" si="51"/>
        <v>60</v>
      </c>
      <c r="CI66" s="322">
        <f t="shared" si="51"/>
        <v>61</v>
      </c>
      <c r="CJ66" s="322">
        <f t="shared" si="51"/>
        <v>62</v>
      </c>
      <c r="CK66" s="322">
        <f t="shared" si="51"/>
        <v>63</v>
      </c>
      <c r="CL66" s="322">
        <f t="shared" si="51"/>
        <v>64</v>
      </c>
      <c r="CM66" s="322">
        <f t="shared" si="51"/>
        <v>65</v>
      </c>
      <c r="CN66" s="322">
        <f t="shared" si="51"/>
        <v>66</v>
      </c>
      <c r="CO66" s="322">
        <f t="shared" si="51"/>
        <v>67</v>
      </c>
      <c r="CP66" s="322">
        <f t="shared" si="51"/>
        <v>68</v>
      </c>
      <c r="CQ66" s="322">
        <f t="shared" si="51"/>
        <v>69</v>
      </c>
      <c r="CR66" s="322">
        <f t="shared" si="51"/>
        <v>70</v>
      </c>
      <c r="CS66" s="322">
        <f t="shared" si="51"/>
        <v>71</v>
      </c>
      <c r="CT66" s="322">
        <f t="shared" si="51"/>
        <v>72</v>
      </c>
      <c r="CU66" s="322">
        <f t="shared" si="51"/>
        <v>73</v>
      </c>
      <c r="CV66" s="322">
        <f t="shared" si="51"/>
        <v>74</v>
      </c>
      <c r="CW66" s="322">
        <f t="shared" si="51"/>
        <v>75</v>
      </c>
      <c r="CX66" s="322">
        <f t="shared" si="51"/>
        <v>76</v>
      </c>
      <c r="CY66" s="322">
        <f t="shared" si="51"/>
        <v>77</v>
      </c>
      <c r="CZ66" s="322">
        <f t="shared" si="51"/>
        <v>78</v>
      </c>
      <c r="DA66" s="322">
        <f t="shared" si="51"/>
        <v>79</v>
      </c>
      <c r="DB66" s="322">
        <f t="shared" si="51"/>
        <v>80</v>
      </c>
      <c r="DC66" s="322">
        <f t="shared" si="51"/>
        <v>81</v>
      </c>
      <c r="DD66" s="322">
        <f t="shared" si="51"/>
        <v>82</v>
      </c>
      <c r="DE66" s="322">
        <f t="shared" si="51"/>
        <v>83</v>
      </c>
      <c r="DF66" s="322">
        <f t="shared" si="51"/>
        <v>84</v>
      </c>
      <c r="DG66" s="322">
        <f t="shared" si="51"/>
        <v>85</v>
      </c>
      <c r="DH66" s="322">
        <f t="shared" si="51"/>
        <v>86</v>
      </c>
      <c r="DI66" s="322">
        <f t="shared" si="51"/>
        <v>87</v>
      </c>
      <c r="DJ66" s="322">
        <f t="shared" si="51"/>
        <v>88</v>
      </c>
      <c r="DK66" s="322">
        <f t="shared" si="51"/>
        <v>89</v>
      </c>
      <c r="DL66" s="322">
        <f t="shared" si="51"/>
        <v>90</v>
      </c>
      <c r="DM66" s="322">
        <f t="shared" si="51"/>
        <v>91</v>
      </c>
      <c r="DN66" s="322">
        <f t="shared" si="51"/>
        <v>92</v>
      </c>
      <c r="DO66" s="322">
        <f t="shared" si="51"/>
        <v>93</v>
      </c>
      <c r="DP66" s="322">
        <f t="shared" si="51"/>
        <v>94</v>
      </c>
      <c r="DQ66" s="322">
        <f t="shared" si="51"/>
        <v>95</v>
      </c>
      <c r="DR66" s="322">
        <f t="shared" si="51"/>
        <v>96</v>
      </c>
      <c r="DS66" s="322">
        <f t="shared" si="51"/>
        <v>97</v>
      </c>
      <c r="DT66" s="322">
        <f t="shared" si="51"/>
        <v>98</v>
      </c>
      <c r="DU66" s="322">
        <f t="shared" si="51"/>
        <v>99</v>
      </c>
      <c r="DV66" s="322">
        <f t="shared" si="51"/>
        <v>100</v>
      </c>
      <c r="DW66" s="322">
        <f t="shared" si="51"/>
        <v>101</v>
      </c>
      <c r="DX66" s="322">
        <f t="shared" si="51"/>
        <v>102</v>
      </c>
      <c r="DY66" s="322">
        <f t="shared" si="51"/>
        <v>103</v>
      </c>
      <c r="DZ66" s="322">
        <f t="shared" si="51"/>
        <v>104</v>
      </c>
      <c r="EA66" s="322">
        <f t="shared" si="51"/>
        <v>105</v>
      </c>
      <c r="EB66" s="322">
        <f t="shared" ref="EB66:GM66" si="52">IF(AND(EB$63&gt;=$C$44, EB$63&gt;=($B66-1)*12),EA66+1,0)</f>
        <v>106</v>
      </c>
      <c r="EC66" s="322">
        <f t="shared" si="52"/>
        <v>107</v>
      </c>
      <c r="ED66" s="322">
        <f t="shared" si="52"/>
        <v>108</v>
      </c>
      <c r="EE66" s="322">
        <f t="shared" si="52"/>
        <v>109</v>
      </c>
      <c r="EF66" s="322">
        <f t="shared" si="52"/>
        <v>110</v>
      </c>
      <c r="EG66" s="322">
        <f t="shared" si="52"/>
        <v>111</v>
      </c>
      <c r="EH66" s="322">
        <f t="shared" si="52"/>
        <v>112</v>
      </c>
      <c r="EI66" s="322">
        <f t="shared" si="52"/>
        <v>113</v>
      </c>
      <c r="EJ66" s="322">
        <f t="shared" si="52"/>
        <v>114</v>
      </c>
      <c r="EK66" s="322">
        <f t="shared" si="52"/>
        <v>115</v>
      </c>
      <c r="EL66" s="322">
        <f t="shared" si="52"/>
        <v>116</v>
      </c>
      <c r="EM66" s="322">
        <f t="shared" si="52"/>
        <v>117</v>
      </c>
      <c r="EN66" s="322">
        <f t="shared" si="52"/>
        <v>118</v>
      </c>
      <c r="EO66" s="322">
        <f t="shared" si="52"/>
        <v>119</v>
      </c>
      <c r="EP66" s="322">
        <f t="shared" si="52"/>
        <v>120</v>
      </c>
      <c r="EQ66" s="322">
        <f t="shared" si="52"/>
        <v>121</v>
      </c>
      <c r="ER66" s="322">
        <f t="shared" si="52"/>
        <v>122</v>
      </c>
      <c r="ES66" s="322">
        <f t="shared" si="52"/>
        <v>123</v>
      </c>
      <c r="ET66" s="322">
        <f t="shared" si="52"/>
        <v>124</v>
      </c>
      <c r="EU66" s="322">
        <f t="shared" si="52"/>
        <v>125</v>
      </c>
      <c r="EV66" s="322">
        <f t="shared" si="52"/>
        <v>126</v>
      </c>
      <c r="EW66" s="322">
        <f t="shared" si="52"/>
        <v>127</v>
      </c>
      <c r="EX66" s="322">
        <f t="shared" si="52"/>
        <v>128</v>
      </c>
      <c r="EY66" s="322">
        <f t="shared" si="52"/>
        <v>129</v>
      </c>
      <c r="EZ66" s="322">
        <f t="shared" si="52"/>
        <v>130</v>
      </c>
      <c r="FA66" s="322">
        <f t="shared" si="52"/>
        <v>131</v>
      </c>
      <c r="FB66" s="322">
        <f t="shared" si="52"/>
        <v>132</v>
      </c>
      <c r="FC66" s="322">
        <f t="shared" si="52"/>
        <v>133</v>
      </c>
      <c r="FD66" s="322">
        <f t="shared" si="52"/>
        <v>134</v>
      </c>
      <c r="FE66" s="322">
        <f t="shared" si="52"/>
        <v>135</v>
      </c>
      <c r="FF66" s="322">
        <f t="shared" si="52"/>
        <v>136</v>
      </c>
      <c r="FG66" s="322">
        <f t="shared" si="52"/>
        <v>137</v>
      </c>
      <c r="FH66" s="322">
        <f t="shared" si="52"/>
        <v>138</v>
      </c>
      <c r="FI66" s="322">
        <f t="shared" si="52"/>
        <v>139</v>
      </c>
      <c r="FJ66" s="322">
        <f t="shared" si="52"/>
        <v>140</v>
      </c>
      <c r="FK66" s="322">
        <f t="shared" si="52"/>
        <v>141</v>
      </c>
      <c r="FL66" s="322">
        <f t="shared" si="52"/>
        <v>142</v>
      </c>
      <c r="FM66" s="322">
        <f t="shared" si="52"/>
        <v>143</v>
      </c>
      <c r="FN66" s="322">
        <f t="shared" si="52"/>
        <v>144</v>
      </c>
      <c r="FO66" s="322">
        <f t="shared" si="52"/>
        <v>145</v>
      </c>
      <c r="FP66" s="322">
        <f t="shared" si="52"/>
        <v>146</v>
      </c>
      <c r="FQ66" s="322">
        <f t="shared" si="52"/>
        <v>147</v>
      </c>
      <c r="FR66" s="322">
        <f t="shared" si="52"/>
        <v>148</v>
      </c>
      <c r="FS66" s="322">
        <f t="shared" si="52"/>
        <v>149</v>
      </c>
      <c r="FT66" s="322">
        <f t="shared" si="52"/>
        <v>150</v>
      </c>
      <c r="FU66" s="322">
        <f t="shared" si="52"/>
        <v>151</v>
      </c>
      <c r="FV66" s="322">
        <f t="shared" si="52"/>
        <v>152</v>
      </c>
      <c r="FW66" s="322">
        <f t="shared" si="52"/>
        <v>153</v>
      </c>
      <c r="FX66" s="322">
        <f t="shared" si="52"/>
        <v>154</v>
      </c>
      <c r="FY66" s="322">
        <f t="shared" si="52"/>
        <v>155</v>
      </c>
      <c r="FZ66" s="322">
        <f t="shared" si="52"/>
        <v>156</v>
      </c>
      <c r="GA66" s="322">
        <f t="shared" si="52"/>
        <v>157</v>
      </c>
      <c r="GB66" s="322">
        <f t="shared" si="52"/>
        <v>158</v>
      </c>
      <c r="GC66" s="322">
        <f t="shared" si="52"/>
        <v>159</v>
      </c>
      <c r="GD66" s="322">
        <f t="shared" si="52"/>
        <v>160</v>
      </c>
      <c r="GE66" s="322">
        <f t="shared" si="52"/>
        <v>161</v>
      </c>
      <c r="GF66" s="322">
        <f t="shared" si="52"/>
        <v>162</v>
      </c>
      <c r="GG66" s="322">
        <f t="shared" si="52"/>
        <v>163</v>
      </c>
      <c r="GH66" s="322">
        <f t="shared" si="52"/>
        <v>164</v>
      </c>
      <c r="GI66" s="322">
        <f t="shared" si="52"/>
        <v>165</v>
      </c>
      <c r="GJ66" s="322">
        <f t="shared" si="52"/>
        <v>166</v>
      </c>
      <c r="GK66" s="322">
        <f t="shared" si="52"/>
        <v>167</v>
      </c>
      <c r="GL66" s="322">
        <f t="shared" si="52"/>
        <v>168</v>
      </c>
      <c r="GM66" s="322">
        <f t="shared" si="52"/>
        <v>169</v>
      </c>
      <c r="GN66" s="322">
        <f t="shared" ref="GN66:IY66" si="53">IF(AND(GN$63&gt;=$C$44, GN$63&gt;=($B66-1)*12),GM66+1,0)</f>
        <v>170</v>
      </c>
      <c r="GO66" s="322">
        <f t="shared" si="53"/>
        <v>171</v>
      </c>
      <c r="GP66" s="322">
        <f t="shared" si="53"/>
        <v>172</v>
      </c>
      <c r="GQ66" s="322">
        <f t="shared" si="53"/>
        <v>173</v>
      </c>
      <c r="GR66" s="322">
        <f t="shared" si="53"/>
        <v>174</v>
      </c>
      <c r="GS66" s="322">
        <f t="shared" si="53"/>
        <v>175</v>
      </c>
      <c r="GT66" s="322">
        <f t="shared" si="53"/>
        <v>176</v>
      </c>
      <c r="GU66" s="322">
        <f t="shared" si="53"/>
        <v>177</v>
      </c>
      <c r="GV66" s="322">
        <f t="shared" si="53"/>
        <v>178</v>
      </c>
      <c r="GW66" s="322">
        <f t="shared" si="53"/>
        <v>179</v>
      </c>
      <c r="GX66" s="322">
        <f t="shared" si="53"/>
        <v>180</v>
      </c>
      <c r="GY66" s="322">
        <f t="shared" si="53"/>
        <v>181</v>
      </c>
      <c r="GZ66" s="322">
        <f t="shared" si="53"/>
        <v>182</v>
      </c>
      <c r="HA66" s="322">
        <f t="shared" si="53"/>
        <v>183</v>
      </c>
      <c r="HB66" s="322">
        <f t="shared" si="53"/>
        <v>184</v>
      </c>
      <c r="HC66" s="322">
        <f t="shared" si="53"/>
        <v>185</v>
      </c>
      <c r="HD66" s="322">
        <f t="shared" si="53"/>
        <v>186</v>
      </c>
      <c r="HE66" s="322">
        <f t="shared" si="53"/>
        <v>187</v>
      </c>
      <c r="HF66" s="322">
        <f t="shared" si="53"/>
        <v>188</v>
      </c>
      <c r="HG66" s="322">
        <f t="shared" si="53"/>
        <v>189</v>
      </c>
      <c r="HH66" s="322">
        <f t="shared" si="53"/>
        <v>190</v>
      </c>
      <c r="HI66" s="322">
        <f t="shared" si="53"/>
        <v>191</v>
      </c>
      <c r="HJ66" s="322">
        <f t="shared" si="53"/>
        <v>192</v>
      </c>
      <c r="HK66" s="322">
        <f t="shared" si="53"/>
        <v>193</v>
      </c>
      <c r="HL66" s="322">
        <f t="shared" si="53"/>
        <v>194</v>
      </c>
      <c r="HM66" s="322">
        <f t="shared" si="53"/>
        <v>195</v>
      </c>
      <c r="HN66" s="322">
        <f t="shared" si="53"/>
        <v>196</v>
      </c>
      <c r="HO66" s="322">
        <f t="shared" si="53"/>
        <v>197</v>
      </c>
      <c r="HP66" s="322">
        <f t="shared" si="53"/>
        <v>198</v>
      </c>
      <c r="HQ66" s="322">
        <f t="shared" si="53"/>
        <v>199</v>
      </c>
      <c r="HR66" s="322">
        <f t="shared" si="53"/>
        <v>200</v>
      </c>
      <c r="HS66" s="322">
        <f t="shared" si="53"/>
        <v>201</v>
      </c>
      <c r="HT66" s="322">
        <f t="shared" si="53"/>
        <v>202</v>
      </c>
      <c r="HU66" s="322">
        <f t="shared" si="53"/>
        <v>203</v>
      </c>
      <c r="HV66" s="322">
        <f t="shared" si="53"/>
        <v>204</v>
      </c>
      <c r="HW66" s="322">
        <f t="shared" si="53"/>
        <v>205</v>
      </c>
      <c r="HX66" s="322">
        <f t="shared" si="53"/>
        <v>206</v>
      </c>
      <c r="HY66" s="322">
        <f t="shared" si="53"/>
        <v>207</v>
      </c>
      <c r="HZ66" s="322">
        <f t="shared" si="53"/>
        <v>208</v>
      </c>
      <c r="IA66" s="322">
        <f t="shared" si="53"/>
        <v>209</v>
      </c>
      <c r="IB66" s="322">
        <f t="shared" si="53"/>
        <v>210</v>
      </c>
      <c r="IC66" s="322">
        <f t="shared" si="53"/>
        <v>211</v>
      </c>
      <c r="ID66" s="322">
        <f t="shared" si="53"/>
        <v>212</v>
      </c>
      <c r="IE66" s="322">
        <f t="shared" si="53"/>
        <v>213</v>
      </c>
      <c r="IF66" s="322">
        <f t="shared" si="53"/>
        <v>214</v>
      </c>
      <c r="IG66" s="322">
        <f t="shared" si="53"/>
        <v>215</v>
      </c>
      <c r="IH66" s="322">
        <f t="shared" si="53"/>
        <v>216</v>
      </c>
      <c r="II66" s="322">
        <f t="shared" si="53"/>
        <v>217</v>
      </c>
      <c r="IJ66" s="322">
        <f t="shared" si="53"/>
        <v>218</v>
      </c>
      <c r="IK66" s="322">
        <f t="shared" si="53"/>
        <v>219</v>
      </c>
      <c r="IL66" s="322">
        <f t="shared" si="53"/>
        <v>220</v>
      </c>
      <c r="IM66" s="322">
        <f t="shared" si="53"/>
        <v>221</v>
      </c>
      <c r="IN66" s="322">
        <f t="shared" si="53"/>
        <v>222</v>
      </c>
      <c r="IO66" s="322">
        <f t="shared" si="53"/>
        <v>223</v>
      </c>
      <c r="IP66" s="322">
        <f t="shared" si="53"/>
        <v>224</v>
      </c>
      <c r="IQ66" s="322">
        <f t="shared" si="53"/>
        <v>225</v>
      </c>
      <c r="IR66" s="322">
        <f t="shared" si="53"/>
        <v>226</v>
      </c>
      <c r="IS66" s="322">
        <f t="shared" si="53"/>
        <v>227</v>
      </c>
      <c r="IT66" s="322">
        <f t="shared" si="53"/>
        <v>228</v>
      </c>
      <c r="IU66" s="322">
        <f t="shared" si="53"/>
        <v>229</v>
      </c>
      <c r="IV66" s="322">
        <f t="shared" si="53"/>
        <v>230</v>
      </c>
      <c r="IW66" s="322">
        <f t="shared" si="53"/>
        <v>231</v>
      </c>
      <c r="IX66" s="322">
        <f t="shared" si="53"/>
        <v>232</v>
      </c>
      <c r="IY66" s="322">
        <f t="shared" si="53"/>
        <v>233</v>
      </c>
      <c r="IZ66" s="322">
        <f t="shared" ref="IZ66:JV66" si="54">IF(AND(IZ$63&gt;=$C$44, IZ$63&gt;=($B66-1)*12),IY66+1,0)</f>
        <v>234</v>
      </c>
      <c r="JA66" s="322">
        <f t="shared" si="54"/>
        <v>235</v>
      </c>
      <c r="JB66" s="322">
        <f t="shared" si="54"/>
        <v>236</v>
      </c>
      <c r="JC66" s="322">
        <f t="shared" si="54"/>
        <v>237</v>
      </c>
      <c r="JD66" s="322">
        <f t="shared" si="54"/>
        <v>238</v>
      </c>
      <c r="JE66" s="322">
        <f t="shared" si="54"/>
        <v>239</v>
      </c>
      <c r="JF66" s="322">
        <f t="shared" si="54"/>
        <v>240</v>
      </c>
      <c r="JG66" s="322">
        <f t="shared" si="54"/>
        <v>241</v>
      </c>
      <c r="JH66" s="322">
        <f t="shared" si="54"/>
        <v>242</v>
      </c>
      <c r="JI66" s="322">
        <f t="shared" si="54"/>
        <v>243</v>
      </c>
      <c r="JJ66" s="322">
        <f t="shared" si="54"/>
        <v>244</v>
      </c>
      <c r="JK66" s="322">
        <f t="shared" si="54"/>
        <v>245</v>
      </c>
      <c r="JL66" s="322">
        <f t="shared" si="54"/>
        <v>246</v>
      </c>
      <c r="JM66" s="322">
        <f t="shared" si="54"/>
        <v>247</v>
      </c>
      <c r="JN66" s="322">
        <f t="shared" si="54"/>
        <v>248</v>
      </c>
      <c r="JO66" s="322">
        <f t="shared" si="54"/>
        <v>249</v>
      </c>
      <c r="JP66" s="322">
        <f t="shared" si="54"/>
        <v>250</v>
      </c>
      <c r="JQ66" s="322">
        <f t="shared" si="54"/>
        <v>251</v>
      </c>
      <c r="JR66" s="322">
        <f t="shared" si="54"/>
        <v>252</v>
      </c>
      <c r="JS66" s="322">
        <f t="shared" si="54"/>
        <v>253</v>
      </c>
      <c r="JT66" s="322">
        <f t="shared" si="54"/>
        <v>254</v>
      </c>
      <c r="JU66" s="322">
        <f t="shared" si="54"/>
        <v>255</v>
      </c>
      <c r="JV66" s="322">
        <f t="shared" si="54"/>
        <v>256</v>
      </c>
    </row>
    <row r="67" spans="1:282" x14ac:dyDescent="0.25">
      <c r="A67" t="str">
        <f>"Payment Index - Advance "&amp;B67</f>
        <v>Payment Index - Advance 4</v>
      </c>
      <c r="B67" s="328">
        <v>4</v>
      </c>
      <c r="C67" s="322">
        <f>IF(AND(C$63&gt;=$C$44, C$63&gt;=($B67-1)*12),B67+1,0)</f>
        <v>0</v>
      </c>
      <c r="D67" s="322">
        <f t="shared" ref="D67:BO67" si="55">IF(AND(D$63&gt;=$C$44, D$63&gt;=($B67-1)*12),C67+1,0)</f>
        <v>0</v>
      </c>
      <c r="E67" s="322">
        <f t="shared" si="55"/>
        <v>0</v>
      </c>
      <c r="F67" s="322">
        <f t="shared" si="55"/>
        <v>0</v>
      </c>
      <c r="G67" s="322">
        <f t="shared" si="55"/>
        <v>0</v>
      </c>
      <c r="H67" s="322">
        <f t="shared" si="55"/>
        <v>0</v>
      </c>
      <c r="I67" s="322">
        <f t="shared" si="55"/>
        <v>0</v>
      </c>
      <c r="J67" s="322">
        <f t="shared" si="55"/>
        <v>0</v>
      </c>
      <c r="K67" s="322">
        <f t="shared" si="55"/>
        <v>0</v>
      </c>
      <c r="L67" s="322">
        <f t="shared" si="55"/>
        <v>0</v>
      </c>
      <c r="M67" s="322">
        <f t="shared" si="55"/>
        <v>0</v>
      </c>
      <c r="N67" s="322">
        <f t="shared" si="55"/>
        <v>0</v>
      </c>
      <c r="O67" s="322">
        <f t="shared" si="55"/>
        <v>0</v>
      </c>
      <c r="P67" s="322">
        <f t="shared" si="55"/>
        <v>0</v>
      </c>
      <c r="Q67" s="322">
        <f t="shared" si="55"/>
        <v>0</v>
      </c>
      <c r="R67" s="322">
        <f t="shared" si="55"/>
        <v>0</v>
      </c>
      <c r="S67" s="322">
        <f t="shared" si="55"/>
        <v>0</v>
      </c>
      <c r="T67" s="322">
        <f t="shared" si="55"/>
        <v>0</v>
      </c>
      <c r="U67" s="322">
        <f t="shared" si="55"/>
        <v>0</v>
      </c>
      <c r="V67" s="322">
        <f t="shared" si="55"/>
        <v>0</v>
      </c>
      <c r="W67" s="322">
        <f t="shared" si="55"/>
        <v>0</v>
      </c>
      <c r="X67" s="322">
        <f t="shared" si="55"/>
        <v>0</v>
      </c>
      <c r="Y67" s="322">
        <f t="shared" si="55"/>
        <v>0</v>
      </c>
      <c r="Z67" s="322">
        <f t="shared" si="55"/>
        <v>0</v>
      </c>
      <c r="AA67" s="322">
        <f t="shared" si="55"/>
        <v>0</v>
      </c>
      <c r="AB67" s="322">
        <f t="shared" si="55"/>
        <v>0</v>
      </c>
      <c r="AC67" s="322">
        <f t="shared" si="55"/>
        <v>0</v>
      </c>
      <c r="AD67" s="322">
        <f t="shared" si="55"/>
        <v>0</v>
      </c>
      <c r="AE67" s="322">
        <f t="shared" si="55"/>
        <v>0</v>
      </c>
      <c r="AF67" s="322">
        <f t="shared" si="55"/>
        <v>0</v>
      </c>
      <c r="AG67" s="322">
        <f t="shared" si="55"/>
        <v>0</v>
      </c>
      <c r="AH67" s="322">
        <f t="shared" si="55"/>
        <v>0</v>
      </c>
      <c r="AI67" s="322">
        <f t="shared" si="55"/>
        <v>0</v>
      </c>
      <c r="AJ67" s="322">
        <f t="shared" si="55"/>
        <v>0</v>
      </c>
      <c r="AK67" s="322">
        <f t="shared" si="55"/>
        <v>0</v>
      </c>
      <c r="AL67" s="322">
        <f t="shared" si="55"/>
        <v>0</v>
      </c>
      <c r="AM67" s="322">
        <f t="shared" si="55"/>
        <v>1</v>
      </c>
      <c r="AN67" s="322">
        <f t="shared" si="55"/>
        <v>2</v>
      </c>
      <c r="AO67" s="322">
        <f t="shared" si="55"/>
        <v>3</v>
      </c>
      <c r="AP67" s="322">
        <f t="shared" si="55"/>
        <v>4</v>
      </c>
      <c r="AQ67" s="322">
        <f t="shared" si="55"/>
        <v>5</v>
      </c>
      <c r="AR67" s="322">
        <f t="shared" si="55"/>
        <v>6</v>
      </c>
      <c r="AS67" s="322">
        <f t="shared" si="55"/>
        <v>7</v>
      </c>
      <c r="AT67" s="322">
        <f t="shared" si="55"/>
        <v>8</v>
      </c>
      <c r="AU67" s="322">
        <f t="shared" si="55"/>
        <v>9</v>
      </c>
      <c r="AV67" s="322">
        <f t="shared" si="55"/>
        <v>10</v>
      </c>
      <c r="AW67" s="322">
        <f t="shared" si="55"/>
        <v>11</v>
      </c>
      <c r="AX67" s="322">
        <f t="shared" si="55"/>
        <v>12</v>
      </c>
      <c r="AY67" s="322">
        <f t="shared" si="55"/>
        <v>13</v>
      </c>
      <c r="AZ67" s="322">
        <f t="shared" si="55"/>
        <v>14</v>
      </c>
      <c r="BA67" s="322">
        <f t="shared" si="55"/>
        <v>15</v>
      </c>
      <c r="BB67" s="322">
        <f t="shared" si="55"/>
        <v>16</v>
      </c>
      <c r="BC67" s="322">
        <f t="shared" si="55"/>
        <v>17</v>
      </c>
      <c r="BD67" s="322">
        <f t="shared" si="55"/>
        <v>18</v>
      </c>
      <c r="BE67" s="322">
        <f t="shared" si="55"/>
        <v>19</v>
      </c>
      <c r="BF67" s="322">
        <f t="shared" si="55"/>
        <v>20</v>
      </c>
      <c r="BG67" s="322">
        <f t="shared" si="55"/>
        <v>21</v>
      </c>
      <c r="BH67" s="322">
        <f t="shared" si="55"/>
        <v>22</v>
      </c>
      <c r="BI67" s="322">
        <f t="shared" si="55"/>
        <v>23</v>
      </c>
      <c r="BJ67" s="322">
        <f t="shared" si="55"/>
        <v>24</v>
      </c>
      <c r="BK67" s="322">
        <f t="shared" si="55"/>
        <v>25</v>
      </c>
      <c r="BL67" s="322">
        <f t="shared" si="55"/>
        <v>26</v>
      </c>
      <c r="BM67" s="322">
        <f t="shared" si="55"/>
        <v>27</v>
      </c>
      <c r="BN67" s="322">
        <f t="shared" si="55"/>
        <v>28</v>
      </c>
      <c r="BO67" s="322">
        <f t="shared" si="55"/>
        <v>29</v>
      </c>
      <c r="BP67" s="322">
        <f t="shared" ref="BP67:EA67" si="56">IF(AND(BP$63&gt;=$C$44, BP$63&gt;=($B67-1)*12),BO67+1,0)</f>
        <v>30</v>
      </c>
      <c r="BQ67" s="322">
        <f t="shared" si="56"/>
        <v>31</v>
      </c>
      <c r="BR67" s="322">
        <f t="shared" si="56"/>
        <v>32</v>
      </c>
      <c r="BS67" s="322">
        <f t="shared" si="56"/>
        <v>33</v>
      </c>
      <c r="BT67" s="322">
        <f t="shared" si="56"/>
        <v>34</v>
      </c>
      <c r="BU67" s="322">
        <f t="shared" si="56"/>
        <v>35</v>
      </c>
      <c r="BV67" s="322">
        <f t="shared" si="56"/>
        <v>36</v>
      </c>
      <c r="BW67" s="322">
        <f t="shared" si="56"/>
        <v>37</v>
      </c>
      <c r="BX67" s="322">
        <f t="shared" si="56"/>
        <v>38</v>
      </c>
      <c r="BY67" s="322">
        <f t="shared" si="56"/>
        <v>39</v>
      </c>
      <c r="BZ67" s="322">
        <f t="shared" si="56"/>
        <v>40</v>
      </c>
      <c r="CA67" s="322">
        <f t="shared" si="56"/>
        <v>41</v>
      </c>
      <c r="CB67" s="322">
        <f t="shared" si="56"/>
        <v>42</v>
      </c>
      <c r="CC67" s="322">
        <f t="shared" si="56"/>
        <v>43</v>
      </c>
      <c r="CD67" s="322">
        <f t="shared" si="56"/>
        <v>44</v>
      </c>
      <c r="CE67" s="322">
        <f t="shared" si="56"/>
        <v>45</v>
      </c>
      <c r="CF67" s="322">
        <f t="shared" si="56"/>
        <v>46</v>
      </c>
      <c r="CG67" s="322">
        <f t="shared" si="56"/>
        <v>47</v>
      </c>
      <c r="CH67" s="322">
        <f t="shared" si="56"/>
        <v>48</v>
      </c>
      <c r="CI67" s="322">
        <f t="shared" si="56"/>
        <v>49</v>
      </c>
      <c r="CJ67" s="322">
        <f t="shared" si="56"/>
        <v>50</v>
      </c>
      <c r="CK67" s="322">
        <f t="shared" si="56"/>
        <v>51</v>
      </c>
      <c r="CL67" s="322">
        <f t="shared" si="56"/>
        <v>52</v>
      </c>
      <c r="CM67" s="322">
        <f t="shared" si="56"/>
        <v>53</v>
      </c>
      <c r="CN67" s="322">
        <f t="shared" si="56"/>
        <v>54</v>
      </c>
      <c r="CO67" s="322">
        <f t="shared" si="56"/>
        <v>55</v>
      </c>
      <c r="CP67" s="322">
        <f t="shared" si="56"/>
        <v>56</v>
      </c>
      <c r="CQ67" s="322">
        <f t="shared" si="56"/>
        <v>57</v>
      </c>
      <c r="CR67" s="322">
        <f t="shared" si="56"/>
        <v>58</v>
      </c>
      <c r="CS67" s="322">
        <f t="shared" si="56"/>
        <v>59</v>
      </c>
      <c r="CT67" s="322">
        <f t="shared" si="56"/>
        <v>60</v>
      </c>
      <c r="CU67" s="322">
        <f t="shared" si="56"/>
        <v>61</v>
      </c>
      <c r="CV67" s="322">
        <f t="shared" si="56"/>
        <v>62</v>
      </c>
      <c r="CW67" s="322">
        <f t="shared" si="56"/>
        <v>63</v>
      </c>
      <c r="CX67" s="322">
        <f t="shared" si="56"/>
        <v>64</v>
      </c>
      <c r="CY67" s="322">
        <f t="shared" si="56"/>
        <v>65</v>
      </c>
      <c r="CZ67" s="322">
        <f t="shared" si="56"/>
        <v>66</v>
      </c>
      <c r="DA67" s="322">
        <f t="shared" si="56"/>
        <v>67</v>
      </c>
      <c r="DB67" s="322">
        <f t="shared" si="56"/>
        <v>68</v>
      </c>
      <c r="DC67" s="322">
        <f t="shared" si="56"/>
        <v>69</v>
      </c>
      <c r="DD67" s="322">
        <f t="shared" si="56"/>
        <v>70</v>
      </c>
      <c r="DE67" s="322">
        <f t="shared" si="56"/>
        <v>71</v>
      </c>
      <c r="DF67" s="322">
        <f t="shared" si="56"/>
        <v>72</v>
      </c>
      <c r="DG67" s="322">
        <f t="shared" si="56"/>
        <v>73</v>
      </c>
      <c r="DH67" s="322">
        <f t="shared" si="56"/>
        <v>74</v>
      </c>
      <c r="DI67" s="322">
        <f t="shared" si="56"/>
        <v>75</v>
      </c>
      <c r="DJ67" s="322">
        <f t="shared" si="56"/>
        <v>76</v>
      </c>
      <c r="DK67" s="322">
        <f t="shared" si="56"/>
        <v>77</v>
      </c>
      <c r="DL67" s="322">
        <f t="shared" si="56"/>
        <v>78</v>
      </c>
      <c r="DM67" s="322">
        <f t="shared" si="56"/>
        <v>79</v>
      </c>
      <c r="DN67" s="322">
        <f t="shared" si="56"/>
        <v>80</v>
      </c>
      <c r="DO67" s="322">
        <f t="shared" si="56"/>
        <v>81</v>
      </c>
      <c r="DP67" s="322">
        <f t="shared" si="56"/>
        <v>82</v>
      </c>
      <c r="DQ67" s="322">
        <f t="shared" si="56"/>
        <v>83</v>
      </c>
      <c r="DR67" s="322">
        <f t="shared" si="56"/>
        <v>84</v>
      </c>
      <c r="DS67" s="322">
        <f t="shared" si="56"/>
        <v>85</v>
      </c>
      <c r="DT67" s="322">
        <f t="shared" si="56"/>
        <v>86</v>
      </c>
      <c r="DU67" s="322">
        <f t="shared" si="56"/>
        <v>87</v>
      </c>
      <c r="DV67" s="322">
        <f t="shared" si="56"/>
        <v>88</v>
      </c>
      <c r="DW67" s="322">
        <f t="shared" si="56"/>
        <v>89</v>
      </c>
      <c r="DX67" s="322">
        <f t="shared" si="56"/>
        <v>90</v>
      </c>
      <c r="DY67" s="322">
        <f t="shared" si="56"/>
        <v>91</v>
      </c>
      <c r="DZ67" s="322">
        <f t="shared" si="56"/>
        <v>92</v>
      </c>
      <c r="EA67" s="322">
        <f t="shared" si="56"/>
        <v>93</v>
      </c>
      <c r="EB67" s="322">
        <f t="shared" ref="EB67:GM67" si="57">IF(AND(EB$63&gt;=$C$44, EB$63&gt;=($B67-1)*12),EA67+1,0)</f>
        <v>94</v>
      </c>
      <c r="EC67" s="322">
        <f t="shared" si="57"/>
        <v>95</v>
      </c>
      <c r="ED67" s="322">
        <f t="shared" si="57"/>
        <v>96</v>
      </c>
      <c r="EE67" s="322">
        <f t="shared" si="57"/>
        <v>97</v>
      </c>
      <c r="EF67" s="322">
        <f t="shared" si="57"/>
        <v>98</v>
      </c>
      <c r="EG67" s="322">
        <f t="shared" si="57"/>
        <v>99</v>
      </c>
      <c r="EH67" s="322">
        <f t="shared" si="57"/>
        <v>100</v>
      </c>
      <c r="EI67" s="322">
        <f t="shared" si="57"/>
        <v>101</v>
      </c>
      <c r="EJ67" s="322">
        <f t="shared" si="57"/>
        <v>102</v>
      </c>
      <c r="EK67" s="322">
        <f t="shared" si="57"/>
        <v>103</v>
      </c>
      <c r="EL67" s="322">
        <f t="shared" si="57"/>
        <v>104</v>
      </c>
      <c r="EM67" s="322">
        <f t="shared" si="57"/>
        <v>105</v>
      </c>
      <c r="EN67" s="322">
        <f t="shared" si="57"/>
        <v>106</v>
      </c>
      <c r="EO67" s="322">
        <f t="shared" si="57"/>
        <v>107</v>
      </c>
      <c r="EP67" s="322">
        <f t="shared" si="57"/>
        <v>108</v>
      </c>
      <c r="EQ67" s="322">
        <f t="shared" si="57"/>
        <v>109</v>
      </c>
      <c r="ER67" s="322">
        <f t="shared" si="57"/>
        <v>110</v>
      </c>
      <c r="ES67" s="322">
        <f t="shared" si="57"/>
        <v>111</v>
      </c>
      <c r="ET67" s="322">
        <f t="shared" si="57"/>
        <v>112</v>
      </c>
      <c r="EU67" s="322">
        <f t="shared" si="57"/>
        <v>113</v>
      </c>
      <c r="EV67" s="322">
        <f t="shared" si="57"/>
        <v>114</v>
      </c>
      <c r="EW67" s="322">
        <f t="shared" si="57"/>
        <v>115</v>
      </c>
      <c r="EX67" s="322">
        <f t="shared" si="57"/>
        <v>116</v>
      </c>
      <c r="EY67" s="322">
        <f t="shared" si="57"/>
        <v>117</v>
      </c>
      <c r="EZ67" s="322">
        <f t="shared" si="57"/>
        <v>118</v>
      </c>
      <c r="FA67" s="322">
        <f t="shared" si="57"/>
        <v>119</v>
      </c>
      <c r="FB67" s="322">
        <f t="shared" si="57"/>
        <v>120</v>
      </c>
      <c r="FC67" s="322">
        <f t="shared" si="57"/>
        <v>121</v>
      </c>
      <c r="FD67" s="322">
        <f t="shared" si="57"/>
        <v>122</v>
      </c>
      <c r="FE67" s="322">
        <f t="shared" si="57"/>
        <v>123</v>
      </c>
      <c r="FF67" s="322">
        <f t="shared" si="57"/>
        <v>124</v>
      </c>
      <c r="FG67" s="322">
        <f t="shared" si="57"/>
        <v>125</v>
      </c>
      <c r="FH67" s="322">
        <f t="shared" si="57"/>
        <v>126</v>
      </c>
      <c r="FI67" s="322">
        <f t="shared" si="57"/>
        <v>127</v>
      </c>
      <c r="FJ67" s="322">
        <f t="shared" si="57"/>
        <v>128</v>
      </c>
      <c r="FK67" s="322">
        <f t="shared" si="57"/>
        <v>129</v>
      </c>
      <c r="FL67" s="322">
        <f t="shared" si="57"/>
        <v>130</v>
      </c>
      <c r="FM67" s="322">
        <f t="shared" si="57"/>
        <v>131</v>
      </c>
      <c r="FN67" s="322">
        <f t="shared" si="57"/>
        <v>132</v>
      </c>
      <c r="FO67" s="322">
        <f t="shared" si="57"/>
        <v>133</v>
      </c>
      <c r="FP67" s="322">
        <f t="shared" si="57"/>
        <v>134</v>
      </c>
      <c r="FQ67" s="322">
        <f t="shared" si="57"/>
        <v>135</v>
      </c>
      <c r="FR67" s="322">
        <f t="shared" si="57"/>
        <v>136</v>
      </c>
      <c r="FS67" s="322">
        <f t="shared" si="57"/>
        <v>137</v>
      </c>
      <c r="FT67" s="322">
        <f t="shared" si="57"/>
        <v>138</v>
      </c>
      <c r="FU67" s="322">
        <f t="shared" si="57"/>
        <v>139</v>
      </c>
      <c r="FV67" s="322">
        <f t="shared" si="57"/>
        <v>140</v>
      </c>
      <c r="FW67" s="322">
        <f t="shared" si="57"/>
        <v>141</v>
      </c>
      <c r="FX67" s="322">
        <f t="shared" si="57"/>
        <v>142</v>
      </c>
      <c r="FY67" s="322">
        <f t="shared" si="57"/>
        <v>143</v>
      </c>
      <c r="FZ67" s="322">
        <f t="shared" si="57"/>
        <v>144</v>
      </c>
      <c r="GA67" s="322">
        <f t="shared" si="57"/>
        <v>145</v>
      </c>
      <c r="GB67" s="322">
        <f t="shared" si="57"/>
        <v>146</v>
      </c>
      <c r="GC67" s="322">
        <f t="shared" si="57"/>
        <v>147</v>
      </c>
      <c r="GD67" s="322">
        <f t="shared" si="57"/>
        <v>148</v>
      </c>
      <c r="GE67" s="322">
        <f t="shared" si="57"/>
        <v>149</v>
      </c>
      <c r="GF67" s="322">
        <f t="shared" si="57"/>
        <v>150</v>
      </c>
      <c r="GG67" s="322">
        <f t="shared" si="57"/>
        <v>151</v>
      </c>
      <c r="GH67" s="322">
        <f t="shared" si="57"/>
        <v>152</v>
      </c>
      <c r="GI67" s="322">
        <f t="shared" si="57"/>
        <v>153</v>
      </c>
      <c r="GJ67" s="322">
        <f t="shared" si="57"/>
        <v>154</v>
      </c>
      <c r="GK67" s="322">
        <f t="shared" si="57"/>
        <v>155</v>
      </c>
      <c r="GL67" s="322">
        <f t="shared" si="57"/>
        <v>156</v>
      </c>
      <c r="GM67" s="322">
        <f t="shared" si="57"/>
        <v>157</v>
      </c>
      <c r="GN67" s="322">
        <f t="shared" ref="GN67:IY67" si="58">IF(AND(GN$63&gt;=$C$44, GN$63&gt;=($B67-1)*12),GM67+1,0)</f>
        <v>158</v>
      </c>
      <c r="GO67" s="322">
        <f t="shared" si="58"/>
        <v>159</v>
      </c>
      <c r="GP67" s="322">
        <f t="shared" si="58"/>
        <v>160</v>
      </c>
      <c r="GQ67" s="322">
        <f t="shared" si="58"/>
        <v>161</v>
      </c>
      <c r="GR67" s="322">
        <f t="shared" si="58"/>
        <v>162</v>
      </c>
      <c r="GS67" s="322">
        <f t="shared" si="58"/>
        <v>163</v>
      </c>
      <c r="GT67" s="322">
        <f t="shared" si="58"/>
        <v>164</v>
      </c>
      <c r="GU67" s="322">
        <f t="shared" si="58"/>
        <v>165</v>
      </c>
      <c r="GV67" s="322">
        <f t="shared" si="58"/>
        <v>166</v>
      </c>
      <c r="GW67" s="322">
        <f t="shared" si="58"/>
        <v>167</v>
      </c>
      <c r="GX67" s="322">
        <f t="shared" si="58"/>
        <v>168</v>
      </c>
      <c r="GY67" s="322">
        <f t="shared" si="58"/>
        <v>169</v>
      </c>
      <c r="GZ67" s="322">
        <f t="shared" si="58"/>
        <v>170</v>
      </c>
      <c r="HA67" s="322">
        <f t="shared" si="58"/>
        <v>171</v>
      </c>
      <c r="HB67" s="322">
        <f t="shared" si="58"/>
        <v>172</v>
      </c>
      <c r="HC67" s="322">
        <f t="shared" si="58"/>
        <v>173</v>
      </c>
      <c r="HD67" s="322">
        <f t="shared" si="58"/>
        <v>174</v>
      </c>
      <c r="HE67" s="322">
        <f t="shared" si="58"/>
        <v>175</v>
      </c>
      <c r="HF67" s="322">
        <f t="shared" si="58"/>
        <v>176</v>
      </c>
      <c r="HG67" s="322">
        <f t="shared" si="58"/>
        <v>177</v>
      </c>
      <c r="HH67" s="322">
        <f t="shared" si="58"/>
        <v>178</v>
      </c>
      <c r="HI67" s="322">
        <f t="shared" si="58"/>
        <v>179</v>
      </c>
      <c r="HJ67" s="322">
        <f t="shared" si="58"/>
        <v>180</v>
      </c>
      <c r="HK67" s="322">
        <f t="shared" si="58"/>
        <v>181</v>
      </c>
      <c r="HL67" s="322">
        <f t="shared" si="58"/>
        <v>182</v>
      </c>
      <c r="HM67" s="322">
        <f t="shared" si="58"/>
        <v>183</v>
      </c>
      <c r="HN67" s="322">
        <f t="shared" si="58"/>
        <v>184</v>
      </c>
      <c r="HO67" s="322">
        <f t="shared" si="58"/>
        <v>185</v>
      </c>
      <c r="HP67" s="322">
        <f t="shared" si="58"/>
        <v>186</v>
      </c>
      <c r="HQ67" s="322">
        <f t="shared" si="58"/>
        <v>187</v>
      </c>
      <c r="HR67" s="322">
        <f t="shared" si="58"/>
        <v>188</v>
      </c>
      <c r="HS67" s="322">
        <f t="shared" si="58"/>
        <v>189</v>
      </c>
      <c r="HT67" s="322">
        <f t="shared" si="58"/>
        <v>190</v>
      </c>
      <c r="HU67" s="322">
        <f t="shared" si="58"/>
        <v>191</v>
      </c>
      <c r="HV67" s="322">
        <f t="shared" si="58"/>
        <v>192</v>
      </c>
      <c r="HW67" s="322">
        <f t="shared" si="58"/>
        <v>193</v>
      </c>
      <c r="HX67" s="322">
        <f t="shared" si="58"/>
        <v>194</v>
      </c>
      <c r="HY67" s="322">
        <f t="shared" si="58"/>
        <v>195</v>
      </c>
      <c r="HZ67" s="322">
        <f t="shared" si="58"/>
        <v>196</v>
      </c>
      <c r="IA67" s="322">
        <f t="shared" si="58"/>
        <v>197</v>
      </c>
      <c r="IB67" s="322">
        <f t="shared" si="58"/>
        <v>198</v>
      </c>
      <c r="IC67" s="322">
        <f t="shared" si="58"/>
        <v>199</v>
      </c>
      <c r="ID67" s="322">
        <f t="shared" si="58"/>
        <v>200</v>
      </c>
      <c r="IE67" s="322">
        <f t="shared" si="58"/>
        <v>201</v>
      </c>
      <c r="IF67" s="322">
        <f t="shared" si="58"/>
        <v>202</v>
      </c>
      <c r="IG67" s="322">
        <f t="shared" si="58"/>
        <v>203</v>
      </c>
      <c r="IH67" s="322">
        <f t="shared" si="58"/>
        <v>204</v>
      </c>
      <c r="II67" s="322">
        <f t="shared" si="58"/>
        <v>205</v>
      </c>
      <c r="IJ67" s="322">
        <f t="shared" si="58"/>
        <v>206</v>
      </c>
      <c r="IK67" s="322">
        <f t="shared" si="58"/>
        <v>207</v>
      </c>
      <c r="IL67" s="322">
        <f t="shared" si="58"/>
        <v>208</v>
      </c>
      <c r="IM67" s="322">
        <f t="shared" si="58"/>
        <v>209</v>
      </c>
      <c r="IN67" s="322">
        <f t="shared" si="58"/>
        <v>210</v>
      </c>
      <c r="IO67" s="322">
        <f t="shared" si="58"/>
        <v>211</v>
      </c>
      <c r="IP67" s="322">
        <f t="shared" si="58"/>
        <v>212</v>
      </c>
      <c r="IQ67" s="322">
        <f t="shared" si="58"/>
        <v>213</v>
      </c>
      <c r="IR67" s="322">
        <f t="shared" si="58"/>
        <v>214</v>
      </c>
      <c r="IS67" s="322">
        <f t="shared" si="58"/>
        <v>215</v>
      </c>
      <c r="IT67" s="322">
        <f t="shared" si="58"/>
        <v>216</v>
      </c>
      <c r="IU67" s="322">
        <f t="shared" si="58"/>
        <v>217</v>
      </c>
      <c r="IV67" s="322">
        <f t="shared" si="58"/>
        <v>218</v>
      </c>
      <c r="IW67" s="322">
        <f t="shared" si="58"/>
        <v>219</v>
      </c>
      <c r="IX67" s="322">
        <f t="shared" si="58"/>
        <v>220</v>
      </c>
      <c r="IY67" s="322">
        <f t="shared" si="58"/>
        <v>221</v>
      </c>
      <c r="IZ67" s="322">
        <f t="shared" ref="IZ67:JV67" si="59">IF(AND(IZ$63&gt;=$C$44, IZ$63&gt;=($B67-1)*12),IY67+1,0)</f>
        <v>222</v>
      </c>
      <c r="JA67" s="322">
        <f t="shared" si="59"/>
        <v>223</v>
      </c>
      <c r="JB67" s="322">
        <f t="shared" si="59"/>
        <v>224</v>
      </c>
      <c r="JC67" s="322">
        <f t="shared" si="59"/>
        <v>225</v>
      </c>
      <c r="JD67" s="322">
        <f t="shared" si="59"/>
        <v>226</v>
      </c>
      <c r="JE67" s="322">
        <f t="shared" si="59"/>
        <v>227</v>
      </c>
      <c r="JF67" s="322">
        <f t="shared" si="59"/>
        <v>228</v>
      </c>
      <c r="JG67" s="322">
        <f t="shared" si="59"/>
        <v>229</v>
      </c>
      <c r="JH67" s="322">
        <f t="shared" si="59"/>
        <v>230</v>
      </c>
      <c r="JI67" s="322">
        <f t="shared" si="59"/>
        <v>231</v>
      </c>
      <c r="JJ67" s="322">
        <f t="shared" si="59"/>
        <v>232</v>
      </c>
      <c r="JK67" s="322">
        <f t="shared" si="59"/>
        <v>233</v>
      </c>
      <c r="JL67" s="322">
        <f t="shared" si="59"/>
        <v>234</v>
      </c>
      <c r="JM67" s="322">
        <f t="shared" si="59"/>
        <v>235</v>
      </c>
      <c r="JN67" s="322">
        <f t="shared" si="59"/>
        <v>236</v>
      </c>
      <c r="JO67" s="322">
        <f t="shared" si="59"/>
        <v>237</v>
      </c>
      <c r="JP67" s="322">
        <f t="shared" si="59"/>
        <v>238</v>
      </c>
      <c r="JQ67" s="322">
        <f t="shared" si="59"/>
        <v>239</v>
      </c>
      <c r="JR67" s="322">
        <f t="shared" si="59"/>
        <v>240</v>
      </c>
      <c r="JS67" s="322">
        <f t="shared" si="59"/>
        <v>241</v>
      </c>
      <c r="JT67" s="322">
        <f t="shared" si="59"/>
        <v>242</v>
      </c>
      <c r="JU67" s="322">
        <f t="shared" si="59"/>
        <v>243</v>
      </c>
      <c r="JV67" s="322">
        <f t="shared" si="59"/>
        <v>244</v>
      </c>
    </row>
    <row r="68" spans="1:282" x14ac:dyDescent="0.25">
      <c r="A68" t="str">
        <f>"Payment Index - Advance "&amp;B68</f>
        <v>Payment Index - Advance 5</v>
      </c>
      <c r="B68" s="328">
        <v>5</v>
      </c>
      <c r="C68" s="322">
        <f>IF(AND(C$63&gt;=$C$44, C$63&gt;=($B68-1)*12),B68+1,0)</f>
        <v>0</v>
      </c>
      <c r="D68" s="322">
        <f t="shared" ref="D68:BO68" si="60">IF(AND(D$63&gt;=$C$44, D$63&gt;=($B68-1)*12),C68+1,0)</f>
        <v>0</v>
      </c>
      <c r="E68" s="322">
        <f t="shared" si="60"/>
        <v>0</v>
      </c>
      <c r="F68" s="322">
        <f t="shared" si="60"/>
        <v>0</v>
      </c>
      <c r="G68" s="322">
        <f t="shared" si="60"/>
        <v>0</v>
      </c>
      <c r="H68" s="322">
        <f t="shared" si="60"/>
        <v>0</v>
      </c>
      <c r="I68" s="322">
        <f t="shared" si="60"/>
        <v>0</v>
      </c>
      <c r="J68" s="322">
        <f t="shared" si="60"/>
        <v>0</v>
      </c>
      <c r="K68" s="322">
        <f t="shared" si="60"/>
        <v>0</v>
      </c>
      <c r="L68" s="322">
        <f t="shared" si="60"/>
        <v>0</v>
      </c>
      <c r="M68" s="322">
        <f t="shared" si="60"/>
        <v>0</v>
      </c>
      <c r="N68" s="322">
        <f t="shared" si="60"/>
        <v>0</v>
      </c>
      <c r="O68" s="322">
        <f t="shared" si="60"/>
        <v>0</v>
      </c>
      <c r="P68" s="322">
        <f t="shared" si="60"/>
        <v>0</v>
      </c>
      <c r="Q68" s="322">
        <f t="shared" si="60"/>
        <v>0</v>
      </c>
      <c r="R68" s="322">
        <f t="shared" si="60"/>
        <v>0</v>
      </c>
      <c r="S68" s="322">
        <f t="shared" si="60"/>
        <v>0</v>
      </c>
      <c r="T68" s="322">
        <f t="shared" si="60"/>
        <v>0</v>
      </c>
      <c r="U68" s="322">
        <f t="shared" si="60"/>
        <v>0</v>
      </c>
      <c r="V68" s="322">
        <f t="shared" si="60"/>
        <v>0</v>
      </c>
      <c r="W68" s="322">
        <f t="shared" si="60"/>
        <v>0</v>
      </c>
      <c r="X68" s="322">
        <f t="shared" si="60"/>
        <v>0</v>
      </c>
      <c r="Y68" s="322">
        <f t="shared" si="60"/>
        <v>0</v>
      </c>
      <c r="Z68" s="322">
        <f t="shared" si="60"/>
        <v>0</v>
      </c>
      <c r="AA68" s="322">
        <f t="shared" si="60"/>
        <v>0</v>
      </c>
      <c r="AB68" s="322">
        <f t="shared" si="60"/>
        <v>0</v>
      </c>
      <c r="AC68" s="322">
        <f t="shared" si="60"/>
        <v>0</v>
      </c>
      <c r="AD68" s="322">
        <f t="shared" si="60"/>
        <v>0</v>
      </c>
      <c r="AE68" s="322">
        <f t="shared" si="60"/>
        <v>0</v>
      </c>
      <c r="AF68" s="322">
        <f t="shared" si="60"/>
        <v>0</v>
      </c>
      <c r="AG68" s="322">
        <f t="shared" si="60"/>
        <v>0</v>
      </c>
      <c r="AH68" s="322">
        <f t="shared" si="60"/>
        <v>0</v>
      </c>
      <c r="AI68" s="322">
        <f t="shared" si="60"/>
        <v>0</v>
      </c>
      <c r="AJ68" s="322">
        <f t="shared" si="60"/>
        <v>0</v>
      </c>
      <c r="AK68" s="322">
        <f t="shared" si="60"/>
        <v>0</v>
      </c>
      <c r="AL68" s="322">
        <f t="shared" si="60"/>
        <v>0</v>
      </c>
      <c r="AM68" s="322">
        <f t="shared" si="60"/>
        <v>0</v>
      </c>
      <c r="AN68" s="322">
        <f t="shared" si="60"/>
        <v>0</v>
      </c>
      <c r="AO68" s="322">
        <f t="shared" si="60"/>
        <v>0</v>
      </c>
      <c r="AP68" s="322">
        <f t="shared" si="60"/>
        <v>0</v>
      </c>
      <c r="AQ68" s="322">
        <f t="shared" si="60"/>
        <v>0</v>
      </c>
      <c r="AR68" s="322">
        <f t="shared" si="60"/>
        <v>0</v>
      </c>
      <c r="AS68" s="322">
        <f t="shared" si="60"/>
        <v>0</v>
      </c>
      <c r="AT68" s="322">
        <f t="shared" si="60"/>
        <v>0</v>
      </c>
      <c r="AU68" s="322">
        <f t="shared" si="60"/>
        <v>0</v>
      </c>
      <c r="AV68" s="322">
        <f t="shared" si="60"/>
        <v>0</v>
      </c>
      <c r="AW68" s="322">
        <f t="shared" si="60"/>
        <v>0</v>
      </c>
      <c r="AX68" s="322">
        <f t="shared" si="60"/>
        <v>0</v>
      </c>
      <c r="AY68" s="322">
        <f t="shared" si="60"/>
        <v>1</v>
      </c>
      <c r="AZ68" s="322">
        <f t="shared" si="60"/>
        <v>2</v>
      </c>
      <c r="BA68" s="322">
        <f t="shared" si="60"/>
        <v>3</v>
      </c>
      <c r="BB68" s="322">
        <f t="shared" si="60"/>
        <v>4</v>
      </c>
      <c r="BC68" s="322">
        <f t="shared" si="60"/>
        <v>5</v>
      </c>
      <c r="BD68" s="322">
        <f t="shared" si="60"/>
        <v>6</v>
      </c>
      <c r="BE68" s="322">
        <f t="shared" si="60"/>
        <v>7</v>
      </c>
      <c r="BF68" s="322">
        <f t="shared" si="60"/>
        <v>8</v>
      </c>
      <c r="BG68" s="322">
        <f t="shared" si="60"/>
        <v>9</v>
      </c>
      <c r="BH68" s="322">
        <f t="shared" si="60"/>
        <v>10</v>
      </c>
      <c r="BI68" s="322">
        <f t="shared" si="60"/>
        <v>11</v>
      </c>
      <c r="BJ68" s="322">
        <f t="shared" si="60"/>
        <v>12</v>
      </c>
      <c r="BK68" s="322">
        <f t="shared" si="60"/>
        <v>13</v>
      </c>
      <c r="BL68" s="322">
        <f t="shared" si="60"/>
        <v>14</v>
      </c>
      <c r="BM68" s="322">
        <f t="shared" si="60"/>
        <v>15</v>
      </c>
      <c r="BN68" s="322">
        <f t="shared" si="60"/>
        <v>16</v>
      </c>
      <c r="BO68" s="322">
        <f t="shared" si="60"/>
        <v>17</v>
      </c>
      <c r="BP68" s="322">
        <f t="shared" ref="BP68:EA68" si="61">IF(AND(BP$63&gt;=$C$44, BP$63&gt;=($B68-1)*12),BO68+1,0)</f>
        <v>18</v>
      </c>
      <c r="BQ68" s="322">
        <f t="shared" si="61"/>
        <v>19</v>
      </c>
      <c r="BR68" s="322">
        <f t="shared" si="61"/>
        <v>20</v>
      </c>
      <c r="BS68" s="322">
        <f t="shared" si="61"/>
        <v>21</v>
      </c>
      <c r="BT68" s="322">
        <f t="shared" si="61"/>
        <v>22</v>
      </c>
      <c r="BU68" s="322">
        <f t="shared" si="61"/>
        <v>23</v>
      </c>
      <c r="BV68" s="322">
        <f t="shared" si="61"/>
        <v>24</v>
      </c>
      <c r="BW68" s="322">
        <f t="shared" si="61"/>
        <v>25</v>
      </c>
      <c r="BX68" s="322">
        <f t="shared" si="61"/>
        <v>26</v>
      </c>
      <c r="BY68" s="322">
        <f t="shared" si="61"/>
        <v>27</v>
      </c>
      <c r="BZ68" s="322">
        <f t="shared" si="61"/>
        <v>28</v>
      </c>
      <c r="CA68" s="322">
        <f t="shared" si="61"/>
        <v>29</v>
      </c>
      <c r="CB68" s="322">
        <f t="shared" si="61"/>
        <v>30</v>
      </c>
      <c r="CC68" s="322">
        <f t="shared" si="61"/>
        <v>31</v>
      </c>
      <c r="CD68" s="322">
        <f t="shared" si="61"/>
        <v>32</v>
      </c>
      <c r="CE68" s="322">
        <f t="shared" si="61"/>
        <v>33</v>
      </c>
      <c r="CF68" s="322">
        <f t="shared" si="61"/>
        <v>34</v>
      </c>
      <c r="CG68" s="322">
        <f t="shared" si="61"/>
        <v>35</v>
      </c>
      <c r="CH68" s="322">
        <f t="shared" si="61"/>
        <v>36</v>
      </c>
      <c r="CI68" s="322">
        <f t="shared" si="61"/>
        <v>37</v>
      </c>
      <c r="CJ68" s="322">
        <f t="shared" si="61"/>
        <v>38</v>
      </c>
      <c r="CK68" s="322">
        <f t="shared" si="61"/>
        <v>39</v>
      </c>
      <c r="CL68" s="322">
        <f t="shared" si="61"/>
        <v>40</v>
      </c>
      <c r="CM68" s="322">
        <f t="shared" si="61"/>
        <v>41</v>
      </c>
      <c r="CN68" s="322">
        <f t="shared" si="61"/>
        <v>42</v>
      </c>
      <c r="CO68" s="322">
        <f t="shared" si="61"/>
        <v>43</v>
      </c>
      <c r="CP68" s="322">
        <f t="shared" si="61"/>
        <v>44</v>
      </c>
      <c r="CQ68" s="322">
        <f t="shared" si="61"/>
        <v>45</v>
      </c>
      <c r="CR68" s="322">
        <f t="shared" si="61"/>
        <v>46</v>
      </c>
      <c r="CS68" s="322">
        <f t="shared" si="61"/>
        <v>47</v>
      </c>
      <c r="CT68" s="322">
        <f t="shared" si="61"/>
        <v>48</v>
      </c>
      <c r="CU68" s="322">
        <f t="shared" si="61"/>
        <v>49</v>
      </c>
      <c r="CV68" s="322">
        <f t="shared" si="61"/>
        <v>50</v>
      </c>
      <c r="CW68" s="322">
        <f t="shared" si="61"/>
        <v>51</v>
      </c>
      <c r="CX68" s="322">
        <f t="shared" si="61"/>
        <v>52</v>
      </c>
      <c r="CY68" s="322">
        <f t="shared" si="61"/>
        <v>53</v>
      </c>
      <c r="CZ68" s="322">
        <f t="shared" si="61"/>
        <v>54</v>
      </c>
      <c r="DA68" s="322">
        <f t="shared" si="61"/>
        <v>55</v>
      </c>
      <c r="DB68" s="322">
        <f t="shared" si="61"/>
        <v>56</v>
      </c>
      <c r="DC68" s="322">
        <f t="shared" si="61"/>
        <v>57</v>
      </c>
      <c r="DD68" s="322">
        <f t="shared" si="61"/>
        <v>58</v>
      </c>
      <c r="DE68" s="322">
        <f t="shared" si="61"/>
        <v>59</v>
      </c>
      <c r="DF68" s="322">
        <f t="shared" si="61"/>
        <v>60</v>
      </c>
      <c r="DG68" s="322">
        <f t="shared" si="61"/>
        <v>61</v>
      </c>
      <c r="DH68" s="322">
        <f t="shared" si="61"/>
        <v>62</v>
      </c>
      <c r="DI68" s="322">
        <f t="shared" si="61"/>
        <v>63</v>
      </c>
      <c r="DJ68" s="322">
        <f t="shared" si="61"/>
        <v>64</v>
      </c>
      <c r="DK68" s="322">
        <f t="shared" si="61"/>
        <v>65</v>
      </c>
      <c r="DL68" s="322">
        <f t="shared" si="61"/>
        <v>66</v>
      </c>
      <c r="DM68" s="322">
        <f t="shared" si="61"/>
        <v>67</v>
      </c>
      <c r="DN68" s="322">
        <f t="shared" si="61"/>
        <v>68</v>
      </c>
      <c r="DO68" s="322">
        <f t="shared" si="61"/>
        <v>69</v>
      </c>
      <c r="DP68" s="322">
        <f t="shared" si="61"/>
        <v>70</v>
      </c>
      <c r="DQ68" s="322">
        <f t="shared" si="61"/>
        <v>71</v>
      </c>
      <c r="DR68" s="322">
        <f t="shared" si="61"/>
        <v>72</v>
      </c>
      <c r="DS68" s="322">
        <f t="shared" si="61"/>
        <v>73</v>
      </c>
      <c r="DT68" s="322">
        <f t="shared" si="61"/>
        <v>74</v>
      </c>
      <c r="DU68" s="322">
        <f t="shared" si="61"/>
        <v>75</v>
      </c>
      <c r="DV68" s="322">
        <f t="shared" si="61"/>
        <v>76</v>
      </c>
      <c r="DW68" s="322">
        <f t="shared" si="61"/>
        <v>77</v>
      </c>
      <c r="DX68" s="322">
        <f t="shared" si="61"/>
        <v>78</v>
      </c>
      <c r="DY68" s="322">
        <f t="shared" si="61"/>
        <v>79</v>
      </c>
      <c r="DZ68" s="322">
        <f t="shared" si="61"/>
        <v>80</v>
      </c>
      <c r="EA68" s="322">
        <f t="shared" si="61"/>
        <v>81</v>
      </c>
      <c r="EB68" s="322">
        <f t="shared" ref="EB68:GM68" si="62">IF(AND(EB$63&gt;=$C$44, EB$63&gt;=($B68-1)*12),EA68+1,0)</f>
        <v>82</v>
      </c>
      <c r="EC68" s="322">
        <f t="shared" si="62"/>
        <v>83</v>
      </c>
      <c r="ED68" s="322">
        <f t="shared" si="62"/>
        <v>84</v>
      </c>
      <c r="EE68" s="322">
        <f t="shared" si="62"/>
        <v>85</v>
      </c>
      <c r="EF68" s="322">
        <f t="shared" si="62"/>
        <v>86</v>
      </c>
      <c r="EG68" s="322">
        <f t="shared" si="62"/>
        <v>87</v>
      </c>
      <c r="EH68" s="322">
        <f t="shared" si="62"/>
        <v>88</v>
      </c>
      <c r="EI68" s="322">
        <f t="shared" si="62"/>
        <v>89</v>
      </c>
      <c r="EJ68" s="322">
        <f t="shared" si="62"/>
        <v>90</v>
      </c>
      <c r="EK68" s="322">
        <f t="shared" si="62"/>
        <v>91</v>
      </c>
      <c r="EL68" s="322">
        <f t="shared" si="62"/>
        <v>92</v>
      </c>
      <c r="EM68" s="322">
        <f t="shared" si="62"/>
        <v>93</v>
      </c>
      <c r="EN68" s="322">
        <f t="shared" si="62"/>
        <v>94</v>
      </c>
      <c r="EO68" s="322">
        <f t="shared" si="62"/>
        <v>95</v>
      </c>
      <c r="EP68" s="322">
        <f t="shared" si="62"/>
        <v>96</v>
      </c>
      <c r="EQ68" s="322">
        <f t="shared" si="62"/>
        <v>97</v>
      </c>
      <c r="ER68" s="322">
        <f t="shared" si="62"/>
        <v>98</v>
      </c>
      <c r="ES68" s="322">
        <f t="shared" si="62"/>
        <v>99</v>
      </c>
      <c r="ET68" s="322">
        <f t="shared" si="62"/>
        <v>100</v>
      </c>
      <c r="EU68" s="322">
        <f t="shared" si="62"/>
        <v>101</v>
      </c>
      <c r="EV68" s="322">
        <f t="shared" si="62"/>
        <v>102</v>
      </c>
      <c r="EW68" s="322">
        <f t="shared" si="62"/>
        <v>103</v>
      </c>
      <c r="EX68" s="322">
        <f t="shared" si="62"/>
        <v>104</v>
      </c>
      <c r="EY68" s="322">
        <f t="shared" si="62"/>
        <v>105</v>
      </c>
      <c r="EZ68" s="322">
        <f t="shared" si="62"/>
        <v>106</v>
      </c>
      <c r="FA68" s="322">
        <f t="shared" si="62"/>
        <v>107</v>
      </c>
      <c r="FB68" s="322">
        <f t="shared" si="62"/>
        <v>108</v>
      </c>
      <c r="FC68" s="322">
        <f t="shared" si="62"/>
        <v>109</v>
      </c>
      <c r="FD68" s="322">
        <f t="shared" si="62"/>
        <v>110</v>
      </c>
      <c r="FE68" s="322">
        <f t="shared" si="62"/>
        <v>111</v>
      </c>
      <c r="FF68" s="322">
        <f t="shared" si="62"/>
        <v>112</v>
      </c>
      <c r="FG68" s="322">
        <f t="shared" si="62"/>
        <v>113</v>
      </c>
      <c r="FH68" s="322">
        <f t="shared" si="62"/>
        <v>114</v>
      </c>
      <c r="FI68" s="322">
        <f t="shared" si="62"/>
        <v>115</v>
      </c>
      <c r="FJ68" s="322">
        <f t="shared" si="62"/>
        <v>116</v>
      </c>
      <c r="FK68" s="322">
        <f t="shared" si="62"/>
        <v>117</v>
      </c>
      <c r="FL68" s="322">
        <f t="shared" si="62"/>
        <v>118</v>
      </c>
      <c r="FM68" s="322">
        <f t="shared" si="62"/>
        <v>119</v>
      </c>
      <c r="FN68" s="322">
        <f t="shared" si="62"/>
        <v>120</v>
      </c>
      <c r="FO68" s="322">
        <f t="shared" si="62"/>
        <v>121</v>
      </c>
      <c r="FP68" s="322">
        <f t="shared" si="62"/>
        <v>122</v>
      </c>
      <c r="FQ68" s="322">
        <f t="shared" si="62"/>
        <v>123</v>
      </c>
      <c r="FR68" s="322">
        <f t="shared" si="62"/>
        <v>124</v>
      </c>
      <c r="FS68" s="322">
        <f t="shared" si="62"/>
        <v>125</v>
      </c>
      <c r="FT68" s="322">
        <f t="shared" si="62"/>
        <v>126</v>
      </c>
      <c r="FU68" s="322">
        <f t="shared" si="62"/>
        <v>127</v>
      </c>
      <c r="FV68" s="322">
        <f t="shared" si="62"/>
        <v>128</v>
      </c>
      <c r="FW68" s="322">
        <f t="shared" si="62"/>
        <v>129</v>
      </c>
      <c r="FX68" s="322">
        <f t="shared" si="62"/>
        <v>130</v>
      </c>
      <c r="FY68" s="322">
        <f t="shared" si="62"/>
        <v>131</v>
      </c>
      <c r="FZ68" s="322">
        <f t="shared" si="62"/>
        <v>132</v>
      </c>
      <c r="GA68" s="322">
        <f t="shared" si="62"/>
        <v>133</v>
      </c>
      <c r="GB68" s="322">
        <f t="shared" si="62"/>
        <v>134</v>
      </c>
      <c r="GC68" s="322">
        <f t="shared" si="62"/>
        <v>135</v>
      </c>
      <c r="GD68" s="322">
        <f t="shared" si="62"/>
        <v>136</v>
      </c>
      <c r="GE68" s="322">
        <f t="shared" si="62"/>
        <v>137</v>
      </c>
      <c r="GF68" s="322">
        <f t="shared" si="62"/>
        <v>138</v>
      </c>
      <c r="GG68" s="322">
        <f t="shared" si="62"/>
        <v>139</v>
      </c>
      <c r="GH68" s="322">
        <f t="shared" si="62"/>
        <v>140</v>
      </c>
      <c r="GI68" s="322">
        <f t="shared" si="62"/>
        <v>141</v>
      </c>
      <c r="GJ68" s="322">
        <f t="shared" si="62"/>
        <v>142</v>
      </c>
      <c r="GK68" s="322">
        <f t="shared" si="62"/>
        <v>143</v>
      </c>
      <c r="GL68" s="322">
        <f t="shared" si="62"/>
        <v>144</v>
      </c>
      <c r="GM68" s="322">
        <f t="shared" si="62"/>
        <v>145</v>
      </c>
      <c r="GN68" s="322">
        <f t="shared" ref="GN68:IY68" si="63">IF(AND(GN$63&gt;=$C$44, GN$63&gt;=($B68-1)*12),GM68+1,0)</f>
        <v>146</v>
      </c>
      <c r="GO68" s="322">
        <f t="shared" si="63"/>
        <v>147</v>
      </c>
      <c r="GP68" s="322">
        <f t="shared" si="63"/>
        <v>148</v>
      </c>
      <c r="GQ68" s="322">
        <f t="shared" si="63"/>
        <v>149</v>
      </c>
      <c r="GR68" s="322">
        <f t="shared" si="63"/>
        <v>150</v>
      </c>
      <c r="GS68" s="322">
        <f t="shared" si="63"/>
        <v>151</v>
      </c>
      <c r="GT68" s="322">
        <f t="shared" si="63"/>
        <v>152</v>
      </c>
      <c r="GU68" s="322">
        <f t="shared" si="63"/>
        <v>153</v>
      </c>
      <c r="GV68" s="322">
        <f t="shared" si="63"/>
        <v>154</v>
      </c>
      <c r="GW68" s="322">
        <f t="shared" si="63"/>
        <v>155</v>
      </c>
      <c r="GX68" s="322">
        <f t="shared" si="63"/>
        <v>156</v>
      </c>
      <c r="GY68" s="322">
        <f t="shared" si="63"/>
        <v>157</v>
      </c>
      <c r="GZ68" s="322">
        <f t="shared" si="63"/>
        <v>158</v>
      </c>
      <c r="HA68" s="322">
        <f t="shared" si="63"/>
        <v>159</v>
      </c>
      <c r="HB68" s="322">
        <f t="shared" si="63"/>
        <v>160</v>
      </c>
      <c r="HC68" s="322">
        <f t="shared" si="63"/>
        <v>161</v>
      </c>
      <c r="HD68" s="322">
        <f t="shared" si="63"/>
        <v>162</v>
      </c>
      <c r="HE68" s="322">
        <f t="shared" si="63"/>
        <v>163</v>
      </c>
      <c r="HF68" s="322">
        <f t="shared" si="63"/>
        <v>164</v>
      </c>
      <c r="HG68" s="322">
        <f t="shared" si="63"/>
        <v>165</v>
      </c>
      <c r="HH68" s="322">
        <f t="shared" si="63"/>
        <v>166</v>
      </c>
      <c r="HI68" s="322">
        <f t="shared" si="63"/>
        <v>167</v>
      </c>
      <c r="HJ68" s="322">
        <f t="shared" si="63"/>
        <v>168</v>
      </c>
      <c r="HK68" s="322">
        <f t="shared" si="63"/>
        <v>169</v>
      </c>
      <c r="HL68" s="322">
        <f t="shared" si="63"/>
        <v>170</v>
      </c>
      <c r="HM68" s="322">
        <f t="shared" si="63"/>
        <v>171</v>
      </c>
      <c r="HN68" s="322">
        <f t="shared" si="63"/>
        <v>172</v>
      </c>
      <c r="HO68" s="322">
        <f t="shared" si="63"/>
        <v>173</v>
      </c>
      <c r="HP68" s="322">
        <f t="shared" si="63"/>
        <v>174</v>
      </c>
      <c r="HQ68" s="322">
        <f t="shared" si="63"/>
        <v>175</v>
      </c>
      <c r="HR68" s="322">
        <f t="shared" si="63"/>
        <v>176</v>
      </c>
      <c r="HS68" s="322">
        <f t="shared" si="63"/>
        <v>177</v>
      </c>
      <c r="HT68" s="322">
        <f t="shared" si="63"/>
        <v>178</v>
      </c>
      <c r="HU68" s="322">
        <f t="shared" si="63"/>
        <v>179</v>
      </c>
      <c r="HV68" s="322">
        <f t="shared" si="63"/>
        <v>180</v>
      </c>
      <c r="HW68" s="322">
        <f t="shared" si="63"/>
        <v>181</v>
      </c>
      <c r="HX68" s="322">
        <f t="shared" si="63"/>
        <v>182</v>
      </c>
      <c r="HY68" s="322">
        <f t="shared" si="63"/>
        <v>183</v>
      </c>
      <c r="HZ68" s="322">
        <f t="shared" si="63"/>
        <v>184</v>
      </c>
      <c r="IA68" s="322">
        <f t="shared" si="63"/>
        <v>185</v>
      </c>
      <c r="IB68" s="322">
        <f t="shared" si="63"/>
        <v>186</v>
      </c>
      <c r="IC68" s="322">
        <f t="shared" si="63"/>
        <v>187</v>
      </c>
      <c r="ID68" s="322">
        <f t="shared" si="63"/>
        <v>188</v>
      </c>
      <c r="IE68" s="322">
        <f t="shared" si="63"/>
        <v>189</v>
      </c>
      <c r="IF68" s="322">
        <f t="shared" si="63"/>
        <v>190</v>
      </c>
      <c r="IG68" s="322">
        <f t="shared" si="63"/>
        <v>191</v>
      </c>
      <c r="IH68" s="322">
        <f t="shared" si="63"/>
        <v>192</v>
      </c>
      <c r="II68" s="322">
        <f t="shared" si="63"/>
        <v>193</v>
      </c>
      <c r="IJ68" s="322">
        <f t="shared" si="63"/>
        <v>194</v>
      </c>
      <c r="IK68" s="322">
        <f t="shared" si="63"/>
        <v>195</v>
      </c>
      <c r="IL68" s="322">
        <f t="shared" si="63"/>
        <v>196</v>
      </c>
      <c r="IM68" s="322">
        <f t="shared" si="63"/>
        <v>197</v>
      </c>
      <c r="IN68" s="322">
        <f t="shared" si="63"/>
        <v>198</v>
      </c>
      <c r="IO68" s="322">
        <f t="shared" si="63"/>
        <v>199</v>
      </c>
      <c r="IP68" s="322">
        <f t="shared" si="63"/>
        <v>200</v>
      </c>
      <c r="IQ68" s="322">
        <f t="shared" si="63"/>
        <v>201</v>
      </c>
      <c r="IR68" s="322">
        <f t="shared" si="63"/>
        <v>202</v>
      </c>
      <c r="IS68" s="322">
        <f t="shared" si="63"/>
        <v>203</v>
      </c>
      <c r="IT68" s="322">
        <f t="shared" si="63"/>
        <v>204</v>
      </c>
      <c r="IU68" s="322">
        <f t="shared" si="63"/>
        <v>205</v>
      </c>
      <c r="IV68" s="322">
        <f t="shared" si="63"/>
        <v>206</v>
      </c>
      <c r="IW68" s="322">
        <f t="shared" si="63"/>
        <v>207</v>
      </c>
      <c r="IX68" s="322">
        <f t="shared" si="63"/>
        <v>208</v>
      </c>
      <c r="IY68" s="322">
        <f t="shared" si="63"/>
        <v>209</v>
      </c>
      <c r="IZ68" s="322">
        <f t="shared" ref="IZ68:JU68" si="64">IF(AND(IZ$63&gt;=$C$44, IZ$63&gt;=($B68-1)*12),IY68+1,0)</f>
        <v>210</v>
      </c>
      <c r="JA68" s="322">
        <f t="shared" si="64"/>
        <v>211</v>
      </c>
      <c r="JB68" s="322">
        <f t="shared" si="64"/>
        <v>212</v>
      </c>
      <c r="JC68" s="322">
        <f t="shared" si="64"/>
        <v>213</v>
      </c>
      <c r="JD68" s="322">
        <f t="shared" si="64"/>
        <v>214</v>
      </c>
      <c r="JE68" s="322">
        <f t="shared" si="64"/>
        <v>215</v>
      </c>
      <c r="JF68" s="322">
        <f t="shared" si="64"/>
        <v>216</v>
      </c>
      <c r="JG68" s="322">
        <f t="shared" si="64"/>
        <v>217</v>
      </c>
      <c r="JH68" s="322">
        <f t="shared" si="64"/>
        <v>218</v>
      </c>
      <c r="JI68" s="322">
        <f t="shared" si="64"/>
        <v>219</v>
      </c>
      <c r="JJ68" s="322">
        <f t="shared" si="64"/>
        <v>220</v>
      </c>
      <c r="JK68" s="322">
        <f t="shared" si="64"/>
        <v>221</v>
      </c>
      <c r="JL68" s="322">
        <f t="shared" si="64"/>
        <v>222</v>
      </c>
      <c r="JM68" s="322">
        <f t="shared" si="64"/>
        <v>223</v>
      </c>
      <c r="JN68" s="322">
        <f t="shared" si="64"/>
        <v>224</v>
      </c>
      <c r="JO68" s="322">
        <f t="shared" si="64"/>
        <v>225</v>
      </c>
      <c r="JP68" s="322">
        <f t="shared" si="64"/>
        <v>226</v>
      </c>
      <c r="JQ68" s="322">
        <f t="shared" si="64"/>
        <v>227</v>
      </c>
      <c r="JR68" s="322">
        <f t="shared" si="64"/>
        <v>228</v>
      </c>
      <c r="JS68" s="322">
        <f t="shared" si="64"/>
        <v>229</v>
      </c>
      <c r="JT68" s="322">
        <f t="shared" si="64"/>
        <v>230</v>
      </c>
      <c r="JU68" s="322">
        <f t="shared" si="64"/>
        <v>231</v>
      </c>
      <c r="JV68" s="322">
        <f>IF(AND(JV$63&gt;=$C$44, JV$63&gt;=($B68-1)*12),JU68+1,0)</f>
        <v>232</v>
      </c>
    </row>
    <row r="69" spans="1:282" x14ac:dyDescent="0.25">
      <c r="A69" s="312"/>
      <c r="D69" s="324"/>
      <c r="E69" s="323"/>
      <c r="F69" s="198"/>
      <c r="G69" s="198"/>
      <c r="H69" s="204"/>
      <c r="I69" s="313"/>
      <c r="J69" s="204"/>
      <c r="K69" s="314"/>
      <c r="L69" s="198"/>
      <c r="M69" s="198"/>
      <c r="N69" s="198"/>
      <c r="O69" s="312"/>
      <c r="P69" s="313"/>
      <c r="Q69" s="312"/>
      <c r="R69" s="314"/>
      <c r="S69" s="198"/>
      <c r="T69" s="198"/>
      <c r="U69" s="198"/>
      <c r="X69" s="204"/>
      <c r="Y69" s="205"/>
      <c r="Z69" s="198"/>
      <c r="AA69" s="198"/>
      <c r="AB69" s="198"/>
      <c r="AC69" s="198"/>
      <c r="AD69" s="198"/>
      <c r="AE69" s="198"/>
      <c r="AF69" s="198"/>
      <c r="AG69" s="198"/>
      <c r="AH69" s="198"/>
      <c r="AI69" s="198"/>
      <c r="AJ69" s="198"/>
      <c r="AK69" s="198"/>
      <c r="AL69" s="198"/>
      <c r="AM69" s="198"/>
      <c r="AN69" s="198"/>
      <c r="AO69" s="198"/>
      <c r="AP69" s="198"/>
      <c r="AQ69" s="198"/>
      <c r="AR69" s="198"/>
      <c r="AS69" s="198"/>
      <c r="AT69" s="198"/>
      <c r="AU69" s="198"/>
      <c r="AV69" s="198"/>
      <c r="AW69" s="198"/>
      <c r="AX69" s="198"/>
      <c r="AY69" s="198"/>
      <c r="AZ69" s="198"/>
      <c r="BA69" s="198"/>
      <c r="BB69" s="198"/>
      <c r="BC69" s="198"/>
      <c r="BD69" s="198"/>
      <c r="BE69" s="198"/>
      <c r="BF69" s="198"/>
      <c r="BG69" s="198"/>
      <c r="BH69" s="198"/>
      <c r="BI69" s="198"/>
      <c r="BJ69" s="198"/>
      <c r="BK69" s="198"/>
      <c r="BL69" s="198"/>
      <c r="BM69" s="198"/>
      <c r="BN69" s="198"/>
      <c r="BO69" s="198"/>
      <c r="BP69" s="198"/>
      <c r="BQ69" s="198"/>
      <c r="BR69" s="198"/>
      <c r="BS69" s="198"/>
      <c r="BT69" s="198"/>
      <c r="BU69" s="198"/>
      <c r="BV69" s="198"/>
      <c r="BW69" s="198"/>
      <c r="BX69" s="198"/>
      <c r="BY69" s="198"/>
      <c r="BZ69" s="198"/>
      <c r="CA69" s="198"/>
      <c r="CB69" s="198"/>
      <c r="CC69" s="198"/>
      <c r="CD69" s="198"/>
      <c r="CE69" s="198"/>
      <c r="CF69" s="198"/>
      <c r="CG69" s="198"/>
      <c r="CH69" s="198"/>
      <c r="CI69" s="198"/>
      <c r="CJ69" s="198"/>
      <c r="CK69" s="198"/>
      <c r="CL69" s="198"/>
      <c r="CM69" s="198"/>
      <c r="CN69" s="198"/>
      <c r="CO69" s="198"/>
      <c r="CP69" s="198"/>
      <c r="CQ69" s="198"/>
      <c r="CR69" s="198"/>
      <c r="CS69" s="198"/>
      <c r="CT69" s="198"/>
      <c r="CU69" s="198"/>
      <c r="CV69" s="198"/>
      <c r="CW69" s="198"/>
      <c r="CX69" s="198"/>
      <c r="CY69" s="198"/>
      <c r="CZ69" s="198"/>
      <c r="DA69" s="198"/>
      <c r="DB69" s="198"/>
      <c r="DC69" s="198"/>
      <c r="DD69" s="198"/>
      <c r="DE69" s="198"/>
      <c r="DF69" s="198"/>
      <c r="DG69" s="198"/>
      <c r="DH69" s="198"/>
      <c r="DI69" s="198"/>
      <c r="DJ69" s="198"/>
      <c r="DK69" s="198"/>
      <c r="DL69" s="198"/>
      <c r="DM69" s="198"/>
      <c r="DN69" s="198"/>
      <c r="DO69" s="198"/>
      <c r="DP69" s="198"/>
      <c r="DQ69" s="198"/>
      <c r="DR69" s="198"/>
      <c r="DS69" s="198"/>
      <c r="DT69" s="198"/>
      <c r="DU69" s="198"/>
      <c r="DV69" s="198"/>
      <c r="DW69" s="198"/>
      <c r="DX69" s="198"/>
      <c r="DY69" s="198"/>
      <c r="DZ69" s="198"/>
      <c r="EA69" s="198"/>
      <c r="EB69" s="198"/>
      <c r="EC69" s="198"/>
      <c r="ED69" s="198"/>
      <c r="EE69" s="198"/>
      <c r="EF69" s="198"/>
      <c r="EG69" s="198"/>
      <c r="EH69" s="198"/>
      <c r="EI69" s="198"/>
      <c r="EJ69" s="198"/>
      <c r="EK69" s="198"/>
      <c r="EL69" s="198"/>
      <c r="EM69" s="198"/>
      <c r="EN69" s="198"/>
      <c r="EO69" s="198"/>
      <c r="EP69" s="198"/>
      <c r="EQ69" s="198"/>
      <c r="ER69" s="198"/>
      <c r="ES69" s="198"/>
      <c r="ET69" s="198"/>
      <c r="EU69" s="198"/>
      <c r="EV69" s="198"/>
      <c r="EW69" s="198"/>
      <c r="EX69" s="198"/>
      <c r="EY69" s="198"/>
      <c r="EZ69" s="198"/>
      <c r="FA69" s="198"/>
      <c r="FB69" s="198"/>
      <c r="FC69" s="198"/>
      <c r="FD69" s="198"/>
      <c r="FE69" s="198"/>
      <c r="FF69" s="198"/>
      <c r="FG69" s="198"/>
      <c r="FH69" s="198"/>
      <c r="FI69" s="198"/>
      <c r="FJ69" s="198"/>
      <c r="FK69" s="198"/>
      <c r="FL69" s="198"/>
      <c r="FM69" s="198"/>
      <c r="FN69" s="198"/>
      <c r="FO69" s="198"/>
      <c r="FP69" s="198"/>
      <c r="FQ69" s="198"/>
      <c r="FR69" s="198"/>
      <c r="FS69" s="198"/>
      <c r="FT69" s="198"/>
      <c r="FU69" s="198"/>
      <c r="FV69" s="198"/>
      <c r="FW69" s="198"/>
      <c r="FX69" s="198"/>
      <c r="FY69" s="198"/>
      <c r="FZ69" s="198"/>
      <c r="GA69" s="198"/>
      <c r="GB69" s="198"/>
      <c r="GC69" s="198"/>
      <c r="GD69" s="198"/>
      <c r="GE69" s="198"/>
      <c r="GF69" s="198"/>
      <c r="GG69" s="198"/>
      <c r="GH69" s="198"/>
      <c r="GI69" s="198"/>
      <c r="GJ69" s="198"/>
      <c r="GK69" s="198"/>
      <c r="GL69" s="198"/>
      <c r="GM69" s="198"/>
      <c r="GN69" s="198"/>
      <c r="GO69" s="198"/>
      <c r="GP69" s="198"/>
      <c r="GQ69" s="198"/>
      <c r="GR69" s="198"/>
      <c r="GS69" s="198"/>
      <c r="GT69" s="198"/>
      <c r="GU69" s="198"/>
      <c r="GV69" s="198"/>
      <c r="GW69" s="198"/>
      <c r="GX69" s="198"/>
      <c r="GY69" s="198"/>
      <c r="GZ69" s="198"/>
      <c r="HA69" s="198"/>
      <c r="HB69" s="198"/>
      <c r="HC69" s="198"/>
      <c r="HD69" s="198"/>
      <c r="HE69" s="198"/>
      <c r="HF69" s="198"/>
      <c r="HG69" s="198"/>
      <c r="HH69" s="198"/>
      <c r="HI69" s="198"/>
      <c r="HJ69" s="198"/>
      <c r="HK69" s="198"/>
      <c r="HL69" s="198"/>
      <c r="HM69" s="198"/>
      <c r="HN69" s="198"/>
      <c r="HO69" s="198"/>
      <c r="HP69" s="198"/>
      <c r="HQ69" s="198"/>
      <c r="HR69" s="198"/>
      <c r="HS69" s="198"/>
      <c r="HT69" s="198"/>
      <c r="HU69" s="198"/>
      <c r="HV69" s="198"/>
      <c r="HW69" s="198"/>
      <c r="HX69" s="198"/>
      <c r="HY69" s="198"/>
      <c r="HZ69" s="198"/>
      <c r="IA69" s="198"/>
      <c r="IB69" s="198"/>
      <c r="IC69" s="198"/>
      <c r="ID69" s="198"/>
      <c r="IE69" s="198"/>
      <c r="IF69" s="198"/>
      <c r="IG69" s="198"/>
      <c r="IH69" s="198"/>
      <c r="II69" s="198"/>
      <c r="IJ69" s="198"/>
      <c r="IK69" s="198"/>
      <c r="IL69" s="198"/>
      <c r="IM69" s="198"/>
      <c r="IN69" s="198"/>
      <c r="IO69" s="198"/>
      <c r="IP69" s="198"/>
      <c r="IQ69" s="198"/>
      <c r="IR69" s="198"/>
      <c r="IS69" s="198"/>
      <c r="IT69" s="198"/>
      <c r="IU69" s="198"/>
      <c r="IV69" s="198"/>
      <c r="IW69" s="198"/>
      <c r="IX69" s="198"/>
      <c r="IY69" s="198"/>
      <c r="IZ69" s="198"/>
      <c r="JA69" s="198"/>
      <c r="JB69" s="198"/>
      <c r="JC69" s="198"/>
      <c r="JD69" s="198"/>
      <c r="JE69" s="198"/>
      <c r="JF69" s="198"/>
      <c r="JG69" s="198"/>
      <c r="JH69" s="198"/>
      <c r="JI69" s="198"/>
      <c r="JJ69" s="198"/>
      <c r="JK69" s="198"/>
      <c r="JL69" s="198"/>
      <c r="JM69" s="198"/>
      <c r="JN69" s="198"/>
      <c r="JO69" s="198"/>
      <c r="JP69" s="198"/>
      <c r="JQ69" s="198"/>
      <c r="JR69" s="198"/>
      <c r="JS69" s="198"/>
      <c r="JT69" s="198"/>
      <c r="JU69" s="198"/>
      <c r="JV69" s="198"/>
    </row>
    <row r="70" spans="1:282" s="343" customFormat="1" x14ac:dyDescent="0.25">
      <c r="A70" s="343" t="s">
        <v>473</v>
      </c>
      <c r="B70" s="343">
        <v>1</v>
      </c>
    </row>
    <row r="71" spans="1:282" s="342" customFormat="1" x14ac:dyDescent="0.25"/>
    <row r="72" spans="1:282" s="363" customFormat="1" x14ac:dyDescent="0.25">
      <c r="A72" s="363" t="s">
        <v>474</v>
      </c>
      <c r="B72" s="361"/>
      <c r="C72" s="348">
        <f>B76</f>
        <v>0</v>
      </c>
      <c r="D72" s="348">
        <f t="shared" ref="D72:BO72" si="65">C76</f>
        <v>320108</v>
      </c>
      <c r="E72" s="348">
        <f t="shared" si="65"/>
        <v>320108</v>
      </c>
      <c r="F72" s="348">
        <f t="shared" si="65"/>
        <v>320108</v>
      </c>
      <c r="G72" s="348">
        <f t="shared" si="65"/>
        <v>320108</v>
      </c>
      <c r="H72" s="348">
        <f t="shared" si="65"/>
        <v>320108</v>
      </c>
      <c r="I72" s="348">
        <f t="shared" si="65"/>
        <v>320108</v>
      </c>
      <c r="J72" s="348">
        <f t="shared" si="65"/>
        <v>320108</v>
      </c>
      <c r="K72" s="348">
        <f t="shared" si="65"/>
        <v>320108</v>
      </c>
      <c r="L72" s="348">
        <f t="shared" si="65"/>
        <v>320108</v>
      </c>
      <c r="M72" s="348">
        <f t="shared" si="65"/>
        <v>320108</v>
      </c>
      <c r="N72" s="348">
        <f t="shared" si="65"/>
        <v>320108</v>
      </c>
      <c r="O72" s="348">
        <f t="shared" si="65"/>
        <v>320108</v>
      </c>
      <c r="P72" s="348">
        <f t="shared" si="65"/>
        <v>320108</v>
      </c>
      <c r="Q72" s="348">
        <f t="shared" si="65"/>
        <v>320108</v>
      </c>
      <c r="R72" s="348">
        <f t="shared" si="65"/>
        <v>320108</v>
      </c>
      <c r="S72" s="348">
        <f t="shared" si="65"/>
        <v>320108</v>
      </c>
      <c r="T72" s="348">
        <f t="shared" si="65"/>
        <v>320108</v>
      </c>
      <c r="U72" s="348">
        <f t="shared" si="65"/>
        <v>320108</v>
      </c>
      <c r="V72" s="348">
        <f t="shared" si="65"/>
        <v>320108</v>
      </c>
      <c r="W72" s="348">
        <f t="shared" si="65"/>
        <v>320108</v>
      </c>
      <c r="X72" s="348">
        <f t="shared" si="65"/>
        <v>320108</v>
      </c>
      <c r="Y72" s="348">
        <f t="shared" si="65"/>
        <v>320108</v>
      </c>
      <c r="Z72" s="348">
        <f t="shared" si="65"/>
        <v>320108</v>
      </c>
      <c r="AA72" s="348">
        <f t="shared" si="65"/>
        <v>320108</v>
      </c>
      <c r="AB72" s="348">
        <f t="shared" si="65"/>
        <v>319264.15982098045</v>
      </c>
      <c r="AC72" s="348">
        <f t="shared" si="65"/>
        <v>318416.80364121502</v>
      </c>
      <c r="AD72" s="348">
        <f t="shared" si="65"/>
        <v>317565.91681070055</v>
      </c>
      <c r="AE72" s="348">
        <f t="shared" si="65"/>
        <v>316711.48461839225</v>
      </c>
      <c r="AF72" s="348">
        <f t="shared" si="65"/>
        <v>315853.49229194934</v>
      </c>
      <c r="AG72" s="348">
        <f t="shared" si="65"/>
        <v>314991.9249974796</v>
      </c>
      <c r="AH72" s="348">
        <f t="shared" si="65"/>
        <v>314126.76783928287</v>
      </c>
      <c r="AI72" s="348">
        <f t="shared" si="65"/>
        <v>313258.00585959369</v>
      </c>
      <c r="AJ72" s="348">
        <f t="shared" si="65"/>
        <v>312385.62403832248</v>
      </c>
      <c r="AK72" s="348">
        <f t="shared" si="65"/>
        <v>311509.60729279596</v>
      </c>
      <c r="AL72" s="348">
        <f t="shared" si="65"/>
        <v>310629.94047749642</v>
      </c>
      <c r="AM72" s="348">
        <f t="shared" si="65"/>
        <v>309746.60838379979</v>
      </c>
      <c r="AN72" s="348">
        <f t="shared" si="65"/>
        <v>308859.59573971276</v>
      </c>
      <c r="AO72" s="348">
        <f t="shared" si="65"/>
        <v>307968.88720960869</v>
      </c>
      <c r="AP72" s="348">
        <f t="shared" si="65"/>
        <v>307074.46739396255</v>
      </c>
      <c r="AQ72" s="348">
        <f t="shared" si="65"/>
        <v>306176.32082908455</v>
      </c>
      <c r="AR72" s="348">
        <f t="shared" si="65"/>
        <v>305274.4319868529</v>
      </c>
      <c r="AS72" s="348">
        <f t="shared" si="65"/>
        <v>304368.78527444525</v>
      </c>
      <c r="AT72" s="348">
        <f t="shared" si="65"/>
        <v>303459.36503406923</v>
      </c>
      <c r="AU72" s="348">
        <f t="shared" si="65"/>
        <v>302546.15554269165</v>
      </c>
      <c r="AV72" s="348">
        <f t="shared" si="65"/>
        <v>301629.14101176668</v>
      </c>
      <c r="AW72" s="348">
        <f t="shared" si="65"/>
        <v>300708.30558696284</v>
      </c>
      <c r="AX72" s="348">
        <f t="shared" si="65"/>
        <v>299783.633347889</v>
      </c>
      <c r="AY72" s="348">
        <f t="shared" si="65"/>
        <v>298855.108307819</v>
      </c>
      <c r="AZ72" s="348">
        <f t="shared" si="65"/>
        <v>297922.71441341541</v>
      </c>
      <c r="BA72" s="348">
        <f t="shared" si="65"/>
        <v>296986.43554445176</v>
      </c>
      <c r="BB72" s="348">
        <f t="shared" si="65"/>
        <v>296046.25551353412</v>
      </c>
      <c r="BC72" s="348">
        <f t="shared" si="65"/>
        <v>295102.15806582099</v>
      </c>
      <c r="BD72" s="348">
        <f t="shared" si="65"/>
        <v>294154.12687874236</v>
      </c>
      <c r="BE72" s="348">
        <f t="shared" si="65"/>
        <v>293202.14556171757</v>
      </c>
      <c r="BF72" s="348">
        <f t="shared" si="65"/>
        <v>292246.19765587186</v>
      </c>
      <c r="BG72" s="348">
        <f t="shared" si="65"/>
        <v>291286.2666337518</v>
      </c>
      <c r="BH72" s="348">
        <f t="shared" si="65"/>
        <v>290322.33589903958</v>
      </c>
      <c r="BI72" s="348">
        <f t="shared" si="65"/>
        <v>289354.38878626603</v>
      </c>
      <c r="BJ72" s="348">
        <f t="shared" si="65"/>
        <v>288382.4085605226</v>
      </c>
      <c r="BK72" s="348">
        <f t="shared" si="65"/>
        <v>287406.37841717189</v>
      </c>
      <c r="BL72" s="348">
        <f t="shared" si="65"/>
        <v>286426.28148155723</v>
      </c>
      <c r="BM72" s="348">
        <f t="shared" si="65"/>
        <v>285442.10080871085</v>
      </c>
      <c r="BN72" s="348">
        <f t="shared" si="65"/>
        <v>284453.81938306097</v>
      </c>
      <c r="BO72" s="348">
        <f t="shared" si="65"/>
        <v>283461.4201181375</v>
      </c>
      <c r="BP72" s="348">
        <f t="shared" ref="BP72:EA72" si="66">BO76</f>
        <v>282464.88585627684</v>
      </c>
      <c r="BQ72" s="348">
        <f t="shared" si="66"/>
        <v>281464.19936832512</v>
      </c>
      <c r="BR72" s="348">
        <f t="shared" si="66"/>
        <v>280459.34335334029</v>
      </c>
      <c r="BS72" s="348">
        <f t="shared" si="66"/>
        <v>279450.30043829302</v>
      </c>
      <c r="BT72" s="348">
        <f t="shared" si="66"/>
        <v>278437.05317776639</v>
      </c>
      <c r="BU72" s="348">
        <f t="shared" si="66"/>
        <v>277419.58405365422</v>
      </c>
      <c r="BV72" s="348">
        <f t="shared" si="66"/>
        <v>276397.87547485827</v>
      </c>
      <c r="BW72" s="348">
        <f t="shared" si="66"/>
        <v>275371.90977698396</v>
      </c>
      <c r="BX72" s="348">
        <f t="shared" si="66"/>
        <v>274341.66922203521</v>
      </c>
      <c r="BY72" s="348">
        <f t="shared" si="66"/>
        <v>273307.13599810749</v>
      </c>
      <c r="BZ72" s="348">
        <f t="shared" si="66"/>
        <v>272268.29221908009</v>
      </c>
      <c r="CA72" s="348">
        <f t="shared" si="66"/>
        <v>271225.11992430675</v>
      </c>
      <c r="CB72" s="348">
        <f t="shared" si="66"/>
        <v>270177.60107830516</v>
      </c>
      <c r="CC72" s="348">
        <f t="shared" si="66"/>
        <v>269125.71757044521</v>
      </c>
      <c r="CD72" s="348">
        <f t="shared" si="66"/>
        <v>268069.45121463586</v>
      </c>
      <c r="CE72" s="348">
        <f t="shared" si="66"/>
        <v>267008.78374901065</v>
      </c>
      <c r="CF72" s="348">
        <f t="shared" si="66"/>
        <v>265943.69683561201</v>
      </c>
      <c r="CG72" s="348">
        <f t="shared" si="66"/>
        <v>264874.17206007417</v>
      </c>
      <c r="CH72" s="348">
        <f t="shared" si="66"/>
        <v>263800.19093130494</v>
      </c>
      <c r="CI72" s="348">
        <f t="shared" si="66"/>
        <v>262721.73488116584</v>
      </c>
      <c r="CJ72" s="348">
        <f t="shared" si="66"/>
        <v>261638.78526415117</v>
      </c>
      <c r="CK72" s="348">
        <f t="shared" si="66"/>
        <v>260551.32335706562</v>
      </c>
      <c r="CL72" s="348">
        <f t="shared" si="66"/>
        <v>259459.33035870054</v>
      </c>
      <c r="CM72" s="348">
        <f t="shared" si="66"/>
        <v>258362.78738950891</v>
      </c>
      <c r="CN72" s="348">
        <f t="shared" si="66"/>
        <v>257261.67549127899</v>
      </c>
      <c r="CO72" s="348">
        <f t="shared" si="66"/>
        <v>256155.97562680647</v>
      </c>
      <c r="CP72" s="348">
        <f t="shared" si="66"/>
        <v>255045.66867956531</v>
      </c>
      <c r="CQ72" s="348">
        <f t="shared" si="66"/>
        <v>253930.7354533773</v>
      </c>
      <c r="CR72" s="348">
        <f t="shared" si="66"/>
        <v>252811.15667208016</v>
      </c>
      <c r="CS72" s="348">
        <f t="shared" si="66"/>
        <v>251686.91297919431</v>
      </c>
      <c r="CT72" s="348">
        <f t="shared" si="66"/>
        <v>250557.9849375881</v>
      </c>
      <c r="CU72" s="348">
        <f t="shared" si="66"/>
        <v>249424.35302914184</v>
      </c>
      <c r="CV72" s="348">
        <f t="shared" si="66"/>
        <v>248285.9976544104</v>
      </c>
      <c r="CW72" s="348">
        <f t="shared" si="66"/>
        <v>247142.89913228425</v>
      </c>
      <c r="CX72" s="348">
        <f t="shared" si="66"/>
        <v>245995.03769964923</v>
      </c>
      <c r="CY72" s="348">
        <f t="shared" si="66"/>
        <v>244842.39351104491</v>
      </c>
      <c r="CZ72" s="348">
        <f t="shared" si="66"/>
        <v>243684.94663832139</v>
      </c>
      <c r="DA72" s="348">
        <f t="shared" si="66"/>
        <v>242522.67707029486</v>
      </c>
      <c r="DB72" s="348">
        <f t="shared" si="66"/>
        <v>241355.56471240157</v>
      </c>
      <c r="DC72" s="348">
        <f t="shared" si="66"/>
        <v>240183.58938635039</v>
      </c>
      <c r="DD72" s="348">
        <f t="shared" si="66"/>
        <v>239006.73082977399</v>
      </c>
      <c r="DE72" s="348">
        <f t="shared" si="66"/>
        <v>237824.96869587852</v>
      </c>
      <c r="DF72" s="348">
        <f t="shared" si="66"/>
        <v>236638.28255309182</v>
      </c>
      <c r="DG72" s="348">
        <f t="shared" si="66"/>
        <v>235446.65188471018</v>
      </c>
      <c r="DH72" s="348">
        <f t="shared" si="66"/>
        <v>234250.05608854361</v>
      </c>
      <c r="DI72" s="348">
        <f t="shared" si="66"/>
        <v>233048.47447655967</v>
      </c>
      <c r="DJ72" s="348">
        <f t="shared" si="66"/>
        <v>231841.88627452581</v>
      </c>
      <c r="DK72" s="348">
        <f t="shared" si="66"/>
        <v>230630.27062165012</v>
      </c>
      <c r="DL72" s="348">
        <f t="shared" si="66"/>
        <v>229413.60657022081</v>
      </c>
      <c r="DM72" s="348">
        <f t="shared" si="66"/>
        <v>228191.87308524386</v>
      </c>
      <c r="DN72" s="348">
        <f t="shared" si="66"/>
        <v>226965.0490440795</v>
      </c>
      <c r="DO72" s="348">
        <f t="shared" si="66"/>
        <v>225733.11323607696</v>
      </c>
      <c r="DP72" s="348">
        <f t="shared" si="66"/>
        <v>224496.04436220773</v>
      </c>
      <c r="DQ72" s="348">
        <f t="shared" si="66"/>
        <v>223253.82103469741</v>
      </c>
      <c r="DR72" s="348">
        <f t="shared" si="66"/>
        <v>222006.42177665577</v>
      </c>
      <c r="DS72" s="348">
        <f t="shared" si="66"/>
        <v>220753.82502170565</v>
      </c>
      <c r="DT72" s="348">
        <f t="shared" si="66"/>
        <v>219496.00911360988</v>
      </c>
      <c r="DU72" s="348">
        <f t="shared" si="66"/>
        <v>218232.95230589705</v>
      </c>
      <c r="DV72" s="348">
        <f t="shared" si="66"/>
        <v>216964.63276148541</v>
      </c>
      <c r="DW72" s="348">
        <f t="shared" si="66"/>
        <v>215691.02855230539</v>
      </c>
      <c r="DX72" s="348">
        <f t="shared" si="66"/>
        <v>214412.11765892047</v>
      </c>
      <c r="DY72" s="348">
        <f t="shared" si="66"/>
        <v>213127.87797014645</v>
      </c>
      <c r="DZ72" s="348">
        <f t="shared" si="66"/>
        <v>211838.28728266919</v>
      </c>
      <c r="EA72" s="348">
        <f t="shared" si="66"/>
        <v>210543.32330066079</v>
      </c>
      <c r="EB72" s="348">
        <f t="shared" ref="EB72:GM72" si="67">EA76</f>
        <v>209242.963635394</v>
      </c>
      <c r="EC72" s="348">
        <f t="shared" si="67"/>
        <v>207937.18580485528</v>
      </c>
      <c r="ED72" s="348">
        <f t="shared" si="67"/>
        <v>206625.96723335597</v>
      </c>
      <c r="EE72" s="348">
        <f t="shared" si="67"/>
        <v>205309.28525114208</v>
      </c>
      <c r="EF72" s="348">
        <f t="shared" si="67"/>
        <v>203987.11709400231</v>
      </c>
      <c r="EG72" s="348">
        <f t="shared" si="67"/>
        <v>202659.43990287447</v>
      </c>
      <c r="EH72" s="348">
        <f t="shared" si="67"/>
        <v>201326.23072345025</v>
      </c>
      <c r="EI72" s="348">
        <f t="shared" si="67"/>
        <v>199987.46650577843</v>
      </c>
      <c r="EJ72" s="348">
        <f t="shared" si="67"/>
        <v>198643.12410386631</v>
      </c>
      <c r="EK72" s="348">
        <f t="shared" si="67"/>
        <v>197293.18027527956</v>
      </c>
      <c r="EL72" s="348">
        <f t="shared" si="67"/>
        <v>195937.61168074037</v>
      </c>
      <c r="EM72" s="348">
        <f t="shared" si="67"/>
        <v>194576.39488372393</v>
      </c>
      <c r="EN72" s="348">
        <f t="shared" si="67"/>
        <v>193209.50635005324</v>
      </c>
      <c r="EO72" s="348">
        <f t="shared" si="67"/>
        <v>191836.92244749225</v>
      </c>
      <c r="EP72" s="348">
        <f t="shared" si="67"/>
        <v>190458.61944533727</v>
      </c>
      <c r="EQ72" s="348">
        <f t="shared" si="67"/>
        <v>189074.57351400665</v>
      </c>
      <c r="ER72" s="348">
        <f t="shared" si="67"/>
        <v>187684.76072462881</v>
      </c>
      <c r="ES72" s="348">
        <f t="shared" si="67"/>
        <v>186289.15704862858</v>
      </c>
      <c r="ET72" s="348">
        <f t="shared" si="67"/>
        <v>184887.73835731167</v>
      </c>
      <c r="EU72" s="348">
        <f t="shared" si="67"/>
        <v>183480.4804214476</v>
      </c>
      <c r="EV72" s="348">
        <f t="shared" si="67"/>
        <v>182067.35891085077</v>
      </c>
      <c r="EW72" s="348">
        <f t="shared" si="67"/>
        <v>180648.3493939598</v>
      </c>
      <c r="EX72" s="348">
        <f t="shared" si="67"/>
        <v>179223.42733741511</v>
      </c>
      <c r="EY72" s="348">
        <f t="shared" si="67"/>
        <v>177792.5681056348</v>
      </c>
      <c r="EZ72" s="348">
        <f t="shared" si="67"/>
        <v>176355.74696038873</v>
      </c>
      <c r="FA72" s="348">
        <f t="shared" si="67"/>
        <v>174912.93906037082</v>
      </c>
      <c r="FB72" s="348">
        <f t="shared" si="67"/>
        <v>173464.11946076949</v>
      </c>
      <c r="FC72" s="348">
        <f t="shared" si="67"/>
        <v>172009.26311283649</v>
      </c>
      <c r="FD72" s="348">
        <f t="shared" si="67"/>
        <v>170548.34486345376</v>
      </c>
      <c r="FE72" s="348">
        <f t="shared" si="67"/>
        <v>169081.33945469861</v>
      </c>
      <c r="FF72" s="348">
        <f t="shared" si="67"/>
        <v>167608.22152340697</v>
      </c>
      <c r="FG72" s="348">
        <f t="shared" si="67"/>
        <v>166128.96560073498</v>
      </c>
      <c r="FH72" s="348">
        <f t="shared" si="67"/>
        <v>164643.54611171852</v>
      </c>
      <c r="FI72" s="348">
        <f t="shared" si="67"/>
        <v>163151.93737483115</v>
      </c>
      <c r="FJ72" s="348">
        <f t="shared" si="67"/>
        <v>161654.11360154007</v>
      </c>
      <c r="FK72" s="348">
        <f t="shared" si="67"/>
        <v>160150.04889586029</v>
      </c>
      <c r="FL72" s="348">
        <f t="shared" si="67"/>
        <v>158639.71725390686</v>
      </c>
      <c r="FM72" s="348">
        <f t="shared" si="67"/>
        <v>157123.09256344527</v>
      </c>
      <c r="FN72" s="348">
        <f t="shared" si="67"/>
        <v>155600.14860344009</v>
      </c>
      <c r="FO72" s="348">
        <f t="shared" si="67"/>
        <v>154070.85904360155</v>
      </c>
      <c r="FP72" s="348">
        <f t="shared" si="67"/>
        <v>152535.19744393034</v>
      </c>
      <c r="FQ72" s="348">
        <f t="shared" si="67"/>
        <v>150993.13725426051</v>
      </c>
      <c r="FR72" s="348">
        <f t="shared" si="67"/>
        <v>149444.65181380039</v>
      </c>
      <c r="FS72" s="348">
        <f t="shared" si="67"/>
        <v>147889.71435067168</v>
      </c>
      <c r="FT72" s="348">
        <f t="shared" si="67"/>
        <v>146328.29798144661</v>
      </c>
      <c r="FU72" s="348">
        <f t="shared" si="67"/>
        <v>144760.37571068312</v>
      </c>
      <c r="FV72" s="348">
        <f t="shared" si="67"/>
        <v>143185.92043045809</v>
      </c>
      <c r="FW72" s="348">
        <f t="shared" si="67"/>
        <v>141604.90491989881</v>
      </c>
      <c r="FX72" s="348">
        <f t="shared" si="67"/>
        <v>140017.30184471217</v>
      </c>
      <c r="FY72" s="348">
        <f t="shared" si="67"/>
        <v>138423.08375671227</v>
      </c>
      <c r="FZ72" s="348">
        <f t="shared" si="67"/>
        <v>136822.2230933457</v>
      </c>
      <c r="GA72" s="348">
        <f t="shared" si="67"/>
        <v>135214.69217721513</v>
      </c>
      <c r="GB72" s="348">
        <f t="shared" si="67"/>
        <v>133600.46321560067</v>
      </c>
      <c r="GC72" s="348">
        <f t="shared" si="67"/>
        <v>131979.50829997947</v>
      </c>
      <c r="GD72" s="348">
        <f t="shared" si="67"/>
        <v>130351.79940554318</v>
      </c>
      <c r="GE72" s="348">
        <f t="shared" si="67"/>
        <v>128717.30839071341</v>
      </c>
      <c r="GF72" s="348">
        <f t="shared" si="67"/>
        <v>127076.00699665518</v>
      </c>
      <c r="GG72" s="348">
        <f t="shared" si="67"/>
        <v>125427.86684678838</v>
      </c>
      <c r="GH72" s="348">
        <f t="shared" si="67"/>
        <v>123772.85944629714</v>
      </c>
      <c r="GI72" s="348">
        <f t="shared" si="67"/>
        <v>122110.95618163717</v>
      </c>
      <c r="GJ72" s="348">
        <f t="shared" si="67"/>
        <v>120442.12832004113</v>
      </c>
      <c r="GK72" s="348">
        <f t="shared" si="67"/>
        <v>118766.34700902176</v>
      </c>
      <c r="GL72" s="348">
        <f t="shared" si="67"/>
        <v>117083.58327587316</v>
      </c>
      <c r="GM72" s="348">
        <f t="shared" si="67"/>
        <v>115393.80802716977</v>
      </c>
      <c r="GN72" s="348">
        <f t="shared" ref="GN72:IY72" si="68">GM76</f>
        <v>113696.99204826345</v>
      </c>
      <c r="GO72" s="348">
        <f t="shared" si="68"/>
        <v>111993.10600277835</v>
      </c>
      <c r="GP72" s="348">
        <f t="shared" si="68"/>
        <v>110282.12043210374</v>
      </c>
      <c r="GQ72" s="348">
        <f t="shared" si="68"/>
        <v>108564.00575488464</v>
      </c>
      <c r="GR72" s="348">
        <f t="shared" si="68"/>
        <v>106838.73226651046</v>
      </c>
      <c r="GS72" s="348">
        <f t="shared" si="68"/>
        <v>105106.27013860138</v>
      </c>
      <c r="GT72" s="348">
        <f t="shared" si="68"/>
        <v>103366.58941849269</v>
      </c>
      <c r="GU72" s="348">
        <f t="shared" si="68"/>
        <v>101619.66002871687</v>
      </c>
      <c r="GV72" s="348">
        <f t="shared" si="68"/>
        <v>99865.45176648366</v>
      </c>
      <c r="GW72" s="348">
        <f t="shared" si="68"/>
        <v>98103.934303157817</v>
      </c>
      <c r="GX72" s="348">
        <f t="shared" si="68"/>
        <v>96335.077183734771</v>
      </c>
      <c r="GY72" s="348">
        <f t="shared" si="68"/>
        <v>94558.849826314137</v>
      </c>
      <c r="GZ72" s="348">
        <f t="shared" si="68"/>
        <v>92775.221521570915</v>
      </c>
      <c r="HA72" s="348">
        <f t="shared" si="68"/>
        <v>90984.161432224588</v>
      </c>
      <c r="HB72" s="348">
        <f t="shared" si="68"/>
        <v>89185.638592505988</v>
      </c>
      <c r="HC72" s="348">
        <f t="shared" si="68"/>
        <v>87379.621907621899</v>
      </c>
      <c r="HD72" s="348">
        <f t="shared" si="68"/>
        <v>85566.080153217452</v>
      </c>
      <c r="HE72" s="348">
        <f t="shared" si="68"/>
        <v>83744.981974836322</v>
      </c>
      <c r="HF72" s="348">
        <f t="shared" si="68"/>
        <v>81916.295887378612</v>
      </c>
      <c r="HG72" s="348">
        <f t="shared" si="68"/>
        <v>80079.99027455649</v>
      </c>
      <c r="HH72" s="348">
        <f t="shared" si="68"/>
        <v>78236.033388347612</v>
      </c>
      <c r="HI72" s="348">
        <f t="shared" si="68"/>
        <v>76384.393348446189</v>
      </c>
      <c r="HJ72" s="348">
        <f t="shared" si="68"/>
        <v>74525.038141711848</v>
      </c>
      <c r="HK72" s="348">
        <f t="shared" si="68"/>
        <v>72657.93562161611</v>
      </c>
      <c r="HL72" s="348">
        <f t="shared" si="68"/>
        <v>70783.053507686651</v>
      </c>
      <c r="HM72" s="348">
        <f t="shared" si="68"/>
        <v>68900.359384949144</v>
      </c>
      <c r="HN72" s="348">
        <f t="shared" si="68"/>
        <v>67009.820703366902</v>
      </c>
      <c r="HO72" s="348">
        <f t="shared" si="68"/>
        <v>65111.404777278069</v>
      </c>
      <c r="HP72" s="348">
        <f t="shared" si="68"/>
        <v>63205.078784830526</v>
      </c>
      <c r="HQ72" s="348">
        <f t="shared" si="68"/>
        <v>61290.809767414452</v>
      </c>
      <c r="HR72" s="348">
        <f t="shared" si="68"/>
        <v>59368.564629092478</v>
      </c>
      <c r="HS72" s="348">
        <f t="shared" si="68"/>
        <v>57438.310136027496</v>
      </c>
      <c r="HT72" s="348">
        <f t="shared" si="68"/>
        <v>55500.012915908075</v>
      </c>
      <c r="HU72" s="348">
        <f t="shared" si="68"/>
        <v>53553.639457371493</v>
      </c>
      <c r="HV72" s="348">
        <f t="shared" si="68"/>
        <v>51599.156109424344</v>
      </c>
      <c r="HW72" s="348">
        <f t="shared" si="68"/>
        <v>49636.529080860746</v>
      </c>
      <c r="HX72" s="348">
        <f t="shared" si="68"/>
        <v>47665.724439678132</v>
      </c>
      <c r="HY72" s="348">
        <f t="shared" si="68"/>
        <v>45686.708112490589</v>
      </c>
      <c r="HZ72" s="348">
        <f t="shared" si="68"/>
        <v>43699.44588393977</v>
      </c>
      <c r="IA72" s="348">
        <f t="shared" si="68"/>
        <v>41703.90339610332</v>
      </c>
      <c r="IB72" s="348">
        <f t="shared" si="68"/>
        <v>39700.046147900888</v>
      </c>
      <c r="IC72" s="348">
        <f t="shared" si="68"/>
        <v>37687.83949449761</v>
      </c>
      <c r="ID72" s="348">
        <f t="shared" si="68"/>
        <v>35667.248646705149</v>
      </c>
      <c r="IE72" s="348">
        <f t="shared" si="68"/>
        <v>33638.238670380219</v>
      </c>
      <c r="IF72" s="348">
        <f t="shared" si="68"/>
        <v>31600.774485820606</v>
      </c>
      <c r="IG72" s="348">
        <f t="shared" si="68"/>
        <v>29554.820867158662</v>
      </c>
      <c r="IH72" s="348">
        <f t="shared" si="68"/>
        <v>27500.342441752291</v>
      </c>
      <c r="II72" s="348">
        <f t="shared" si="68"/>
        <v>25437.303689573393</v>
      </c>
      <c r="IJ72" s="348">
        <f t="shared" si="68"/>
        <v>23365.668942593751</v>
      </c>
      <c r="IK72" s="348">
        <f t="shared" si="68"/>
        <v>21285.402384168359</v>
      </c>
      <c r="IL72" s="348">
        <f t="shared" si="68"/>
        <v>19196.468048416195</v>
      </c>
      <c r="IM72" s="348">
        <f t="shared" si="68"/>
        <v>17098.829819598395</v>
      </c>
      <c r="IN72" s="348">
        <f t="shared" si="68"/>
        <v>14992.451431493857</v>
      </c>
      <c r="IO72" s="348">
        <f t="shared" si="68"/>
        <v>12877.296466772215</v>
      </c>
      <c r="IP72" s="348">
        <f t="shared" si="68"/>
        <v>10753.328356364234</v>
      </c>
      <c r="IQ72" s="348">
        <f t="shared" si="68"/>
        <v>8620.5103788295528</v>
      </c>
      <c r="IR72" s="348">
        <f t="shared" si="68"/>
        <v>6478.805659721811</v>
      </c>
      <c r="IS72" s="348">
        <f t="shared" si="68"/>
        <v>4328.1771709511195</v>
      </c>
      <c r="IT72" s="348">
        <f t="shared" si="68"/>
        <v>2168.5877301438836</v>
      </c>
      <c r="IU72" s="348">
        <f t="shared" si="68"/>
        <v>-4.8657966544851661E-11</v>
      </c>
      <c r="IV72" s="348">
        <f t="shared" si="68"/>
        <v>-4.8657966544851661E-11</v>
      </c>
      <c r="IW72" s="348">
        <f t="shared" si="68"/>
        <v>-4.8657966544851661E-11</v>
      </c>
      <c r="IX72" s="348">
        <f t="shared" si="68"/>
        <v>-4.8657966544851661E-11</v>
      </c>
      <c r="IY72" s="348">
        <f t="shared" si="68"/>
        <v>-4.8657966544851661E-11</v>
      </c>
      <c r="IZ72" s="348">
        <f t="shared" ref="IZ72:JV72" si="69">IY76</f>
        <v>-4.8657966544851661E-11</v>
      </c>
      <c r="JA72" s="348">
        <f t="shared" si="69"/>
        <v>-4.8657966544851661E-11</v>
      </c>
      <c r="JB72" s="348">
        <f t="shared" si="69"/>
        <v>-4.8657966544851661E-11</v>
      </c>
      <c r="JC72" s="348">
        <f t="shared" si="69"/>
        <v>-4.8657966544851661E-11</v>
      </c>
      <c r="JD72" s="348">
        <f t="shared" si="69"/>
        <v>-4.8657966544851661E-11</v>
      </c>
      <c r="JE72" s="348">
        <f t="shared" si="69"/>
        <v>-4.8657966544851661E-11</v>
      </c>
      <c r="JF72" s="348">
        <f t="shared" si="69"/>
        <v>-4.8657966544851661E-11</v>
      </c>
      <c r="JG72" s="348">
        <f t="shared" si="69"/>
        <v>-4.8657966544851661E-11</v>
      </c>
      <c r="JH72" s="348">
        <f t="shared" si="69"/>
        <v>-4.8657966544851661E-11</v>
      </c>
      <c r="JI72" s="348">
        <f t="shared" si="69"/>
        <v>-4.8657966544851661E-11</v>
      </c>
      <c r="JJ72" s="348">
        <f t="shared" si="69"/>
        <v>-4.8657966544851661E-11</v>
      </c>
      <c r="JK72" s="348">
        <f t="shared" si="69"/>
        <v>-4.8657966544851661E-11</v>
      </c>
      <c r="JL72" s="348">
        <f t="shared" si="69"/>
        <v>-4.8657966544851661E-11</v>
      </c>
      <c r="JM72" s="348">
        <f t="shared" si="69"/>
        <v>-4.8657966544851661E-11</v>
      </c>
      <c r="JN72" s="348">
        <f t="shared" si="69"/>
        <v>-4.8657966544851661E-11</v>
      </c>
      <c r="JO72" s="348">
        <f t="shared" si="69"/>
        <v>-4.8657966544851661E-11</v>
      </c>
      <c r="JP72" s="348">
        <f t="shared" si="69"/>
        <v>-4.8657966544851661E-11</v>
      </c>
      <c r="JQ72" s="348">
        <f t="shared" si="69"/>
        <v>-4.8657966544851661E-11</v>
      </c>
      <c r="JR72" s="348">
        <f t="shared" si="69"/>
        <v>-4.8657966544851661E-11</v>
      </c>
      <c r="JS72" s="348">
        <f t="shared" si="69"/>
        <v>-4.8657966544851661E-11</v>
      </c>
      <c r="JT72" s="348">
        <f t="shared" si="69"/>
        <v>-4.8657966544851661E-11</v>
      </c>
      <c r="JU72" s="348">
        <f t="shared" si="69"/>
        <v>-4.8657966544851661E-11</v>
      </c>
      <c r="JV72" s="348">
        <f t="shared" si="69"/>
        <v>-4.8657966544851661E-11</v>
      </c>
    </row>
    <row r="73" spans="1:282" x14ac:dyDescent="0.25">
      <c r="A73" t="s">
        <v>475</v>
      </c>
      <c r="B73" s="313"/>
      <c r="C73" s="322">
        <f>IF(12*($B70-1)=C$63,$C$49,0)</f>
        <v>320108</v>
      </c>
      <c r="D73" s="322">
        <f t="shared" ref="D73:BO73" si="70">IF(12*($B70-1)=D$63,$C$49,0)</f>
        <v>0</v>
      </c>
      <c r="E73" s="322">
        <f t="shared" si="70"/>
        <v>0</v>
      </c>
      <c r="F73" s="322">
        <f t="shared" si="70"/>
        <v>0</v>
      </c>
      <c r="G73" s="322">
        <f t="shared" si="70"/>
        <v>0</v>
      </c>
      <c r="H73" s="322">
        <f t="shared" si="70"/>
        <v>0</v>
      </c>
      <c r="I73" s="322">
        <f t="shared" si="70"/>
        <v>0</v>
      </c>
      <c r="J73" s="322">
        <f t="shared" si="70"/>
        <v>0</v>
      </c>
      <c r="K73" s="322">
        <f t="shared" si="70"/>
        <v>0</v>
      </c>
      <c r="L73" s="322">
        <f t="shared" si="70"/>
        <v>0</v>
      </c>
      <c r="M73" s="322">
        <f t="shared" si="70"/>
        <v>0</v>
      </c>
      <c r="N73" s="322">
        <f t="shared" si="70"/>
        <v>0</v>
      </c>
      <c r="O73" s="322">
        <f t="shared" si="70"/>
        <v>0</v>
      </c>
      <c r="P73" s="322">
        <f t="shared" si="70"/>
        <v>0</v>
      </c>
      <c r="Q73" s="322">
        <f t="shared" si="70"/>
        <v>0</v>
      </c>
      <c r="R73" s="322">
        <f t="shared" si="70"/>
        <v>0</v>
      </c>
      <c r="S73" s="322">
        <f t="shared" si="70"/>
        <v>0</v>
      </c>
      <c r="T73" s="322">
        <f t="shared" si="70"/>
        <v>0</v>
      </c>
      <c r="U73" s="322">
        <f t="shared" si="70"/>
        <v>0</v>
      </c>
      <c r="V73" s="322">
        <f t="shared" si="70"/>
        <v>0</v>
      </c>
      <c r="W73" s="322">
        <f t="shared" si="70"/>
        <v>0</v>
      </c>
      <c r="X73" s="322">
        <f t="shared" si="70"/>
        <v>0</v>
      </c>
      <c r="Y73" s="322">
        <f t="shared" si="70"/>
        <v>0</v>
      </c>
      <c r="Z73" s="322">
        <f t="shared" si="70"/>
        <v>0</v>
      </c>
      <c r="AA73" s="322">
        <f t="shared" si="70"/>
        <v>0</v>
      </c>
      <c r="AB73" s="322">
        <f t="shared" si="70"/>
        <v>0</v>
      </c>
      <c r="AC73" s="322">
        <f t="shared" si="70"/>
        <v>0</v>
      </c>
      <c r="AD73" s="322">
        <f t="shared" si="70"/>
        <v>0</v>
      </c>
      <c r="AE73" s="322">
        <f t="shared" si="70"/>
        <v>0</v>
      </c>
      <c r="AF73" s="322">
        <f t="shared" si="70"/>
        <v>0</v>
      </c>
      <c r="AG73" s="322">
        <f t="shared" si="70"/>
        <v>0</v>
      </c>
      <c r="AH73" s="322">
        <f t="shared" si="70"/>
        <v>0</v>
      </c>
      <c r="AI73" s="322">
        <f t="shared" si="70"/>
        <v>0</v>
      </c>
      <c r="AJ73" s="322">
        <f t="shared" si="70"/>
        <v>0</v>
      </c>
      <c r="AK73" s="322">
        <f t="shared" si="70"/>
        <v>0</v>
      </c>
      <c r="AL73" s="322">
        <f t="shared" si="70"/>
        <v>0</v>
      </c>
      <c r="AM73" s="322">
        <f t="shared" si="70"/>
        <v>0</v>
      </c>
      <c r="AN73" s="322">
        <f t="shared" si="70"/>
        <v>0</v>
      </c>
      <c r="AO73" s="322">
        <f t="shared" si="70"/>
        <v>0</v>
      </c>
      <c r="AP73" s="322">
        <f t="shared" si="70"/>
        <v>0</v>
      </c>
      <c r="AQ73" s="322">
        <f t="shared" si="70"/>
        <v>0</v>
      </c>
      <c r="AR73" s="322">
        <f t="shared" si="70"/>
        <v>0</v>
      </c>
      <c r="AS73" s="322">
        <f t="shared" si="70"/>
        <v>0</v>
      </c>
      <c r="AT73" s="322">
        <f t="shared" si="70"/>
        <v>0</v>
      </c>
      <c r="AU73" s="322">
        <f t="shared" si="70"/>
        <v>0</v>
      </c>
      <c r="AV73" s="322">
        <f t="shared" si="70"/>
        <v>0</v>
      </c>
      <c r="AW73" s="322">
        <f t="shared" si="70"/>
        <v>0</v>
      </c>
      <c r="AX73" s="322">
        <f t="shared" si="70"/>
        <v>0</v>
      </c>
      <c r="AY73" s="322">
        <f t="shared" si="70"/>
        <v>0</v>
      </c>
      <c r="AZ73" s="322">
        <f t="shared" si="70"/>
        <v>0</v>
      </c>
      <c r="BA73" s="322">
        <f t="shared" si="70"/>
        <v>0</v>
      </c>
      <c r="BB73" s="322">
        <f t="shared" si="70"/>
        <v>0</v>
      </c>
      <c r="BC73" s="322">
        <f t="shared" si="70"/>
        <v>0</v>
      </c>
      <c r="BD73" s="322">
        <f t="shared" si="70"/>
        <v>0</v>
      </c>
      <c r="BE73" s="322">
        <f t="shared" si="70"/>
        <v>0</v>
      </c>
      <c r="BF73" s="322">
        <f t="shared" si="70"/>
        <v>0</v>
      </c>
      <c r="BG73" s="322">
        <f t="shared" si="70"/>
        <v>0</v>
      </c>
      <c r="BH73" s="322">
        <f t="shared" si="70"/>
        <v>0</v>
      </c>
      <c r="BI73" s="322">
        <f t="shared" si="70"/>
        <v>0</v>
      </c>
      <c r="BJ73" s="322">
        <f t="shared" si="70"/>
        <v>0</v>
      </c>
      <c r="BK73" s="322">
        <f t="shared" si="70"/>
        <v>0</v>
      </c>
      <c r="BL73" s="322">
        <f t="shared" si="70"/>
        <v>0</v>
      </c>
      <c r="BM73" s="322">
        <f t="shared" si="70"/>
        <v>0</v>
      </c>
      <c r="BN73" s="322">
        <f t="shared" si="70"/>
        <v>0</v>
      </c>
      <c r="BO73" s="322">
        <f t="shared" si="70"/>
        <v>0</v>
      </c>
      <c r="BP73" s="322">
        <f t="shared" ref="BP73:EA73" si="71">IF(12*($B70-1)=BP$63,$C$49,0)</f>
        <v>0</v>
      </c>
      <c r="BQ73" s="322">
        <f t="shared" si="71"/>
        <v>0</v>
      </c>
      <c r="BR73" s="322">
        <f t="shared" si="71"/>
        <v>0</v>
      </c>
      <c r="BS73" s="322">
        <f t="shared" si="71"/>
        <v>0</v>
      </c>
      <c r="BT73" s="322">
        <f t="shared" si="71"/>
        <v>0</v>
      </c>
      <c r="BU73" s="322">
        <f t="shared" si="71"/>
        <v>0</v>
      </c>
      <c r="BV73" s="322">
        <f t="shared" si="71"/>
        <v>0</v>
      </c>
      <c r="BW73" s="322">
        <f t="shared" si="71"/>
        <v>0</v>
      </c>
      <c r="BX73" s="322">
        <f t="shared" si="71"/>
        <v>0</v>
      </c>
      <c r="BY73" s="322">
        <f t="shared" si="71"/>
        <v>0</v>
      </c>
      <c r="BZ73" s="322">
        <f t="shared" si="71"/>
        <v>0</v>
      </c>
      <c r="CA73" s="322">
        <f t="shared" si="71"/>
        <v>0</v>
      </c>
      <c r="CB73" s="322">
        <f t="shared" si="71"/>
        <v>0</v>
      </c>
      <c r="CC73" s="322">
        <f t="shared" si="71"/>
        <v>0</v>
      </c>
      <c r="CD73" s="322">
        <f t="shared" si="71"/>
        <v>0</v>
      </c>
      <c r="CE73" s="322">
        <f t="shared" si="71"/>
        <v>0</v>
      </c>
      <c r="CF73" s="322">
        <f t="shared" si="71"/>
        <v>0</v>
      </c>
      <c r="CG73" s="322">
        <f t="shared" si="71"/>
        <v>0</v>
      </c>
      <c r="CH73" s="322">
        <f t="shared" si="71"/>
        <v>0</v>
      </c>
      <c r="CI73" s="322">
        <f t="shared" si="71"/>
        <v>0</v>
      </c>
      <c r="CJ73" s="322">
        <f t="shared" si="71"/>
        <v>0</v>
      </c>
      <c r="CK73" s="322">
        <f t="shared" si="71"/>
        <v>0</v>
      </c>
      <c r="CL73" s="322">
        <f t="shared" si="71"/>
        <v>0</v>
      </c>
      <c r="CM73" s="322">
        <f t="shared" si="71"/>
        <v>0</v>
      </c>
      <c r="CN73" s="322">
        <f t="shared" si="71"/>
        <v>0</v>
      </c>
      <c r="CO73" s="322">
        <f t="shared" si="71"/>
        <v>0</v>
      </c>
      <c r="CP73" s="322">
        <f t="shared" si="71"/>
        <v>0</v>
      </c>
      <c r="CQ73" s="322">
        <f t="shared" si="71"/>
        <v>0</v>
      </c>
      <c r="CR73" s="322">
        <f t="shared" si="71"/>
        <v>0</v>
      </c>
      <c r="CS73" s="322">
        <f t="shared" si="71"/>
        <v>0</v>
      </c>
      <c r="CT73" s="322">
        <f t="shared" si="71"/>
        <v>0</v>
      </c>
      <c r="CU73" s="322">
        <f t="shared" si="71"/>
        <v>0</v>
      </c>
      <c r="CV73" s="322">
        <f t="shared" si="71"/>
        <v>0</v>
      </c>
      <c r="CW73" s="322">
        <f t="shared" si="71"/>
        <v>0</v>
      </c>
      <c r="CX73" s="322">
        <f t="shared" si="71"/>
        <v>0</v>
      </c>
      <c r="CY73" s="322">
        <f t="shared" si="71"/>
        <v>0</v>
      </c>
      <c r="CZ73" s="322">
        <f t="shared" si="71"/>
        <v>0</v>
      </c>
      <c r="DA73" s="322">
        <f t="shared" si="71"/>
        <v>0</v>
      </c>
      <c r="DB73" s="322">
        <f t="shared" si="71"/>
        <v>0</v>
      </c>
      <c r="DC73" s="322">
        <f t="shared" si="71"/>
        <v>0</v>
      </c>
      <c r="DD73" s="322">
        <f t="shared" si="71"/>
        <v>0</v>
      </c>
      <c r="DE73" s="322">
        <f t="shared" si="71"/>
        <v>0</v>
      </c>
      <c r="DF73" s="322">
        <f t="shared" si="71"/>
        <v>0</v>
      </c>
      <c r="DG73" s="322">
        <f t="shared" si="71"/>
        <v>0</v>
      </c>
      <c r="DH73" s="322">
        <f t="shared" si="71"/>
        <v>0</v>
      </c>
      <c r="DI73" s="322">
        <f t="shared" si="71"/>
        <v>0</v>
      </c>
      <c r="DJ73" s="322">
        <f t="shared" si="71"/>
        <v>0</v>
      </c>
      <c r="DK73" s="322">
        <f t="shared" si="71"/>
        <v>0</v>
      </c>
      <c r="DL73" s="322">
        <f t="shared" si="71"/>
        <v>0</v>
      </c>
      <c r="DM73" s="322">
        <f t="shared" si="71"/>
        <v>0</v>
      </c>
      <c r="DN73" s="322">
        <f t="shared" si="71"/>
        <v>0</v>
      </c>
      <c r="DO73" s="322">
        <f t="shared" si="71"/>
        <v>0</v>
      </c>
      <c r="DP73" s="322">
        <f t="shared" si="71"/>
        <v>0</v>
      </c>
      <c r="DQ73" s="322">
        <f t="shared" si="71"/>
        <v>0</v>
      </c>
      <c r="DR73" s="322">
        <f t="shared" si="71"/>
        <v>0</v>
      </c>
      <c r="DS73" s="322">
        <f t="shared" si="71"/>
        <v>0</v>
      </c>
      <c r="DT73" s="322">
        <f t="shared" si="71"/>
        <v>0</v>
      </c>
      <c r="DU73" s="322">
        <f t="shared" si="71"/>
        <v>0</v>
      </c>
      <c r="DV73" s="322">
        <f t="shared" si="71"/>
        <v>0</v>
      </c>
      <c r="DW73" s="322">
        <f t="shared" si="71"/>
        <v>0</v>
      </c>
      <c r="DX73" s="322">
        <f t="shared" si="71"/>
        <v>0</v>
      </c>
      <c r="DY73" s="322">
        <f t="shared" si="71"/>
        <v>0</v>
      </c>
      <c r="DZ73" s="322">
        <f t="shared" si="71"/>
        <v>0</v>
      </c>
      <c r="EA73" s="322">
        <f t="shared" si="71"/>
        <v>0</v>
      </c>
      <c r="EB73" s="322">
        <f t="shared" ref="EB73:GM73" si="72">IF(12*($B70-1)=EB$63,$C$49,0)</f>
        <v>0</v>
      </c>
      <c r="EC73" s="322">
        <f t="shared" si="72"/>
        <v>0</v>
      </c>
      <c r="ED73" s="322">
        <f t="shared" si="72"/>
        <v>0</v>
      </c>
      <c r="EE73" s="322">
        <f t="shared" si="72"/>
        <v>0</v>
      </c>
      <c r="EF73" s="322">
        <f t="shared" si="72"/>
        <v>0</v>
      </c>
      <c r="EG73" s="322">
        <f t="shared" si="72"/>
        <v>0</v>
      </c>
      <c r="EH73" s="322">
        <f t="shared" si="72"/>
        <v>0</v>
      </c>
      <c r="EI73" s="322">
        <f t="shared" si="72"/>
        <v>0</v>
      </c>
      <c r="EJ73" s="322">
        <f t="shared" si="72"/>
        <v>0</v>
      </c>
      <c r="EK73" s="322">
        <f t="shared" si="72"/>
        <v>0</v>
      </c>
      <c r="EL73" s="322">
        <f t="shared" si="72"/>
        <v>0</v>
      </c>
      <c r="EM73" s="322">
        <f t="shared" si="72"/>
        <v>0</v>
      </c>
      <c r="EN73" s="322">
        <f t="shared" si="72"/>
        <v>0</v>
      </c>
      <c r="EO73" s="322">
        <f t="shared" si="72"/>
        <v>0</v>
      </c>
      <c r="EP73" s="322">
        <f t="shared" si="72"/>
        <v>0</v>
      </c>
      <c r="EQ73" s="322">
        <f t="shared" si="72"/>
        <v>0</v>
      </c>
      <c r="ER73" s="322">
        <f t="shared" si="72"/>
        <v>0</v>
      </c>
      <c r="ES73" s="322">
        <f t="shared" si="72"/>
        <v>0</v>
      </c>
      <c r="ET73" s="322">
        <f t="shared" si="72"/>
        <v>0</v>
      </c>
      <c r="EU73" s="322">
        <f t="shared" si="72"/>
        <v>0</v>
      </c>
      <c r="EV73" s="322">
        <f t="shared" si="72"/>
        <v>0</v>
      </c>
      <c r="EW73" s="322">
        <f t="shared" si="72"/>
        <v>0</v>
      </c>
      <c r="EX73" s="322">
        <f t="shared" si="72"/>
        <v>0</v>
      </c>
      <c r="EY73" s="322">
        <f t="shared" si="72"/>
        <v>0</v>
      </c>
      <c r="EZ73" s="322">
        <f t="shared" si="72"/>
        <v>0</v>
      </c>
      <c r="FA73" s="322">
        <f t="shared" si="72"/>
        <v>0</v>
      </c>
      <c r="FB73" s="322">
        <f t="shared" si="72"/>
        <v>0</v>
      </c>
      <c r="FC73" s="322">
        <f t="shared" si="72"/>
        <v>0</v>
      </c>
      <c r="FD73" s="322">
        <f t="shared" si="72"/>
        <v>0</v>
      </c>
      <c r="FE73" s="322">
        <f t="shared" si="72"/>
        <v>0</v>
      </c>
      <c r="FF73" s="322">
        <f t="shared" si="72"/>
        <v>0</v>
      </c>
      <c r="FG73" s="322">
        <f t="shared" si="72"/>
        <v>0</v>
      </c>
      <c r="FH73" s="322">
        <f t="shared" si="72"/>
        <v>0</v>
      </c>
      <c r="FI73" s="322">
        <f t="shared" si="72"/>
        <v>0</v>
      </c>
      <c r="FJ73" s="322">
        <f t="shared" si="72"/>
        <v>0</v>
      </c>
      <c r="FK73" s="322">
        <f t="shared" si="72"/>
        <v>0</v>
      </c>
      <c r="FL73" s="322">
        <f t="shared" si="72"/>
        <v>0</v>
      </c>
      <c r="FM73" s="322">
        <f t="shared" si="72"/>
        <v>0</v>
      </c>
      <c r="FN73" s="322">
        <f t="shared" si="72"/>
        <v>0</v>
      </c>
      <c r="FO73" s="322">
        <f t="shared" si="72"/>
        <v>0</v>
      </c>
      <c r="FP73" s="322">
        <f t="shared" si="72"/>
        <v>0</v>
      </c>
      <c r="FQ73" s="322">
        <f t="shared" si="72"/>
        <v>0</v>
      </c>
      <c r="FR73" s="322">
        <f t="shared" si="72"/>
        <v>0</v>
      </c>
      <c r="FS73" s="322">
        <f t="shared" si="72"/>
        <v>0</v>
      </c>
      <c r="FT73" s="322">
        <f t="shared" si="72"/>
        <v>0</v>
      </c>
      <c r="FU73" s="322">
        <f t="shared" si="72"/>
        <v>0</v>
      </c>
      <c r="FV73" s="322">
        <f t="shared" si="72"/>
        <v>0</v>
      </c>
      <c r="FW73" s="322">
        <f t="shared" si="72"/>
        <v>0</v>
      </c>
      <c r="FX73" s="322">
        <f t="shared" si="72"/>
        <v>0</v>
      </c>
      <c r="FY73" s="322">
        <f t="shared" si="72"/>
        <v>0</v>
      </c>
      <c r="FZ73" s="322">
        <f t="shared" si="72"/>
        <v>0</v>
      </c>
      <c r="GA73" s="322">
        <f t="shared" si="72"/>
        <v>0</v>
      </c>
      <c r="GB73" s="322">
        <f t="shared" si="72"/>
        <v>0</v>
      </c>
      <c r="GC73" s="322">
        <f t="shared" si="72"/>
        <v>0</v>
      </c>
      <c r="GD73" s="322">
        <f t="shared" si="72"/>
        <v>0</v>
      </c>
      <c r="GE73" s="322">
        <f t="shared" si="72"/>
        <v>0</v>
      </c>
      <c r="GF73" s="322">
        <f t="shared" si="72"/>
        <v>0</v>
      </c>
      <c r="GG73" s="322">
        <f t="shared" si="72"/>
        <v>0</v>
      </c>
      <c r="GH73" s="322">
        <f t="shared" si="72"/>
        <v>0</v>
      </c>
      <c r="GI73" s="322">
        <f t="shared" si="72"/>
        <v>0</v>
      </c>
      <c r="GJ73" s="322">
        <f t="shared" si="72"/>
        <v>0</v>
      </c>
      <c r="GK73" s="322">
        <f t="shared" si="72"/>
        <v>0</v>
      </c>
      <c r="GL73" s="322">
        <f t="shared" si="72"/>
        <v>0</v>
      </c>
      <c r="GM73" s="322">
        <f t="shared" si="72"/>
        <v>0</v>
      </c>
      <c r="GN73" s="322">
        <f t="shared" ref="GN73:IY73" si="73">IF(12*($B70-1)=GN$63,$C$49,0)</f>
        <v>0</v>
      </c>
      <c r="GO73" s="322">
        <f t="shared" si="73"/>
        <v>0</v>
      </c>
      <c r="GP73" s="322">
        <f t="shared" si="73"/>
        <v>0</v>
      </c>
      <c r="GQ73" s="322">
        <f t="shared" si="73"/>
        <v>0</v>
      </c>
      <c r="GR73" s="322">
        <f t="shared" si="73"/>
        <v>0</v>
      </c>
      <c r="GS73" s="322">
        <f t="shared" si="73"/>
        <v>0</v>
      </c>
      <c r="GT73" s="322">
        <f t="shared" si="73"/>
        <v>0</v>
      </c>
      <c r="GU73" s="322">
        <f t="shared" si="73"/>
        <v>0</v>
      </c>
      <c r="GV73" s="322">
        <f t="shared" si="73"/>
        <v>0</v>
      </c>
      <c r="GW73" s="322">
        <f t="shared" si="73"/>
        <v>0</v>
      </c>
      <c r="GX73" s="322">
        <f t="shared" si="73"/>
        <v>0</v>
      </c>
      <c r="GY73" s="322">
        <f t="shared" si="73"/>
        <v>0</v>
      </c>
      <c r="GZ73" s="322">
        <f t="shared" si="73"/>
        <v>0</v>
      </c>
      <c r="HA73" s="322">
        <f t="shared" si="73"/>
        <v>0</v>
      </c>
      <c r="HB73" s="322">
        <f t="shared" si="73"/>
        <v>0</v>
      </c>
      <c r="HC73" s="322">
        <f t="shared" si="73"/>
        <v>0</v>
      </c>
      <c r="HD73" s="322">
        <f t="shared" si="73"/>
        <v>0</v>
      </c>
      <c r="HE73" s="322">
        <f t="shared" si="73"/>
        <v>0</v>
      </c>
      <c r="HF73" s="322">
        <f t="shared" si="73"/>
        <v>0</v>
      </c>
      <c r="HG73" s="322">
        <f t="shared" si="73"/>
        <v>0</v>
      </c>
      <c r="HH73" s="322">
        <f t="shared" si="73"/>
        <v>0</v>
      </c>
      <c r="HI73" s="322">
        <f t="shared" si="73"/>
        <v>0</v>
      </c>
      <c r="HJ73" s="322">
        <f t="shared" si="73"/>
        <v>0</v>
      </c>
      <c r="HK73" s="322">
        <f t="shared" si="73"/>
        <v>0</v>
      </c>
      <c r="HL73" s="322">
        <f t="shared" si="73"/>
        <v>0</v>
      </c>
      <c r="HM73" s="322">
        <f t="shared" si="73"/>
        <v>0</v>
      </c>
      <c r="HN73" s="322">
        <f t="shared" si="73"/>
        <v>0</v>
      </c>
      <c r="HO73" s="322">
        <f t="shared" si="73"/>
        <v>0</v>
      </c>
      <c r="HP73" s="322">
        <f t="shared" si="73"/>
        <v>0</v>
      </c>
      <c r="HQ73" s="322">
        <f t="shared" si="73"/>
        <v>0</v>
      </c>
      <c r="HR73" s="322">
        <f t="shared" si="73"/>
        <v>0</v>
      </c>
      <c r="HS73" s="322">
        <f t="shared" si="73"/>
        <v>0</v>
      </c>
      <c r="HT73" s="322">
        <f t="shared" si="73"/>
        <v>0</v>
      </c>
      <c r="HU73" s="322">
        <f t="shared" si="73"/>
        <v>0</v>
      </c>
      <c r="HV73" s="322">
        <f t="shared" si="73"/>
        <v>0</v>
      </c>
      <c r="HW73" s="322">
        <f t="shared" si="73"/>
        <v>0</v>
      </c>
      <c r="HX73" s="322">
        <f t="shared" si="73"/>
        <v>0</v>
      </c>
      <c r="HY73" s="322">
        <f t="shared" si="73"/>
        <v>0</v>
      </c>
      <c r="HZ73" s="322">
        <f t="shared" si="73"/>
        <v>0</v>
      </c>
      <c r="IA73" s="322">
        <f t="shared" si="73"/>
        <v>0</v>
      </c>
      <c r="IB73" s="322">
        <f t="shared" si="73"/>
        <v>0</v>
      </c>
      <c r="IC73" s="322">
        <f t="shared" si="73"/>
        <v>0</v>
      </c>
      <c r="ID73" s="322">
        <f t="shared" si="73"/>
        <v>0</v>
      </c>
      <c r="IE73" s="322">
        <f t="shared" si="73"/>
        <v>0</v>
      </c>
      <c r="IF73" s="322">
        <f t="shared" si="73"/>
        <v>0</v>
      </c>
      <c r="IG73" s="322">
        <f t="shared" si="73"/>
        <v>0</v>
      </c>
      <c r="IH73" s="322">
        <f t="shared" si="73"/>
        <v>0</v>
      </c>
      <c r="II73" s="322">
        <f t="shared" si="73"/>
        <v>0</v>
      </c>
      <c r="IJ73" s="322">
        <f t="shared" si="73"/>
        <v>0</v>
      </c>
      <c r="IK73" s="322">
        <f t="shared" si="73"/>
        <v>0</v>
      </c>
      <c r="IL73" s="322">
        <f t="shared" si="73"/>
        <v>0</v>
      </c>
      <c r="IM73" s="322">
        <f t="shared" si="73"/>
        <v>0</v>
      </c>
      <c r="IN73" s="322">
        <f t="shared" si="73"/>
        <v>0</v>
      </c>
      <c r="IO73" s="322">
        <f t="shared" si="73"/>
        <v>0</v>
      </c>
      <c r="IP73" s="322">
        <f t="shared" si="73"/>
        <v>0</v>
      </c>
      <c r="IQ73" s="322">
        <f t="shared" si="73"/>
        <v>0</v>
      </c>
      <c r="IR73" s="322">
        <f t="shared" si="73"/>
        <v>0</v>
      </c>
      <c r="IS73" s="322">
        <f t="shared" si="73"/>
        <v>0</v>
      </c>
      <c r="IT73" s="322">
        <f t="shared" si="73"/>
        <v>0</v>
      </c>
      <c r="IU73" s="322">
        <f t="shared" si="73"/>
        <v>0</v>
      </c>
      <c r="IV73" s="322">
        <f t="shared" si="73"/>
        <v>0</v>
      </c>
      <c r="IW73" s="322">
        <f t="shared" si="73"/>
        <v>0</v>
      </c>
      <c r="IX73" s="322">
        <f t="shared" si="73"/>
        <v>0</v>
      </c>
      <c r="IY73" s="322">
        <f t="shared" si="73"/>
        <v>0</v>
      </c>
      <c r="IZ73" s="322">
        <f t="shared" ref="IZ73:JV73" si="74">IF(12*($B70-1)=IZ$63,$C$49,0)</f>
        <v>0</v>
      </c>
      <c r="JA73" s="322">
        <f t="shared" si="74"/>
        <v>0</v>
      </c>
      <c r="JB73" s="322">
        <f t="shared" si="74"/>
        <v>0</v>
      </c>
      <c r="JC73" s="322">
        <f t="shared" si="74"/>
        <v>0</v>
      </c>
      <c r="JD73" s="322">
        <f t="shared" si="74"/>
        <v>0</v>
      </c>
      <c r="JE73" s="322">
        <f t="shared" si="74"/>
        <v>0</v>
      </c>
      <c r="JF73" s="322">
        <f t="shared" si="74"/>
        <v>0</v>
      </c>
      <c r="JG73" s="322">
        <f t="shared" si="74"/>
        <v>0</v>
      </c>
      <c r="JH73" s="322">
        <f t="shared" si="74"/>
        <v>0</v>
      </c>
      <c r="JI73" s="322">
        <f t="shared" si="74"/>
        <v>0</v>
      </c>
      <c r="JJ73" s="322">
        <f t="shared" si="74"/>
        <v>0</v>
      </c>
      <c r="JK73" s="322">
        <f t="shared" si="74"/>
        <v>0</v>
      </c>
      <c r="JL73" s="322">
        <f t="shared" si="74"/>
        <v>0</v>
      </c>
      <c r="JM73" s="322">
        <f t="shared" si="74"/>
        <v>0</v>
      </c>
      <c r="JN73" s="322">
        <f t="shared" si="74"/>
        <v>0</v>
      </c>
      <c r="JO73" s="322">
        <f t="shared" si="74"/>
        <v>0</v>
      </c>
      <c r="JP73" s="322">
        <f t="shared" si="74"/>
        <v>0</v>
      </c>
      <c r="JQ73" s="322">
        <f t="shared" si="74"/>
        <v>0</v>
      </c>
      <c r="JR73" s="322">
        <f t="shared" si="74"/>
        <v>0</v>
      </c>
      <c r="JS73" s="322">
        <f t="shared" si="74"/>
        <v>0</v>
      </c>
      <c r="JT73" s="322">
        <f t="shared" si="74"/>
        <v>0</v>
      </c>
      <c r="JU73" s="322">
        <f t="shared" si="74"/>
        <v>0</v>
      </c>
      <c r="JV73" s="322">
        <f t="shared" si="74"/>
        <v>0</v>
      </c>
    </row>
    <row r="74" spans="1:282" s="363" customFormat="1" x14ac:dyDescent="0.25">
      <c r="A74" s="363" t="s">
        <v>476</v>
      </c>
      <c r="B74" s="361"/>
      <c r="C74" s="348">
        <f>IF(AND(C$64&gt;0,C$64&lt;=IF(AND($B$8&gt;0, $B$8 &lt; $B$70), $C$38 - 12*($B$70-$B$8-1),$C$38)),PPMT($C$37,C$64,IF(AND($B$8&gt;0, $B$8 &lt; $B$70), $C$38 - 12*($B$70-$B$8-1),$C$38),$C$50),0)</f>
        <v>0</v>
      </c>
      <c r="D74" s="348">
        <f t="shared" ref="D74:BO74" si="75">IF(AND(D$64&gt;0,D$64&lt;=IF(AND($B$8&gt;0, $B$8 &lt; $B$70), $C$38 - 12*($B$70-$B$8-1),$C$38)),PPMT($C$37,D$64,IF(AND($B$8&gt;0, $B$8 &lt; $B$70), $C$38 - 12*($B$70-$B$8-1),$C$38),$C$50),0)</f>
        <v>0</v>
      </c>
      <c r="E74" s="348">
        <f t="shared" si="75"/>
        <v>0</v>
      </c>
      <c r="F74" s="348">
        <f t="shared" si="75"/>
        <v>0</v>
      </c>
      <c r="G74" s="348">
        <f t="shared" si="75"/>
        <v>0</v>
      </c>
      <c r="H74" s="348">
        <f t="shared" si="75"/>
        <v>0</v>
      </c>
      <c r="I74" s="348">
        <f t="shared" si="75"/>
        <v>0</v>
      </c>
      <c r="J74" s="348">
        <f t="shared" si="75"/>
        <v>0</v>
      </c>
      <c r="K74" s="348">
        <f t="shared" si="75"/>
        <v>0</v>
      </c>
      <c r="L74" s="348">
        <f t="shared" si="75"/>
        <v>0</v>
      </c>
      <c r="M74" s="348">
        <f t="shared" si="75"/>
        <v>0</v>
      </c>
      <c r="N74" s="348">
        <f t="shared" si="75"/>
        <v>0</v>
      </c>
      <c r="O74" s="348">
        <f t="shared" si="75"/>
        <v>0</v>
      </c>
      <c r="P74" s="348">
        <f t="shared" si="75"/>
        <v>0</v>
      </c>
      <c r="Q74" s="348">
        <f t="shared" si="75"/>
        <v>0</v>
      </c>
      <c r="R74" s="348">
        <f t="shared" si="75"/>
        <v>0</v>
      </c>
      <c r="S74" s="348">
        <f t="shared" si="75"/>
        <v>0</v>
      </c>
      <c r="T74" s="348">
        <f t="shared" si="75"/>
        <v>0</v>
      </c>
      <c r="U74" s="348">
        <f t="shared" si="75"/>
        <v>0</v>
      </c>
      <c r="V74" s="348">
        <f t="shared" si="75"/>
        <v>0</v>
      </c>
      <c r="W74" s="348">
        <f t="shared" si="75"/>
        <v>0</v>
      </c>
      <c r="X74" s="348">
        <f t="shared" si="75"/>
        <v>0</v>
      </c>
      <c r="Y74" s="348">
        <f t="shared" si="75"/>
        <v>0</v>
      </c>
      <c r="Z74" s="348">
        <f t="shared" si="75"/>
        <v>0</v>
      </c>
      <c r="AA74" s="348">
        <f t="shared" si="75"/>
        <v>-843.84017901953212</v>
      </c>
      <c r="AB74" s="348">
        <f t="shared" si="75"/>
        <v>-847.35617976544688</v>
      </c>
      <c r="AC74" s="348">
        <f t="shared" si="75"/>
        <v>-850.88683051446947</v>
      </c>
      <c r="AD74" s="348">
        <f t="shared" si="75"/>
        <v>-854.43219230827981</v>
      </c>
      <c r="AE74" s="348">
        <f t="shared" si="75"/>
        <v>-857.99232644289771</v>
      </c>
      <c r="AF74" s="348">
        <f t="shared" si="75"/>
        <v>-861.56729446974316</v>
      </c>
      <c r="AG74" s="348">
        <f t="shared" si="75"/>
        <v>-865.15715819670038</v>
      </c>
      <c r="AH74" s="348">
        <f t="shared" si="75"/>
        <v>-868.76197968918666</v>
      </c>
      <c r="AI74" s="348">
        <f t="shared" si="75"/>
        <v>-872.38182127122491</v>
      </c>
      <c r="AJ74" s="348">
        <f t="shared" si="75"/>
        <v>-876.01674552652173</v>
      </c>
      <c r="AK74" s="348">
        <f t="shared" si="75"/>
        <v>-879.66681529954872</v>
      </c>
      <c r="AL74" s="348">
        <f t="shared" si="75"/>
        <v>-883.3320936966303</v>
      </c>
      <c r="AM74" s="348">
        <f t="shared" si="75"/>
        <v>-887.01264408703275</v>
      </c>
      <c r="AN74" s="348">
        <f t="shared" si="75"/>
        <v>-890.70853010406222</v>
      </c>
      <c r="AO74" s="348">
        <f t="shared" si="75"/>
        <v>-894.41981564616242</v>
      </c>
      <c r="AP74" s="348">
        <f t="shared" si="75"/>
        <v>-898.14656487802142</v>
      </c>
      <c r="AQ74" s="348">
        <f t="shared" si="75"/>
        <v>-901.88884223167986</v>
      </c>
      <c r="AR74" s="348">
        <f t="shared" si="75"/>
        <v>-905.64671240764528</v>
      </c>
      <c r="AS74" s="348">
        <f t="shared" si="75"/>
        <v>-909.4202403760105</v>
      </c>
      <c r="AT74" s="348">
        <f t="shared" si="75"/>
        <v>-913.20949137757714</v>
      </c>
      <c r="AU74" s="348">
        <f t="shared" si="75"/>
        <v>-917.01453092498377</v>
      </c>
      <c r="AV74" s="348">
        <f t="shared" si="75"/>
        <v>-920.8354248038379</v>
      </c>
      <c r="AW74" s="348">
        <f t="shared" si="75"/>
        <v>-924.67223907385392</v>
      </c>
      <c r="AX74" s="348">
        <f t="shared" si="75"/>
        <v>-928.52504006999493</v>
      </c>
      <c r="AY74" s="348">
        <f t="shared" si="75"/>
        <v>-932.39389440361992</v>
      </c>
      <c r="AZ74" s="348">
        <f t="shared" si="75"/>
        <v>-936.27886896363486</v>
      </c>
      <c r="BA74" s="348">
        <f t="shared" si="75"/>
        <v>-940.18003091765013</v>
      </c>
      <c r="BB74" s="348">
        <f t="shared" si="75"/>
        <v>-944.09744771314024</v>
      </c>
      <c r="BC74" s="348">
        <f t="shared" si="75"/>
        <v>-948.03118707861165</v>
      </c>
      <c r="BD74" s="348">
        <f t="shared" si="75"/>
        <v>-951.98131702477258</v>
      </c>
      <c r="BE74" s="348">
        <f t="shared" si="75"/>
        <v>-955.94790584570922</v>
      </c>
      <c r="BF74" s="348">
        <f t="shared" si="75"/>
        <v>-959.93102212006636</v>
      </c>
      <c r="BG74" s="348">
        <f t="shared" si="75"/>
        <v>-963.93073471223306</v>
      </c>
      <c r="BH74" s="348">
        <f t="shared" si="75"/>
        <v>-967.94711277353417</v>
      </c>
      <c r="BI74" s="348">
        <f t="shared" si="75"/>
        <v>-971.98022574342383</v>
      </c>
      <c r="BJ74" s="348">
        <f t="shared" si="75"/>
        <v>-976.03014335068815</v>
      </c>
      <c r="BK74" s="348">
        <f t="shared" si="75"/>
        <v>-980.0969356146494</v>
      </c>
      <c r="BL74" s="348">
        <f t="shared" si="75"/>
        <v>-984.18067284637709</v>
      </c>
      <c r="BM74" s="348">
        <f t="shared" si="75"/>
        <v>-988.28142564990367</v>
      </c>
      <c r="BN74" s="348">
        <f t="shared" si="75"/>
        <v>-992.39926492344489</v>
      </c>
      <c r="BO74" s="348">
        <f t="shared" si="75"/>
        <v>-996.53426186062597</v>
      </c>
      <c r="BP74" s="348">
        <f t="shared" ref="BP74:EA74" si="76">IF(AND(BP$64&gt;0,BP$64&lt;=IF(AND($B$8&gt;0, $B$8 &lt; $B$70), $C$38 - 12*($B$70-$B$8-1),$C$38)),PPMT($C$37,BP$64,IF(AND($B$8&gt;0, $B$8 &lt; $B$70), $C$38 - 12*($B$70-$B$8-1),$C$38),$C$50),0)</f>
        <v>-1000.6864879517119</v>
      </c>
      <c r="BQ74" s="348">
        <f t="shared" si="76"/>
        <v>-1004.8560149848439</v>
      </c>
      <c r="BR74" s="348">
        <f t="shared" si="76"/>
        <v>-1009.0429150472809</v>
      </c>
      <c r="BS74" s="348">
        <f t="shared" si="76"/>
        <v>-1013.2472605266446</v>
      </c>
      <c r="BT74" s="348">
        <f t="shared" si="76"/>
        <v>-1017.4691241121723</v>
      </c>
      <c r="BU74" s="348">
        <f t="shared" si="76"/>
        <v>-1021.708578795973</v>
      </c>
      <c r="BV74" s="348">
        <f t="shared" si="76"/>
        <v>-1025.9656978742894</v>
      </c>
      <c r="BW74" s="348">
        <f t="shared" si="76"/>
        <v>-1030.2405549487657</v>
      </c>
      <c r="BX74" s="348">
        <f t="shared" si="76"/>
        <v>-1034.5332239277188</v>
      </c>
      <c r="BY74" s="348">
        <f t="shared" si="76"/>
        <v>-1038.8437790274177</v>
      </c>
      <c r="BZ74" s="348">
        <f t="shared" si="76"/>
        <v>-1043.1722947733651</v>
      </c>
      <c r="CA74" s="348">
        <f t="shared" si="76"/>
        <v>-1047.5188460015877</v>
      </c>
      <c r="CB74" s="348">
        <f t="shared" si="76"/>
        <v>-1051.8835078599275</v>
      </c>
      <c r="CC74" s="348">
        <f t="shared" si="76"/>
        <v>-1056.2663558093438</v>
      </c>
      <c r="CD74" s="348">
        <f t="shared" si="76"/>
        <v>-1060.667465625216</v>
      </c>
      <c r="CE74" s="348">
        <f t="shared" si="76"/>
        <v>-1065.0869133986546</v>
      </c>
      <c r="CF74" s="348">
        <f t="shared" si="76"/>
        <v>-1069.5247755378157</v>
      </c>
      <c r="CG74" s="348">
        <f t="shared" si="76"/>
        <v>-1073.9811287692232</v>
      </c>
      <c r="CH74" s="348">
        <f t="shared" si="76"/>
        <v>-1078.4560501390949</v>
      </c>
      <c r="CI74" s="348">
        <f t="shared" si="76"/>
        <v>-1082.9496170146745</v>
      </c>
      <c r="CJ74" s="348">
        <f t="shared" si="76"/>
        <v>-1087.461907085569</v>
      </c>
      <c r="CK74" s="348">
        <f t="shared" si="76"/>
        <v>-1091.992998365092</v>
      </c>
      <c r="CL74" s="348">
        <f t="shared" si="76"/>
        <v>-1096.5429691916133</v>
      </c>
      <c r="CM74" s="348">
        <f t="shared" si="76"/>
        <v>-1101.111898229912</v>
      </c>
      <c r="CN74" s="348">
        <f t="shared" si="76"/>
        <v>-1105.6998644725363</v>
      </c>
      <c r="CO74" s="348">
        <f t="shared" si="76"/>
        <v>-1110.3069472411721</v>
      </c>
      <c r="CP74" s="348">
        <f t="shared" si="76"/>
        <v>-1114.9332261880099</v>
      </c>
      <c r="CQ74" s="348">
        <f t="shared" si="76"/>
        <v>-1119.5787812971271</v>
      </c>
      <c r="CR74" s="348">
        <f t="shared" si="76"/>
        <v>-1124.2436928858651</v>
      </c>
      <c r="CS74" s="348">
        <f t="shared" si="76"/>
        <v>-1128.9280416062227</v>
      </c>
      <c r="CT74" s="348">
        <f t="shared" si="76"/>
        <v>-1133.6319084462486</v>
      </c>
      <c r="CU74" s="348">
        <f t="shared" si="76"/>
        <v>-1138.3553747314413</v>
      </c>
      <c r="CV74" s="348">
        <f t="shared" si="76"/>
        <v>-1143.0985221261558</v>
      </c>
      <c r="CW74" s="348">
        <f t="shared" si="76"/>
        <v>-1147.8614326350146</v>
      </c>
      <c r="CX74" s="348">
        <f t="shared" si="76"/>
        <v>-1152.6441886043274</v>
      </c>
      <c r="CY74" s="348">
        <f t="shared" si="76"/>
        <v>-1157.4468727235119</v>
      </c>
      <c r="CZ74" s="348">
        <f t="shared" si="76"/>
        <v>-1162.2695680265265</v>
      </c>
      <c r="DA74" s="348">
        <f t="shared" si="76"/>
        <v>-1167.1123578933036</v>
      </c>
      <c r="DB74" s="348">
        <f t="shared" si="76"/>
        <v>-1171.9753260511925</v>
      </c>
      <c r="DC74" s="348">
        <f t="shared" si="76"/>
        <v>-1176.8585565764056</v>
      </c>
      <c r="DD74" s="348">
        <f t="shared" si="76"/>
        <v>-1181.7621338954743</v>
      </c>
      <c r="DE74" s="348">
        <f t="shared" si="76"/>
        <v>-1186.6861427867054</v>
      </c>
      <c r="DF74" s="348">
        <f t="shared" si="76"/>
        <v>-1191.6306683816499</v>
      </c>
      <c r="DG74" s="348">
        <f t="shared" si="76"/>
        <v>-1196.5957961665736</v>
      </c>
      <c r="DH74" s="348">
        <f t="shared" si="76"/>
        <v>-1201.5816119839342</v>
      </c>
      <c r="DI74" s="348">
        <f t="shared" si="76"/>
        <v>-1206.5882020338672</v>
      </c>
      <c r="DJ74" s="348">
        <f t="shared" si="76"/>
        <v>-1211.6156528756751</v>
      </c>
      <c r="DK74" s="348">
        <f t="shared" si="76"/>
        <v>-1216.6640514293238</v>
      </c>
      <c r="DL74" s="348">
        <f t="shared" si="76"/>
        <v>-1221.7334849769459</v>
      </c>
      <c r="DM74" s="348">
        <f t="shared" si="76"/>
        <v>-1226.8240411643499</v>
      </c>
      <c r="DN74" s="348">
        <f t="shared" si="76"/>
        <v>-1231.9358080025345</v>
      </c>
      <c r="DO74" s="348">
        <f t="shared" si="76"/>
        <v>-1237.0688738692118</v>
      </c>
      <c r="DP74" s="348">
        <f t="shared" si="76"/>
        <v>-1242.2233275103333</v>
      </c>
      <c r="DQ74" s="348">
        <f t="shared" si="76"/>
        <v>-1247.3992580416266</v>
      </c>
      <c r="DR74" s="348">
        <f t="shared" si="76"/>
        <v>-1252.5967549501333</v>
      </c>
      <c r="DS74" s="348">
        <f t="shared" si="76"/>
        <v>-1257.8159080957589</v>
      </c>
      <c r="DT74" s="348">
        <f t="shared" si="76"/>
        <v>-1263.0568077128244</v>
      </c>
      <c r="DU74" s="348">
        <f t="shared" si="76"/>
        <v>-1268.3195444116282</v>
      </c>
      <c r="DV74" s="348">
        <f t="shared" si="76"/>
        <v>-1273.6042091800098</v>
      </c>
      <c r="DW74" s="348">
        <f t="shared" si="76"/>
        <v>-1278.9108933849266</v>
      </c>
      <c r="DX74" s="348">
        <f t="shared" si="76"/>
        <v>-1284.2396887740304</v>
      </c>
      <c r="DY74" s="348">
        <f t="shared" si="76"/>
        <v>-1289.5906874772554</v>
      </c>
      <c r="DZ74" s="348">
        <f t="shared" si="76"/>
        <v>-1294.9639820084108</v>
      </c>
      <c r="EA74" s="348">
        <f t="shared" si="76"/>
        <v>-1300.3596652667793</v>
      </c>
      <c r="EB74" s="348">
        <f t="shared" ref="EB74:GM74" si="77">IF(AND(EB$64&gt;0,EB$64&lt;=IF(AND($B$8&gt;0, $B$8 &lt; $B$70), $C$38 - 12*($B$70-$B$8-1),$C$38)),PPMT($C$37,EB$64,IF(AND($B$8&gt;0, $B$8 &lt; $B$70), $C$38 - 12*($B$70-$B$8-1),$C$38),$C$50),0)</f>
        <v>-1305.7778305387237</v>
      </c>
      <c r="EC74" s="348">
        <f t="shared" si="77"/>
        <v>-1311.218571499302</v>
      </c>
      <c r="ED74" s="348">
        <f t="shared" si="77"/>
        <v>-1316.6819822138825</v>
      </c>
      <c r="EE74" s="348">
        <f t="shared" si="77"/>
        <v>-1322.1681571397735</v>
      </c>
      <c r="EF74" s="348">
        <f t="shared" si="77"/>
        <v>-1327.6771911278558</v>
      </c>
      <c r="EG74" s="348">
        <f t="shared" si="77"/>
        <v>-1333.2091794242219</v>
      </c>
      <c r="EH74" s="348">
        <f t="shared" si="77"/>
        <v>-1338.764217671823</v>
      </c>
      <c r="EI74" s="348">
        <f t="shared" si="77"/>
        <v>-1344.3424019121223</v>
      </c>
      <c r="EJ74" s="348">
        <f t="shared" si="77"/>
        <v>-1349.9438285867559</v>
      </c>
      <c r="EK74" s="348">
        <f t="shared" si="77"/>
        <v>-1355.5685945392008</v>
      </c>
      <c r="EL74" s="348">
        <f t="shared" si="77"/>
        <v>-1361.2167970164476</v>
      </c>
      <c r="EM74" s="348">
        <f t="shared" si="77"/>
        <v>-1366.8885336706826</v>
      </c>
      <c r="EN74" s="348">
        <f t="shared" si="77"/>
        <v>-1372.5839025609773</v>
      </c>
      <c r="EO74" s="348">
        <f t="shared" si="77"/>
        <v>-1378.3030021549814</v>
      </c>
      <c r="EP74" s="348">
        <f t="shared" si="77"/>
        <v>-1384.0459313306271</v>
      </c>
      <c r="EQ74" s="348">
        <f t="shared" si="77"/>
        <v>-1389.812789377838</v>
      </c>
      <c r="ER74" s="348">
        <f t="shared" si="77"/>
        <v>-1395.6036760002457</v>
      </c>
      <c r="ES74" s="348">
        <f t="shared" si="77"/>
        <v>-1401.4186913169135</v>
      </c>
      <c r="ET74" s="348">
        <f t="shared" si="77"/>
        <v>-1407.2579358640673</v>
      </c>
      <c r="EU74" s="348">
        <f t="shared" si="77"/>
        <v>-1413.121510596834</v>
      </c>
      <c r="EV74" s="348">
        <f t="shared" si="77"/>
        <v>-1419.0095168909877</v>
      </c>
      <c r="EW74" s="348">
        <f t="shared" si="77"/>
        <v>-1424.9220565447001</v>
      </c>
      <c r="EX74" s="348">
        <f t="shared" si="77"/>
        <v>-1430.8592317803029</v>
      </c>
      <c r="EY74" s="348">
        <f t="shared" si="77"/>
        <v>-1436.8211452460541</v>
      </c>
      <c r="EZ74" s="348">
        <f t="shared" si="77"/>
        <v>-1442.8079000179127</v>
      </c>
      <c r="FA74" s="348">
        <f t="shared" si="77"/>
        <v>-1448.8195996013208</v>
      </c>
      <c r="FB74" s="348">
        <f t="shared" si="77"/>
        <v>-1454.856347932993</v>
      </c>
      <c r="FC74" s="348">
        <f t="shared" si="77"/>
        <v>-1460.9182493827138</v>
      </c>
      <c r="FD74" s="348">
        <f t="shared" si="77"/>
        <v>-1467.0054087551416</v>
      </c>
      <c r="FE74" s="348">
        <f t="shared" si="77"/>
        <v>-1473.1179312916215</v>
      </c>
      <c r="FF74" s="348">
        <f t="shared" si="77"/>
        <v>-1479.2559226720032</v>
      </c>
      <c r="FG74" s="348">
        <f t="shared" si="77"/>
        <v>-1485.4194890164699</v>
      </c>
      <c r="FH74" s="348">
        <f t="shared" si="77"/>
        <v>-1491.6087368873718</v>
      </c>
      <c r="FI74" s="348">
        <f t="shared" si="77"/>
        <v>-1497.8237732910691</v>
      </c>
      <c r="FJ74" s="348">
        <f t="shared" si="77"/>
        <v>-1504.0647056797823</v>
      </c>
      <c r="FK74" s="348">
        <f t="shared" si="77"/>
        <v>-1510.3316419534476</v>
      </c>
      <c r="FL74" s="348">
        <f t="shared" si="77"/>
        <v>-1516.6246904615871</v>
      </c>
      <c r="FM74" s="348">
        <f t="shared" si="77"/>
        <v>-1522.9439600051771</v>
      </c>
      <c r="FN74" s="348">
        <f t="shared" si="77"/>
        <v>-1529.2895598385321</v>
      </c>
      <c r="FO74" s="348">
        <f t="shared" si="77"/>
        <v>-1535.6615996711923</v>
      </c>
      <c r="FP74" s="348">
        <f t="shared" si="77"/>
        <v>-1542.0601896698224</v>
      </c>
      <c r="FQ74" s="348">
        <f t="shared" si="77"/>
        <v>-1548.4854404601133</v>
      </c>
      <c r="FR74" s="348">
        <f t="shared" si="77"/>
        <v>-1554.9374631286971</v>
      </c>
      <c r="FS74" s="348">
        <f t="shared" si="77"/>
        <v>-1561.4163692250668</v>
      </c>
      <c r="FT74" s="348">
        <f t="shared" si="77"/>
        <v>-1567.9222707635047</v>
      </c>
      <c r="FU74" s="348">
        <f t="shared" si="77"/>
        <v>-1574.4552802250191</v>
      </c>
      <c r="FV74" s="348">
        <f t="shared" si="77"/>
        <v>-1581.0155105592901</v>
      </c>
      <c r="FW74" s="348">
        <f t="shared" si="77"/>
        <v>-1587.6030751866203</v>
      </c>
      <c r="FX74" s="348">
        <f t="shared" si="77"/>
        <v>-1594.2180879998982</v>
      </c>
      <c r="FY74" s="348">
        <f t="shared" si="77"/>
        <v>-1600.8606633665645</v>
      </c>
      <c r="FZ74" s="348">
        <f t="shared" si="77"/>
        <v>-1607.5309161305918</v>
      </c>
      <c r="GA74" s="348">
        <f t="shared" si="77"/>
        <v>-1614.2289616144692</v>
      </c>
      <c r="GB74" s="348">
        <f t="shared" si="77"/>
        <v>-1620.9549156211961</v>
      </c>
      <c r="GC74" s="348">
        <f t="shared" si="77"/>
        <v>-1627.7088944362845</v>
      </c>
      <c r="GD74" s="348">
        <f t="shared" si="77"/>
        <v>-1634.4910148297688</v>
      </c>
      <c r="GE74" s="348">
        <f t="shared" si="77"/>
        <v>-1641.3013940582264</v>
      </c>
      <c r="GF74" s="348">
        <f t="shared" si="77"/>
        <v>-1648.1401498668022</v>
      </c>
      <c r="GG74" s="348">
        <f t="shared" si="77"/>
        <v>-1655.0074004912472</v>
      </c>
      <c r="GH74" s="348">
        <f t="shared" si="77"/>
        <v>-1661.9032646599608</v>
      </c>
      <c r="GI74" s="348">
        <f t="shared" si="77"/>
        <v>-1668.8278615960439</v>
      </c>
      <c r="GJ74" s="348">
        <f t="shared" si="77"/>
        <v>-1675.7813110193608</v>
      </c>
      <c r="GK74" s="348">
        <f t="shared" si="77"/>
        <v>-1682.763733148608</v>
      </c>
      <c r="GL74" s="348">
        <f t="shared" si="77"/>
        <v>-1689.7752487033938</v>
      </c>
      <c r="GM74" s="348">
        <f t="shared" si="77"/>
        <v>-1696.8159789063247</v>
      </c>
      <c r="GN74" s="348">
        <f t="shared" ref="GN74:IY74" si="78">IF(AND(GN$64&gt;0,GN$64&lt;=IF(AND($B$8&gt;0, $B$8 &lt; $B$70), $C$38 - 12*($B$70-$B$8-1),$C$38)),PPMT($C$37,GN$64,IF(AND($B$8&gt;0, $B$8 &lt; $B$70), $C$38 - 12*($B$70-$B$8-1),$C$38),$C$50),0)</f>
        <v>-1703.8860454851012</v>
      </c>
      <c r="GO74" s="348">
        <f t="shared" si="78"/>
        <v>-1710.9855706746223</v>
      </c>
      <c r="GP74" s="348">
        <f t="shared" si="78"/>
        <v>-1718.1146772190998</v>
      </c>
      <c r="GQ74" s="348">
        <f t="shared" si="78"/>
        <v>-1725.2734883741796</v>
      </c>
      <c r="GR74" s="348">
        <f t="shared" si="78"/>
        <v>-1732.4621279090718</v>
      </c>
      <c r="GS74" s="348">
        <f t="shared" si="78"/>
        <v>-1739.6807201086929</v>
      </c>
      <c r="GT74" s="348">
        <f t="shared" si="78"/>
        <v>-1746.9293897758125</v>
      </c>
      <c r="GU74" s="348">
        <f t="shared" si="78"/>
        <v>-1754.2082622332121</v>
      </c>
      <c r="GV74" s="348">
        <f t="shared" si="78"/>
        <v>-1761.5174633258503</v>
      </c>
      <c r="GW74" s="348">
        <f t="shared" si="78"/>
        <v>-1768.8571194230415</v>
      </c>
      <c r="GX74" s="348">
        <f t="shared" si="78"/>
        <v>-1776.2273574206374</v>
      </c>
      <c r="GY74" s="348">
        <f t="shared" si="78"/>
        <v>-1783.6283047432232</v>
      </c>
      <c r="GZ74" s="348">
        <f t="shared" si="78"/>
        <v>-1791.06008934632</v>
      </c>
      <c r="HA74" s="348">
        <f t="shared" si="78"/>
        <v>-1798.5228397185965</v>
      </c>
      <c r="HB74" s="348">
        <f t="shared" si="78"/>
        <v>-1806.0166848840904</v>
      </c>
      <c r="HC74" s="348">
        <f t="shared" si="78"/>
        <v>-1813.5417544044408</v>
      </c>
      <c r="HD74" s="348">
        <f t="shared" si="78"/>
        <v>-1821.0981783811262</v>
      </c>
      <c r="HE74" s="348">
        <f t="shared" si="78"/>
        <v>-1828.6860874577142</v>
      </c>
      <c r="HF74" s="348">
        <f t="shared" si="78"/>
        <v>-1836.3056128221212</v>
      </c>
      <c r="HG74" s="348">
        <f t="shared" si="78"/>
        <v>-1843.95688620888</v>
      </c>
      <c r="HH74" s="348">
        <f t="shared" si="78"/>
        <v>-1851.6400399014169</v>
      </c>
      <c r="HI74" s="348">
        <f t="shared" si="78"/>
        <v>-1859.3552067343398</v>
      </c>
      <c r="HJ74" s="348">
        <f t="shared" si="78"/>
        <v>-1867.1025200957326</v>
      </c>
      <c r="HK74" s="348">
        <f t="shared" si="78"/>
        <v>-1874.8821139294648</v>
      </c>
      <c r="HL74" s="348">
        <f t="shared" si="78"/>
        <v>-1882.6941227375041</v>
      </c>
      <c r="HM74" s="348">
        <f t="shared" si="78"/>
        <v>-1890.538681582244</v>
      </c>
      <c r="HN74" s="348">
        <f t="shared" si="78"/>
        <v>-1898.4159260888366</v>
      </c>
      <c r="HO74" s="348">
        <f t="shared" si="78"/>
        <v>-1906.3259924475401</v>
      </c>
      <c r="HP74" s="348">
        <f t="shared" si="78"/>
        <v>-1914.2690174160714</v>
      </c>
      <c r="HQ74" s="348">
        <f t="shared" si="78"/>
        <v>-1922.2451383219716</v>
      </c>
      <c r="HR74" s="348">
        <f t="shared" si="78"/>
        <v>-1930.2544930649801</v>
      </c>
      <c r="HS74" s="348">
        <f t="shared" si="78"/>
        <v>-1938.2972201194175</v>
      </c>
      <c r="HT74" s="348">
        <f t="shared" si="78"/>
        <v>-1946.3734585365819</v>
      </c>
      <c r="HU74" s="348">
        <f t="shared" si="78"/>
        <v>-1954.4833479471508</v>
      </c>
      <c r="HV74" s="348">
        <f t="shared" si="78"/>
        <v>-1962.6270285635974</v>
      </c>
      <c r="HW74" s="348">
        <f t="shared" si="78"/>
        <v>-1970.8046411826124</v>
      </c>
      <c r="HX74" s="348">
        <f t="shared" si="78"/>
        <v>-1979.0163271875397</v>
      </c>
      <c r="HY74" s="348">
        <f t="shared" si="78"/>
        <v>-1987.2622285508214</v>
      </c>
      <c r="HZ74" s="348">
        <f t="shared" si="78"/>
        <v>-1995.5424878364497</v>
      </c>
      <c r="IA74" s="348">
        <f t="shared" si="78"/>
        <v>-2003.8572482024349</v>
      </c>
      <c r="IB74" s="348">
        <f t="shared" si="78"/>
        <v>-2012.2066534032783</v>
      </c>
      <c r="IC74" s="348">
        <f t="shared" si="78"/>
        <v>-2020.5908477924586</v>
      </c>
      <c r="ID74" s="348">
        <f t="shared" si="78"/>
        <v>-2029.0099763249273</v>
      </c>
      <c r="IE74" s="348">
        <f t="shared" si="78"/>
        <v>-2037.4641845596143</v>
      </c>
      <c r="IF74" s="348">
        <f t="shared" si="78"/>
        <v>-2045.9536186619462</v>
      </c>
      <c r="IG74" s="348">
        <f t="shared" si="78"/>
        <v>-2054.4784254063707</v>
      </c>
      <c r="IH74" s="348">
        <f t="shared" si="78"/>
        <v>-2063.0387521788975</v>
      </c>
      <c r="II74" s="348">
        <f t="shared" si="78"/>
        <v>-2071.6347469796428</v>
      </c>
      <c r="IJ74" s="348">
        <f t="shared" si="78"/>
        <v>-2080.2665584253914</v>
      </c>
      <c r="IK74" s="348">
        <f t="shared" si="78"/>
        <v>-2088.9343357521639</v>
      </c>
      <c r="IL74" s="348">
        <f t="shared" si="78"/>
        <v>-2097.6382288177979</v>
      </c>
      <c r="IM74" s="348">
        <f t="shared" si="78"/>
        <v>-2106.3783881045383</v>
      </c>
      <c r="IN74" s="348">
        <f t="shared" si="78"/>
        <v>-2115.1549647216411</v>
      </c>
      <c r="IO74" s="348">
        <f t="shared" si="78"/>
        <v>-2123.9681104079814</v>
      </c>
      <c r="IP74" s="348">
        <f t="shared" si="78"/>
        <v>-2132.8179775346812</v>
      </c>
      <c r="IQ74" s="348">
        <f t="shared" si="78"/>
        <v>-2141.7047191077422</v>
      </c>
      <c r="IR74" s="348">
        <f t="shared" si="78"/>
        <v>-2150.6284887706911</v>
      </c>
      <c r="IS74" s="348">
        <f t="shared" si="78"/>
        <v>-2159.5894408072359</v>
      </c>
      <c r="IT74" s="348">
        <f t="shared" si="78"/>
        <v>-2168.5877301439323</v>
      </c>
      <c r="IU74" s="348">
        <f t="shared" si="78"/>
        <v>0</v>
      </c>
      <c r="IV74" s="348">
        <f t="shared" si="78"/>
        <v>0</v>
      </c>
      <c r="IW74" s="348">
        <f t="shared" si="78"/>
        <v>0</v>
      </c>
      <c r="IX74" s="348">
        <f t="shared" si="78"/>
        <v>0</v>
      </c>
      <c r="IY74" s="348">
        <f t="shared" si="78"/>
        <v>0</v>
      </c>
      <c r="IZ74" s="348">
        <f t="shared" ref="IZ74:JV74" si="79">IF(AND(IZ$64&gt;0,IZ$64&lt;=IF(AND($B$8&gt;0, $B$8 &lt; $B$70), $C$38 - 12*($B$70-$B$8-1),$C$38)),PPMT($C$37,IZ$64,IF(AND($B$8&gt;0, $B$8 &lt; $B$70), $C$38 - 12*($B$70-$B$8-1),$C$38),$C$50),0)</f>
        <v>0</v>
      </c>
      <c r="JA74" s="348">
        <f t="shared" si="79"/>
        <v>0</v>
      </c>
      <c r="JB74" s="348">
        <f t="shared" si="79"/>
        <v>0</v>
      </c>
      <c r="JC74" s="348">
        <f t="shared" si="79"/>
        <v>0</v>
      </c>
      <c r="JD74" s="348">
        <f t="shared" si="79"/>
        <v>0</v>
      </c>
      <c r="JE74" s="348">
        <f t="shared" si="79"/>
        <v>0</v>
      </c>
      <c r="JF74" s="348">
        <f t="shared" si="79"/>
        <v>0</v>
      </c>
      <c r="JG74" s="348">
        <f t="shared" si="79"/>
        <v>0</v>
      </c>
      <c r="JH74" s="348">
        <f t="shared" si="79"/>
        <v>0</v>
      </c>
      <c r="JI74" s="348">
        <f t="shared" si="79"/>
        <v>0</v>
      </c>
      <c r="JJ74" s="348">
        <f t="shared" si="79"/>
        <v>0</v>
      </c>
      <c r="JK74" s="348">
        <f t="shared" si="79"/>
        <v>0</v>
      </c>
      <c r="JL74" s="348">
        <f t="shared" si="79"/>
        <v>0</v>
      </c>
      <c r="JM74" s="348">
        <f t="shared" si="79"/>
        <v>0</v>
      </c>
      <c r="JN74" s="348">
        <f t="shared" si="79"/>
        <v>0</v>
      </c>
      <c r="JO74" s="348">
        <f t="shared" si="79"/>
        <v>0</v>
      </c>
      <c r="JP74" s="348">
        <f t="shared" si="79"/>
        <v>0</v>
      </c>
      <c r="JQ74" s="348">
        <f t="shared" si="79"/>
        <v>0</v>
      </c>
      <c r="JR74" s="348">
        <f t="shared" si="79"/>
        <v>0</v>
      </c>
      <c r="JS74" s="348">
        <f t="shared" si="79"/>
        <v>0</v>
      </c>
      <c r="JT74" s="348">
        <f t="shared" si="79"/>
        <v>0</v>
      </c>
      <c r="JU74" s="348">
        <f t="shared" si="79"/>
        <v>0</v>
      </c>
      <c r="JV74" s="348">
        <f t="shared" si="79"/>
        <v>0</v>
      </c>
    </row>
    <row r="75" spans="1:282" s="365" customFormat="1" x14ac:dyDescent="0.25">
      <c r="A75" s="365" t="s">
        <v>477</v>
      </c>
      <c r="B75" s="366"/>
      <c r="C75" s="367">
        <f>IF(AND(C$64=0,$D$40=1,(12*($B70-1))&lt;=C$63),$C$49*$C$37,0)</f>
        <v>0</v>
      </c>
      <c r="D75" s="367">
        <f t="shared" ref="D75:BO75" si="80">IF(AND(D$64=0,$D$40=1,(12*($B70-1))&lt;=D$63),$C$49*$C$37,0)</f>
        <v>0</v>
      </c>
      <c r="E75" s="367">
        <f t="shared" si="80"/>
        <v>0</v>
      </c>
      <c r="F75" s="367">
        <f t="shared" si="80"/>
        <v>0</v>
      </c>
      <c r="G75" s="367">
        <f t="shared" si="80"/>
        <v>0</v>
      </c>
      <c r="H75" s="367">
        <f t="shared" si="80"/>
        <v>0</v>
      </c>
      <c r="I75" s="367">
        <f t="shared" si="80"/>
        <v>0</v>
      </c>
      <c r="J75" s="367">
        <f t="shared" si="80"/>
        <v>0</v>
      </c>
      <c r="K75" s="367">
        <f t="shared" si="80"/>
        <v>0</v>
      </c>
      <c r="L75" s="367">
        <f t="shared" si="80"/>
        <v>0</v>
      </c>
      <c r="M75" s="367">
        <f t="shared" si="80"/>
        <v>0</v>
      </c>
      <c r="N75" s="367">
        <f t="shared" si="80"/>
        <v>0</v>
      </c>
      <c r="O75" s="367">
        <f t="shared" si="80"/>
        <v>0</v>
      </c>
      <c r="P75" s="367">
        <f t="shared" si="80"/>
        <v>0</v>
      </c>
      <c r="Q75" s="367">
        <f t="shared" si="80"/>
        <v>0</v>
      </c>
      <c r="R75" s="367">
        <f t="shared" si="80"/>
        <v>0</v>
      </c>
      <c r="S75" s="367">
        <f t="shared" si="80"/>
        <v>0</v>
      </c>
      <c r="T75" s="367">
        <f t="shared" si="80"/>
        <v>0</v>
      </c>
      <c r="U75" s="367">
        <f t="shared" si="80"/>
        <v>0</v>
      </c>
      <c r="V75" s="367">
        <f t="shared" si="80"/>
        <v>0</v>
      </c>
      <c r="W75" s="367">
        <f t="shared" si="80"/>
        <v>0</v>
      </c>
      <c r="X75" s="367">
        <f t="shared" si="80"/>
        <v>0</v>
      </c>
      <c r="Y75" s="367">
        <f t="shared" si="80"/>
        <v>0</v>
      </c>
      <c r="Z75" s="367">
        <f t="shared" si="80"/>
        <v>0</v>
      </c>
      <c r="AA75" s="367">
        <f t="shared" si="80"/>
        <v>0</v>
      </c>
      <c r="AB75" s="367">
        <f t="shared" si="80"/>
        <v>0</v>
      </c>
      <c r="AC75" s="367">
        <f t="shared" si="80"/>
        <v>0</v>
      </c>
      <c r="AD75" s="367">
        <f t="shared" si="80"/>
        <v>0</v>
      </c>
      <c r="AE75" s="367">
        <f t="shared" si="80"/>
        <v>0</v>
      </c>
      <c r="AF75" s="367">
        <f t="shared" si="80"/>
        <v>0</v>
      </c>
      <c r="AG75" s="367">
        <f t="shared" si="80"/>
        <v>0</v>
      </c>
      <c r="AH75" s="367">
        <f t="shared" si="80"/>
        <v>0</v>
      </c>
      <c r="AI75" s="367">
        <f t="shared" si="80"/>
        <v>0</v>
      </c>
      <c r="AJ75" s="367">
        <f t="shared" si="80"/>
        <v>0</v>
      </c>
      <c r="AK75" s="367">
        <f t="shared" si="80"/>
        <v>0</v>
      </c>
      <c r="AL75" s="367">
        <f t="shared" si="80"/>
        <v>0</v>
      </c>
      <c r="AM75" s="367">
        <f t="shared" si="80"/>
        <v>0</v>
      </c>
      <c r="AN75" s="367">
        <f t="shared" si="80"/>
        <v>0</v>
      </c>
      <c r="AO75" s="367">
        <f t="shared" si="80"/>
        <v>0</v>
      </c>
      <c r="AP75" s="367">
        <f t="shared" si="80"/>
        <v>0</v>
      </c>
      <c r="AQ75" s="367">
        <f t="shared" si="80"/>
        <v>0</v>
      </c>
      <c r="AR75" s="367">
        <f t="shared" si="80"/>
        <v>0</v>
      </c>
      <c r="AS75" s="367">
        <f t="shared" si="80"/>
        <v>0</v>
      </c>
      <c r="AT75" s="367">
        <f t="shared" si="80"/>
        <v>0</v>
      </c>
      <c r="AU75" s="367">
        <f t="shared" si="80"/>
        <v>0</v>
      </c>
      <c r="AV75" s="367">
        <f t="shared" si="80"/>
        <v>0</v>
      </c>
      <c r="AW75" s="367">
        <f t="shared" si="80"/>
        <v>0</v>
      </c>
      <c r="AX75" s="367">
        <f t="shared" si="80"/>
        <v>0</v>
      </c>
      <c r="AY75" s="367">
        <f t="shared" si="80"/>
        <v>0</v>
      </c>
      <c r="AZ75" s="367">
        <f t="shared" si="80"/>
        <v>0</v>
      </c>
      <c r="BA75" s="367">
        <f t="shared" si="80"/>
        <v>0</v>
      </c>
      <c r="BB75" s="367">
        <f t="shared" si="80"/>
        <v>0</v>
      </c>
      <c r="BC75" s="367">
        <f t="shared" si="80"/>
        <v>0</v>
      </c>
      <c r="BD75" s="367">
        <f t="shared" si="80"/>
        <v>0</v>
      </c>
      <c r="BE75" s="367">
        <f t="shared" si="80"/>
        <v>0</v>
      </c>
      <c r="BF75" s="367">
        <f t="shared" si="80"/>
        <v>0</v>
      </c>
      <c r="BG75" s="367">
        <f t="shared" si="80"/>
        <v>0</v>
      </c>
      <c r="BH75" s="367">
        <f t="shared" si="80"/>
        <v>0</v>
      </c>
      <c r="BI75" s="367">
        <f t="shared" si="80"/>
        <v>0</v>
      </c>
      <c r="BJ75" s="367">
        <f t="shared" si="80"/>
        <v>0</v>
      </c>
      <c r="BK75" s="367">
        <f t="shared" si="80"/>
        <v>0</v>
      </c>
      <c r="BL75" s="367">
        <f t="shared" si="80"/>
        <v>0</v>
      </c>
      <c r="BM75" s="367">
        <f t="shared" si="80"/>
        <v>0</v>
      </c>
      <c r="BN75" s="367">
        <f t="shared" si="80"/>
        <v>0</v>
      </c>
      <c r="BO75" s="367">
        <f t="shared" si="80"/>
        <v>0</v>
      </c>
      <c r="BP75" s="367">
        <f t="shared" ref="BP75:EA75" si="81">IF(AND(BP$64=0,$D$40=1,(12*($B70-1))&lt;=BP$63),$C$49*$C$37,0)</f>
        <v>0</v>
      </c>
      <c r="BQ75" s="367">
        <f t="shared" si="81"/>
        <v>0</v>
      </c>
      <c r="BR75" s="367">
        <f t="shared" si="81"/>
        <v>0</v>
      </c>
      <c r="BS75" s="367">
        <f t="shared" si="81"/>
        <v>0</v>
      </c>
      <c r="BT75" s="367">
        <f t="shared" si="81"/>
        <v>0</v>
      </c>
      <c r="BU75" s="367">
        <f t="shared" si="81"/>
        <v>0</v>
      </c>
      <c r="BV75" s="367">
        <f t="shared" si="81"/>
        <v>0</v>
      </c>
      <c r="BW75" s="367">
        <f t="shared" si="81"/>
        <v>0</v>
      </c>
      <c r="BX75" s="367">
        <f t="shared" si="81"/>
        <v>0</v>
      </c>
      <c r="BY75" s="367">
        <f t="shared" si="81"/>
        <v>0</v>
      </c>
      <c r="BZ75" s="367">
        <f t="shared" si="81"/>
        <v>0</v>
      </c>
      <c r="CA75" s="367">
        <f t="shared" si="81"/>
        <v>0</v>
      </c>
      <c r="CB75" s="367">
        <f t="shared" si="81"/>
        <v>0</v>
      </c>
      <c r="CC75" s="367">
        <f t="shared" si="81"/>
        <v>0</v>
      </c>
      <c r="CD75" s="367">
        <f t="shared" si="81"/>
        <v>0</v>
      </c>
      <c r="CE75" s="367">
        <f t="shared" si="81"/>
        <v>0</v>
      </c>
      <c r="CF75" s="367">
        <f t="shared" si="81"/>
        <v>0</v>
      </c>
      <c r="CG75" s="367">
        <f t="shared" si="81"/>
        <v>0</v>
      </c>
      <c r="CH75" s="367">
        <f t="shared" si="81"/>
        <v>0</v>
      </c>
      <c r="CI75" s="367">
        <f t="shared" si="81"/>
        <v>0</v>
      </c>
      <c r="CJ75" s="367">
        <f t="shared" si="81"/>
        <v>0</v>
      </c>
      <c r="CK75" s="367">
        <f t="shared" si="81"/>
        <v>0</v>
      </c>
      <c r="CL75" s="367">
        <f t="shared" si="81"/>
        <v>0</v>
      </c>
      <c r="CM75" s="367">
        <f t="shared" si="81"/>
        <v>0</v>
      </c>
      <c r="CN75" s="367">
        <f t="shared" si="81"/>
        <v>0</v>
      </c>
      <c r="CO75" s="367">
        <f t="shared" si="81"/>
        <v>0</v>
      </c>
      <c r="CP75" s="367">
        <f t="shared" si="81"/>
        <v>0</v>
      </c>
      <c r="CQ75" s="367">
        <f t="shared" si="81"/>
        <v>0</v>
      </c>
      <c r="CR75" s="367">
        <f t="shared" si="81"/>
        <v>0</v>
      </c>
      <c r="CS75" s="367">
        <f t="shared" si="81"/>
        <v>0</v>
      </c>
      <c r="CT75" s="367">
        <f t="shared" si="81"/>
        <v>0</v>
      </c>
      <c r="CU75" s="367">
        <f t="shared" si="81"/>
        <v>0</v>
      </c>
      <c r="CV75" s="367">
        <f t="shared" si="81"/>
        <v>0</v>
      </c>
      <c r="CW75" s="367">
        <f t="shared" si="81"/>
        <v>0</v>
      </c>
      <c r="CX75" s="367">
        <f t="shared" si="81"/>
        <v>0</v>
      </c>
      <c r="CY75" s="367">
        <f t="shared" si="81"/>
        <v>0</v>
      </c>
      <c r="CZ75" s="367">
        <f t="shared" si="81"/>
        <v>0</v>
      </c>
      <c r="DA75" s="367">
        <f t="shared" si="81"/>
        <v>0</v>
      </c>
      <c r="DB75" s="367">
        <f t="shared" si="81"/>
        <v>0</v>
      </c>
      <c r="DC75" s="367">
        <f t="shared" si="81"/>
        <v>0</v>
      </c>
      <c r="DD75" s="367">
        <f t="shared" si="81"/>
        <v>0</v>
      </c>
      <c r="DE75" s="367">
        <f t="shared" si="81"/>
        <v>0</v>
      </c>
      <c r="DF75" s="367">
        <f t="shared" si="81"/>
        <v>0</v>
      </c>
      <c r="DG75" s="367">
        <f t="shared" si="81"/>
        <v>0</v>
      </c>
      <c r="DH75" s="367">
        <f t="shared" si="81"/>
        <v>0</v>
      </c>
      <c r="DI75" s="367">
        <f t="shared" si="81"/>
        <v>0</v>
      </c>
      <c r="DJ75" s="367">
        <f t="shared" si="81"/>
        <v>0</v>
      </c>
      <c r="DK75" s="367">
        <f t="shared" si="81"/>
        <v>0</v>
      </c>
      <c r="DL75" s="367">
        <f t="shared" si="81"/>
        <v>0</v>
      </c>
      <c r="DM75" s="367">
        <f t="shared" si="81"/>
        <v>0</v>
      </c>
      <c r="DN75" s="367">
        <f t="shared" si="81"/>
        <v>0</v>
      </c>
      <c r="DO75" s="367">
        <f t="shared" si="81"/>
        <v>0</v>
      </c>
      <c r="DP75" s="367">
        <f t="shared" si="81"/>
        <v>0</v>
      </c>
      <c r="DQ75" s="367">
        <f t="shared" si="81"/>
        <v>0</v>
      </c>
      <c r="DR75" s="367">
        <f t="shared" si="81"/>
        <v>0</v>
      </c>
      <c r="DS75" s="367">
        <f t="shared" si="81"/>
        <v>0</v>
      </c>
      <c r="DT75" s="367">
        <f t="shared" si="81"/>
        <v>0</v>
      </c>
      <c r="DU75" s="367">
        <f t="shared" si="81"/>
        <v>0</v>
      </c>
      <c r="DV75" s="367">
        <f t="shared" si="81"/>
        <v>0</v>
      </c>
      <c r="DW75" s="367">
        <f t="shared" si="81"/>
        <v>0</v>
      </c>
      <c r="DX75" s="367">
        <f t="shared" si="81"/>
        <v>0</v>
      </c>
      <c r="DY75" s="367">
        <f t="shared" si="81"/>
        <v>0</v>
      </c>
      <c r="DZ75" s="367">
        <f t="shared" si="81"/>
        <v>0</v>
      </c>
      <c r="EA75" s="367">
        <f t="shared" si="81"/>
        <v>0</v>
      </c>
      <c r="EB75" s="367">
        <f t="shared" ref="EB75:GM75" si="82">IF(AND(EB$64=0,$D$40=1,(12*($B70-1))&lt;=EB$63),$C$49*$C$37,0)</f>
        <v>0</v>
      </c>
      <c r="EC75" s="367">
        <f t="shared" si="82"/>
        <v>0</v>
      </c>
      <c r="ED75" s="367">
        <f t="shared" si="82"/>
        <v>0</v>
      </c>
      <c r="EE75" s="367">
        <f t="shared" si="82"/>
        <v>0</v>
      </c>
      <c r="EF75" s="367">
        <f t="shared" si="82"/>
        <v>0</v>
      </c>
      <c r="EG75" s="367">
        <f t="shared" si="82"/>
        <v>0</v>
      </c>
      <c r="EH75" s="367">
        <f t="shared" si="82"/>
        <v>0</v>
      </c>
      <c r="EI75" s="367">
        <f t="shared" si="82"/>
        <v>0</v>
      </c>
      <c r="EJ75" s="367">
        <f t="shared" si="82"/>
        <v>0</v>
      </c>
      <c r="EK75" s="367">
        <f t="shared" si="82"/>
        <v>0</v>
      </c>
      <c r="EL75" s="367">
        <f t="shared" si="82"/>
        <v>0</v>
      </c>
      <c r="EM75" s="367">
        <f t="shared" si="82"/>
        <v>0</v>
      </c>
      <c r="EN75" s="367">
        <f t="shared" si="82"/>
        <v>0</v>
      </c>
      <c r="EO75" s="367">
        <f t="shared" si="82"/>
        <v>0</v>
      </c>
      <c r="EP75" s="367">
        <f t="shared" si="82"/>
        <v>0</v>
      </c>
      <c r="EQ75" s="367">
        <f t="shared" si="82"/>
        <v>0</v>
      </c>
      <c r="ER75" s="367">
        <f t="shared" si="82"/>
        <v>0</v>
      </c>
      <c r="ES75" s="367">
        <f t="shared" si="82"/>
        <v>0</v>
      </c>
      <c r="ET75" s="367">
        <f t="shared" si="82"/>
        <v>0</v>
      </c>
      <c r="EU75" s="367">
        <f t="shared" si="82"/>
        <v>0</v>
      </c>
      <c r="EV75" s="367">
        <f t="shared" si="82"/>
        <v>0</v>
      </c>
      <c r="EW75" s="367">
        <f t="shared" si="82"/>
        <v>0</v>
      </c>
      <c r="EX75" s="367">
        <f t="shared" si="82"/>
        <v>0</v>
      </c>
      <c r="EY75" s="367">
        <f t="shared" si="82"/>
        <v>0</v>
      </c>
      <c r="EZ75" s="367">
        <f t="shared" si="82"/>
        <v>0</v>
      </c>
      <c r="FA75" s="367">
        <f t="shared" si="82"/>
        <v>0</v>
      </c>
      <c r="FB75" s="367">
        <f t="shared" si="82"/>
        <v>0</v>
      </c>
      <c r="FC75" s="367">
        <f t="shared" si="82"/>
        <v>0</v>
      </c>
      <c r="FD75" s="367">
        <f t="shared" si="82"/>
        <v>0</v>
      </c>
      <c r="FE75" s="367">
        <f t="shared" si="82"/>
        <v>0</v>
      </c>
      <c r="FF75" s="367">
        <f t="shared" si="82"/>
        <v>0</v>
      </c>
      <c r="FG75" s="367">
        <f t="shared" si="82"/>
        <v>0</v>
      </c>
      <c r="FH75" s="367">
        <f t="shared" si="82"/>
        <v>0</v>
      </c>
      <c r="FI75" s="367">
        <f t="shared" si="82"/>
        <v>0</v>
      </c>
      <c r="FJ75" s="367">
        <f t="shared" si="82"/>
        <v>0</v>
      </c>
      <c r="FK75" s="367">
        <f t="shared" si="82"/>
        <v>0</v>
      </c>
      <c r="FL75" s="367">
        <f t="shared" si="82"/>
        <v>0</v>
      </c>
      <c r="FM75" s="367">
        <f t="shared" si="82"/>
        <v>0</v>
      </c>
      <c r="FN75" s="367">
        <f t="shared" si="82"/>
        <v>0</v>
      </c>
      <c r="FO75" s="367">
        <f t="shared" si="82"/>
        <v>0</v>
      </c>
      <c r="FP75" s="367">
        <f t="shared" si="82"/>
        <v>0</v>
      </c>
      <c r="FQ75" s="367">
        <f t="shared" si="82"/>
        <v>0</v>
      </c>
      <c r="FR75" s="367">
        <f t="shared" si="82"/>
        <v>0</v>
      </c>
      <c r="FS75" s="367">
        <f t="shared" si="82"/>
        <v>0</v>
      </c>
      <c r="FT75" s="367">
        <f t="shared" si="82"/>
        <v>0</v>
      </c>
      <c r="FU75" s="367">
        <f t="shared" si="82"/>
        <v>0</v>
      </c>
      <c r="FV75" s="367">
        <f t="shared" si="82"/>
        <v>0</v>
      </c>
      <c r="FW75" s="367">
        <f t="shared" si="82"/>
        <v>0</v>
      </c>
      <c r="FX75" s="367">
        <f t="shared" si="82"/>
        <v>0</v>
      </c>
      <c r="FY75" s="367">
        <f t="shared" si="82"/>
        <v>0</v>
      </c>
      <c r="FZ75" s="367">
        <f t="shared" si="82"/>
        <v>0</v>
      </c>
      <c r="GA75" s="367">
        <f t="shared" si="82"/>
        <v>0</v>
      </c>
      <c r="GB75" s="367">
        <f t="shared" si="82"/>
        <v>0</v>
      </c>
      <c r="GC75" s="367">
        <f t="shared" si="82"/>
        <v>0</v>
      </c>
      <c r="GD75" s="367">
        <f t="shared" si="82"/>
        <v>0</v>
      </c>
      <c r="GE75" s="367">
        <f t="shared" si="82"/>
        <v>0</v>
      </c>
      <c r="GF75" s="367">
        <f t="shared" si="82"/>
        <v>0</v>
      </c>
      <c r="GG75" s="367">
        <f t="shared" si="82"/>
        <v>0</v>
      </c>
      <c r="GH75" s="367">
        <f t="shared" si="82"/>
        <v>0</v>
      </c>
      <c r="GI75" s="367">
        <f t="shared" si="82"/>
        <v>0</v>
      </c>
      <c r="GJ75" s="367">
        <f t="shared" si="82"/>
        <v>0</v>
      </c>
      <c r="GK75" s="367">
        <f t="shared" si="82"/>
        <v>0</v>
      </c>
      <c r="GL75" s="367">
        <f t="shared" si="82"/>
        <v>0</v>
      </c>
      <c r="GM75" s="367">
        <f t="shared" si="82"/>
        <v>0</v>
      </c>
      <c r="GN75" s="367">
        <f t="shared" ref="GN75:IY75" si="83">IF(AND(GN$64=0,$D$40=1,(12*($B70-1))&lt;=GN$63),$C$49*$C$37,0)</f>
        <v>0</v>
      </c>
      <c r="GO75" s="367">
        <f t="shared" si="83"/>
        <v>0</v>
      </c>
      <c r="GP75" s="367">
        <f t="shared" si="83"/>
        <v>0</v>
      </c>
      <c r="GQ75" s="367">
        <f t="shared" si="83"/>
        <v>0</v>
      </c>
      <c r="GR75" s="367">
        <f t="shared" si="83"/>
        <v>0</v>
      </c>
      <c r="GS75" s="367">
        <f t="shared" si="83"/>
        <v>0</v>
      </c>
      <c r="GT75" s="367">
        <f t="shared" si="83"/>
        <v>0</v>
      </c>
      <c r="GU75" s="367">
        <f t="shared" si="83"/>
        <v>0</v>
      </c>
      <c r="GV75" s="367">
        <f t="shared" si="83"/>
        <v>0</v>
      </c>
      <c r="GW75" s="367">
        <f t="shared" si="83"/>
        <v>0</v>
      </c>
      <c r="GX75" s="367">
        <f t="shared" si="83"/>
        <v>0</v>
      </c>
      <c r="GY75" s="367">
        <f t="shared" si="83"/>
        <v>0</v>
      </c>
      <c r="GZ75" s="367">
        <f t="shared" si="83"/>
        <v>0</v>
      </c>
      <c r="HA75" s="367">
        <f t="shared" si="83"/>
        <v>0</v>
      </c>
      <c r="HB75" s="367">
        <f t="shared" si="83"/>
        <v>0</v>
      </c>
      <c r="HC75" s="367">
        <f t="shared" si="83"/>
        <v>0</v>
      </c>
      <c r="HD75" s="367">
        <f t="shared" si="83"/>
        <v>0</v>
      </c>
      <c r="HE75" s="367">
        <f t="shared" si="83"/>
        <v>0</v>
      </c>
      <c r="HF75" s="367">
        <f t="shared" si="83"/>
        <v>0</v>
      </c>
      <c r="HG75" s="367">
        <f t="shared" si="83"/>
        <v>0</v>
      </c>
      <c r="HH75" s="367">
        <f t="shared" si="83"/>
        <v>0</v>
      </c>
      <c r="HI75" s="367">
        <f t="shared" si="83"/>
        <v>0</v>
      </c>
      <c r="HJ75" s="367">
        <f t="shared" si="83"/>
        <v>0</v>
      </c>
      <c r="HK75" s="367">
        <f t="shared" si="83"/>
        <v>0</v>
      </c>
      <c r="HL75" s="367">
        <f t="shared" si="83"/>
        <v>0</v>
      </c>
      <c r="HM75" s="367">
        <f t="shared" si="83"/>
        <v>0</v>
      </c>
      <c r="HN75" s="367">
        <f t="shared" si="83"/>
        <v>0</v>
      </c>
      <c r="HO75" s="367">
        <f t="shared" si="83"/>
        <v>0</v>
      </c>
      <c r="HP75" s="367">
        <f t="shared" si="83"/>
        <v>0</v>
      </c>
      <c r="HQ75" s="367">
        <f t="shared" si="83"/>
        <v>0</v>
      </c>
      <c r="HR75" s="367">
        <f t="shared" si="83"/>
        <v>0</v>
      </c>
      <c r="HS75" s="367">
        <f t="shared" si="83"/>
        <v>0</v>
      </c>
      <c r="HT75" s="367">
        <f t="shared" si="83"/>
        <v>0</v>
      </c>
      <c r="HU75" s="367">
        <f t="shared" si="83"/>
        <v>0</v>
      </c>
      <c r="HV75" s="367">
        <f t="shared" si="83"/>
        <v>0</v>
      </c>
      <c r="HW75" s="367">
        <f t="shared" si="83"/>
        <v>0</v>
      </c>
      <c r="HX75" s="367">
        <f t="shared" si="83"/>
        <v>0</v>
      </c>
      <c r="HY75" s="367">
        <f t="shared" si="83"/>
        <v>0</v>
      </c>
      <c r="HZ75" s="367">
        <f t="shared" si="83"/>
        <v>0</v>
      </c>
      <c r="IA75" s="367">
        <f t="shared" si="83"/>
        <v>0</v>
      </c>
      <c r="IB75" s="367">
        <f t="shared" si="83"/>
        <v>0</v>
      </c>
      <c r="IC75" s="367">
        <f t="shared" si="83"/>
        <v>0</v>
      </c>
      <c r="ID75" s="367">
        <f t="shared" si="83"/>
        <v>0</v>
      </c>
      <c r="IE75" s="367">
        <f t="shared" si="83"/>
        <v>0</v>
      </c>
      <c r="IF75" s="367">
        <f t="shared" si="83"/>
        <v>0</v>
      </c>
      <c r="IG75" s="367">
        <f t="shared" si="83"/>
        <v>0</v>
      </c>
      <c r="IH75" s="367">
        <f t="shared" si="83"/>
        <v>0</v>
      </c>
      <c r="II75" s="367">
        <f t="shared" si="83"/>
        <v>0</v>
      </c>
      <c r="IJ75" s="367">
        <f t="shared" si="83"/>
        <v>0</v>
      </c>
      <c r="IK75" s="367">
        <f t="shared" si="83"/>
        <v>0</v>
      </c>
      <c r="IL75" s="367">
        <f t="shared" si="83"/>
        <v>0</v>
      </c>
      <c r="IM75" s="367">
        <f t="shared" si="83"/>
        <v>0</v>
      </c>
      <c r="IN75" s="367">
        <f t="shared" si="83"/>
        <v>0</v>
      </c>
      <c r="IO75" s="367">
        <f t="shared" si="83"/>
        <v>0</v>
      </c>
      <c r="IP75" s="367">
        <f t="shared" si="83"/>
        <v>0</v>
      </c>
      <c r="IQ75" s="367">
        <f t="shared" si="83"/>
        <v>0</v>
      </c>
      <c r="IR75" s="367">
        <f t="shared" si="83"/>
        <v>0</v>
      </c>
      <c r="IS75" s="367">
        <f t="shared" si="83"/>
        <v>0</v>
      </c>
      <c r="IT75" s="367">
        <f t="shared" si="83"/>
        <v>0</v>
      </c>
      <c r="IU75" s="367">
        <f t="shared" si="83"/>
        <v>0</v>
      </c>
      <c r="IV75" s="367">
        <f t="shared" si="83"/>
        <v>0</v>
      </c>
      <c r="IW75" s="367">
        <f t="shared" si="83"/>
        <v>0</v>
      </c>
      <c r="IX75" s="367">
        <f t="shared" si="83"/>
        <v>0</v>
      </c>
      <c r="IY75" s="367">
        <f t="shared" si="83"/>
        <v>0</v>
      </c>
      <c r="IZ75" s="367">
        <f t="shared" ref="IZ75:JV75" si="84">IF(AND(IZ$64=0,$D$40=1,(12*($B70-1))&lt;=IZ$63),$C$49*$C$37,0)</f>
        <v>0</v>
      </c>
      <c r="JA75" s="367">
        <f t="shared" si="84"/>
        <v>0</v>
      </c>
      <c r="JB75" s="367">
        <f t="shared" si="84"/>
        <v>0</v>
      </c>
      <c r="JC75" s="367">
        <f t="shared" si="84"/>
        <v>0</v>
      </c>
      <c r="JD75" s="367">
        <f t="shared" si="84"/>
        <v>0</v>
      </c>
      <c r="JE75" s="367">
        <f t="shared" si="84"/>
        <v>0</v>
      </c>
      <c r="JF75" s="367">
        <f t="shared" si="84"/>
        <v>0</v>
      </c>
      <c r="JG75" s="367">
        <f t="shared" si="84"/>
        <v>0</v>
      </c>
      <c r="JH75" s="367">
        <f t="shared" si="84"/>
        <v>0</v>
      </c>
      <c r="JI75" s="367">
        <f t="shared" si="84"/>
        <v>0</v>
      </c>
      <c r="JJ75" s="367">
        <f t="shared" si="84"/>
        <v>0</v>
      </c>
      <c r="JK75" s="367">
        <f t="shared" si="84"/>
        <v>0</v>
      </c>
      <c r="JL75" s="367">
        <f t="shared" si="84"/>
        <v>0</v>
      </c>
      <c r="JM75" s="367">
        <f t="shared" si="84"/>
        <v>0</v>
      </c>
      <c r="JN75" s="367">
        <f t="shared" si="84"/>
        <v>0</v>
      </c>
      <c r="JO75" s="367">
        <f t="shared" si="84"/>
        <v>0</v>
      </c>
      <c r="JP75" s="367">
        <f t="shared" si="84"/>
        <v>0</v>
      </c>
      <c r="JQ75" s="367">
        <f t="shared" si="84"/>
        <v>0</v>
      </c>
      <c r="JR75" s="367">
        <f t="shared" si="84"/>
        <v>0</v>
      </c>
      <c r="JS75" s="367">
        <f t="shared" si="84"/>
        <v>0</v>
      </c>
      <c r="JT75" s="367">
        <f t="shared" si="84"/>
        <v>0</v>
      </c>
      <c r="JU75" s="367">
        <f t="shared" si="84"/>
        <v>0</v>
      </c>
      <c r="JV75" s="367">
        <f t="shared" si="84"/>
        <v>0</v>
      </c>
    </row>
    <row r="76" spans="1:282" s="363" customFormat="1" x14ac:dyDescent="0.25">
      <c r="A76" s="363" t="s">
        <v>478</v>
      </c>
      <c r="B76" s="361"/>
      <c r="C76" s="364">
        <f t="shared" ref="C76:BN76" si="85">SUM(C72:C75)</f>
        <v>320108</v>
      </c>
      <c r="D76" s="364">
        <f t="shared" si="85"/>
        <v>320108</v>
      </c>
      <c r="E76" s="364">
        <f t="shared" si="85"/>
        <v>320108</v>
      </c>
      <c r="F76" s="364">
        <f t="shared" si="85"/>
        <v>320108</v>
      </c>
      <c r="G76" s="364">
        <f t="shared" si="85"/>
        <v>320108</v>
      </c>
      <c r="H76" s="364">
        <f t="shared" si="85"/>
        <v>320108</v>
      </c>
      <c r="I76" s="364">
        <f t="shared" si="85"/>
        <v>320108</v>
      </c>
      <c r="J76" s="364">
        <f t="shared" si="85"/>
        <v>320108</v>
      </c>
      <c r="K76" s="364">
        <f t="shared" si="85"/>
        <v>320108</v>
      </c>
      <c r="L76" s="364">
        <f t="shared" si="85"/>
        <v>320108</v>
      </c>
      <c r="M76" s="364">
        <f t="shared" si="85"/>
        <v>320108</v>
      </c>
      <c r="N76" s="364">
        <f t="shared" si="85"/>
        <v>320108</v>
      </c>
      <c r="O76" s="364">
        <f t="shared" si="85"/>
        <v>320108</v>
      </c>
      <c r="P76" s="364">
        <f t="shared" si="85"/>
        <v>320108</v>
      </c>
      <c r="Q76" s="364">
        <f t="shared" si="85"/>
        <v>320108</v>
      </c>
      <c r="R76" s="364">
        <f t="shared" si="85"/>
        <v>320108</v>
      </c>
      <c r="S76" s="364">
        <f t="shared" si="85"/>
        <v>320108</v>
      </c>
      <c r="T76" s="364">
        <f t="shared" si="85"/>
        <v>320108</v>
      </c>
      <c r="U76" s="364">
        <f t="shared" si="85"/>
        <v>320108</v>
      </c>
      <c r="V76" s="364">
        <f t="shared" si="85"/>
        <v>320108</v>
      </c>
      <c r="W76" s="364">
        <f t="shared" si="85"/>
        <v>320108</v>
      </c>
      <c r="X76" s="364">
        <f t="shared" si="85"/>
        <v>320108</v>
      </c>
      <c r="Y76" s="364">
        <f t="shared" si="85"/>
        <v>320108</v>
      </c>
      <c r="Z76" s="364">
        <f t="shared" si="85"/>
        <v>320108</v>
      </c>
      <c r="AA76" s="364">
        <f t="shared" si="85"/>
        <v>319264.15982098045</v>
      </c>
      <c r="AB76" s="364">
        <f t="shared" si="85"/>
        <v>318416.80364121502</v>
      </c>
      <c r="AC76" s="364">
        <f t="shared" si="85"/>
        <v>317565.91681070055</v>
      </c>
      <c r="AD76" s="364">
        <f t="shared" si="85"/>
        <v>316711.48461839225</v>
      </c>
      <c r="AE76" s="364">
        <f t="shared" si="85"/>
        <v>315853.49229194934</v>
      </c>
      <c r="AF76" s="364">
        <f t="shared" si="85"/>
        <v>314991.9249974796</v>
      </c>
      <c r="AG76" s="364">
        <f t="shared" si="85"/>
        <v>314126.76783928287</v>
      </c>
      <c r="AH76" s="364">
        <f t="shared" si="85"/>
        <v>313258.00585959369</v>
      </c>
      <c r="AI76" s="364">
        <f t="shared" si="85"/>
        <v>312385.62403832248</v>
      </c>
      <c r="AJ76" s="364">
        <f t="shared" si="85"/>
        <v>311509.60729279596</v>
      </c>
      <c r="AK76" s="364">
        <f t="shared" si="85"/>
        <v>310629.94047749642</v>
      </c>
      <c r="AL76" s="364">
        <f t="shared" si="85"/>
        <v>309746.60838379979</v>
      </c>
      <c r="AM76" s="364">
        <f t="shared" si="85"/>
        <v>308859.59573971276</v>
      </c>
      <c r="AN76" s="364">
        <f t="shared" si="85"/>
        <v>307968.88720960869</v>
      </c>
      <c r="AO76" s="364">
        <f t="shared" si="85"/>
        <v>307074.46739396255</v>
      </c>
      <c r="AP76" s="364">
        <f t="shared" si="85"/>
        <v>306176.32082908455</v>
      </c>
      <c r="AQ76" s="364">
        <f t="shared" si="85"/>
        <v>305274.4319868529</v>
      </c>
      <c r="AR76" s="364">
        <f t="shared" si="85"/>
        <v>304368.78527444525</v>
      </c>
      <c r="AS76" s="364">
        <f t="shared" si="85"/>
        <v>303459.36503406923</v>
      </c>
      <c r="AT76" s="364">
        <f t="shared" si="85"/>
        <v>302546.15554269165</v>
      </c>
      <c r="AU76" s="364">
        <f t="shared" si="85"/>
        <v>301629.14101176668</v>
      </c>
      <c r="AV76" s="364">
        <f t="shared" si="85"/>
        <v>300708.30558696284</v>
      </c>
      <c r="AW76" s="364">
        <f t="shared" si="85"/>
        <v>299783.633347889</v>
      </c>
      <c r="AX76" s="364">
        <f t="shared" si="85"/>
        <v>298855.108307819</v>
      </c>
      <c r="AY76" s="364">
        <f t="shared" si="85"/>
        <v>297922.71441341541</v>
      </c>
      <c r="AZ76" s="364">
        <f t="shared" si="85"/>
        <v>296986.43554445176</v>
      </c>
      <c r="BA76" s="364">
        <f t="shared" si="85"/>
        <v>296046.25551353412</v>
      </c>
      <c r="BB76" s="364">
        <f t="shared" si="85"/>
        <v>295102.15806582099</v>
      </c>
      <c r="BC76" s="364">
        <f t="shared" si="85"/>
        <v>294154.12687874236</v>
      </c>
      <c r="BD76" s="364">
        <f t="shared" si="85"/>
        <v>293202.14556171757</v>
      </c>
      <c r="BE76" s="364">
        <f t="shared" si="85"/>
        <v>292246.19765587186</v>
      </c>
      <c r="BF76" s="364">
        <f t="shared" si="85"/>
        <v>291286.2666337518</v>
      </c>
      <c r="BG76" s="364">
        <f t="shared" si="85"/>
        <v>290322.33589903958</v>
      </c>
      <c r="BH76" s="364">
        <f t="shared" si="85"/>
        <v>289354.38878626603</v>
      </c>
      <c r="BI76" s="364">
        <f t="shared" si="85"/>
        <v>288382.4085605226</v>
      </c>
      <c r="BJ76" s="364">
        <f t="shared" si="85"/>
        <v>287406.37841717189</v>
      </c>
      <c r="BK76" s="364">
        <f t="shared" si="85"/>
        <v>286426.28148155723</v>
      </c>
      <c r="BL76" s="364">
        <f t="shared" si="85"/>
        <v>285442.10080871085</v>
      </c>
      <c r="BM76" s="364">
        <f t="shared" si="85"/>
        <v>284453.81938306097</v>
      </c>
      <c r="BN76" s="364">
        <f t="shared" si="85"/>
        <v>283461.4201181375</v>
      </c>
      <c r="BO76" s="364">
        <f t="shared" ref="BO76:DZ76" si="86">SUM(BO72:BO75)</f>
        <v>282464.88585627684</v>
      </c>
      <c r="BP76" s="364">
        <f t="shared" si="86"/>
        <v>281464.19936832512</v>
      </c>
      <c r="BQ76" s="364">
        <f t="shared" si="86"/>
        <v>280459.34335334029</v>
      </c>
      <c r="BR76" s="364">
        <f t="shared" si="86"/>
        <v>279450.30043829302</v>
      </c>
      <c r="BS76" s="364">
        <f t="shared" si="86"/>
        <v>278437.05317776639</v>
      </c>
      <c r="BT76" s="364">
        <f t="shared" si="86"/>
        <v>277419.58405365422</v>
      </c>
      <c r="BU76" s="364">
        <f t="shared" si="86"/>
        <v>276397.87547485827</v>
      </c>
      <c r="BV76" s="364">
        <f t="shared" si="86"/>
        <v>275371.90977698396</v>
      </c>
      <c r="BW76" s="364">
        <f t="shared" si="86"/>
        <v>274341.66922203521</v>
      </c>
      <c r="BX76" s="364">
        <f t="shared" si="86"/>
        <v>273307.13599810749</v>
      </c>
      <c r="BY76" s="364">
        <f t="shared" si="86"/>
        <v>272268.29221908009</v>
      </c>
      <c r="BZ76" s="364">
        <f t="shared" si="86"/>
        <v>271225.11992430675</v>
      </c>
      <c r="CA76" s="364">
        <f t="shared" si="86"/>
        <v>270177.60107830516</v>
      </c>
      <c r="CB76" s="364">
        <f t="shared" si="86"/>
        <v>269125.71757044521</v>
      </c>
      <c r="CC76" s="364">
        <f t="shared" si="86"/>
        <v>268069.45121463586</v>
      </c>
      <c r="CD76" s="364">
        <f t="shared" si="86"/>
        <v>267008.78374901065</v>
      </c>
      <c r="CE76" s="364">
        <f t="shared" si="86"/>
        <v>265943.69683561201</v>
      </c>
      <c r="CF76" s="364">
        <f t="shared" si="86"/>
        <v>264874.17206007417</v>
      </c>
      <c r="CG76" s="364">
        <f t="shared" si="86"/>
        <v>263800.19093130494</v>
      </c>
      <c r="CH76" s="364">
        <f t="shared" si="86"/>
        <v>262721.73488116584</v>
      </c>
      <c r="CI76" s="364">
        <f t="shared" si="86"/>
        <v>261638.78526415117</v>
      </c>
      <c r="CJ76" s="364">
        <f t="shared" si="86"/>
        <v>260551.32335706562</v>
      </c>
      <c r="CK76" s="364">
        <f t="shared" si="86"/>
        <v>259459.33035870054</v>
      </c>
      <c r="CL76" s="364">
        <f t="shared" si="86"/>
        <v>258362.78738950891</v>
      </c>
      <c r="CM76" s="364">
        <f t="shared" si="86"/>
        <v>257261.67549127899</v>
      </c>
      <c r="CN76" s="364">
        <f t="shared" si="86"/>
        <v>256155.97562680647</v>
      </c>
      <c r="CO76" s="364">
        <f t="shared" si="86"/>
        <v>255045.66867956531</v>
      </c>
      <c r="CP76" s="364">
        <f t="shared" si="86"/>
        <v>253930.7354533773</v>
      </c>
      <c r="CQ76" s="364">
        <f t="shared" si="86"/>
        <v>252811.15667208016</v>
      </c>
      <c r="CR76" s="364">
        <f t="shared" si="86"/>
        <v>251686.91297919431</v>
      </c>
      <c r="CS76" s="364">
        <f t="shared" si="86"/>
        <v>250557.9849375881</v>
      </c>
      <c r="CT76" s="364">
        <f t="shared" si="86"/>
        <v>249424.35302914184</v>
      </c>
      <c r="CU76" s="364">
        <f t="shared" si="86"/>
        <v>248285.9976544104</v>
      </c>
      <c r="CV76" s="364">
        <f t="shared" si="86"/>
        <v>247142.89913228425</v>
      </c>
      <c r="CW76" s="364">
        <f t="shared" si="86"/>
        <v>245995.03769964923</v>
      </c>
      <c r="CX76" s="364">
        <f t="shared" si="86"/>
        <v>244842.39351104491</v>
      </c>
      <c r="CY76" s="364">
        <f t="shared" si="86"/>
        <v>243684.94663832139</v>
      </c>
      <c r="CZ76" s="364">
        <f t="shared" si="86"/>
        <v>242522.67707029486</v>
      </c>
      <c r="DA76" s="364">
        <f t="shared" si="86"/>
        <v>241355.56471240157</v>
      </c>
      <c r="DB76" s="364">
        <f t="shared" si="86"/>
        <v>240183.58938635039</v>
      </c>
      <c r="DC76" s="364">
        <f t="shared" si="86"/>
        <v>239006.73082977399</v>
      </c>
      <c r="DD76" s="364">
        <f t="shared" si="86"/>
        <v>237824.96869587852</v>
      </c>
      <c r="DE76" s="364">
        <f t="shared" si="86"/>
        <v>236638.28255309182</v>
      </c>
      <c r="DF76" s="364">
        <f t="shared" si="86"/>
        <v>235446.65188471018</v>
      </c>
      <c r="DG76" s="364">
        <f t="shared" si="86"/>
        <v>234250.05608854361</v>
      </c>
      <c r="DH76" s="364">
        <f t="shared" si="86"/>
        <v>233048.47447655967</v>
      </c>
      <c r="DI76" s="364">
        <f t="shared" si="86"/>
        <v>231841.88627452581</v>
      </c>
      <c r="DJ76" s="364">
        <f t="shared" si="86"/>
        <v>230630.27062165012</v>
      </c>
      <c r="DK76" s="364">
        <f t="shared" si="86"/>
        <v>229413.60657022081</v>
      </c>
      <c r="DL76" s="364">
        <f t="shared" si="86"/>
        <v>228191.87308524386</v>
      </c>
      <c r="DM76" s="364">
        <f t="shared" si="86"/>
        <v>226965.0490440795</v>
      </c>
      <c r="DN76" s="364">
        <f t="shared" si="86"/>
        <v>225733.11323607696</v>
      </c>
      <c r="DO76" s="364">
        <f t="shared" si="86"/>
        <v>224496.04436220773</v>
      </c>
      <c r="DP76" s="364">
        <f t="shared" si="86"/>
        <v>223253.82103469741</v>
      </c>
      <c r="DQ76" s="364">
        <f t="shared" si="86"/>
        <v>222006.42177665577</v>
      </c>
      <c r="DR76" s="364">
        <f t="shared" si="86"/>
        <v>220753.82502170565</v>
      </c>
      <c r="DS76" s="364">
        <f t="shared" si="86"/>
        <v>219496.00911360988</v>
      </c>
      <c r="DT76" s="364">
        <f t="shared" si="86"/>
        <v>218232.95230589705</v>
      </c>
      <c r="DU76" s="364">
        <f t="shared" si="86"/>
        <v>216964.63276148541</v>
      </c>
      <c r="DV76" s="364">
        <f t="shared" si="86"/>
        <v>215691.02855230539</v>
      </c>
      <c r="DW76" s="364">
        <f t="shared" si="86"/>
        <v>214412.11765892047</v>
      </c>
      <c r="DX76" s="364">
        <f t="shared" si="86"/>
        <v>213127.87797014645</v>
      </c>
      <c r="DY76" s="364">
        <f t="shared" si="86"/>
        <v>211838.28728266919</v>
      </c>
      <c r="DZ76" s="364">
        <f t="shared" si="86"/>
        <v>210543.32330066079</v>
      </c>
      <c r="EA76" s="364">
        <f t="shared" ref="EA76:GL76" si="87">SUM(EA72:EA75)</f>
        <v>209242.963635394</v>
      </c>
      <c r="EB76" s="364">
        <f t="shared" si="87"/>
        <v>207937.18580485528</v>
      </c>
      <c r="EC76" s="364">
        <f t="shared" si="87"/>
        <v>206625.96723335597</v>
      </c>
      <c r="ED76" s="364">
        <f t="shared" si="87"/>
        <v>205309.28525114208</v>
      </c>
      <c r="EE76" s="364">
        <f t="shared" si="87"/>
        <v>203987.11709400231</v>
      </c>
      <c r="EF76" s="364">
        <f t="shared" si="87"/>
        <v>202659.43990287447</v>
      </c>
      <c r="EG76" s="364">
        <f t="shared" si="87"/>
        <v>201326.23072345025</v>
      </c>
      <c r="EH76" s="364">
        <f t="shared" si="87"/>
        <v>199987.46650577843</v>
      </c>
      <c r="EI76" s="364">
        <f t="shared" si="87"/>
        <v>198643.12410386631</v>
      </c>
      <c r="EJ76" s="364">
        <f t="shared" si="87"/>
        <v>197293.18027527956</v>
      </c>
      <c r="EK76" s="364">
        <f t="shared" si="87"/>
        <v>195937.61168074037</v>
      </c>
      <c r="EL76" s="364">
        <f t="shared" si="87"/>
        <v>194576.39488372393</v>
      </c>
      <c r="EM76" s="364">
        <f t="shared" si="87"/>
        <v>193209.50635005324</v>
      </c>
      <c r="EN76" s="364">
        <f t="shared" si="87"/>
        <v>191836.92244749225</v>
      </c>
      <c r="EO76" s="364">
        <f t="shared" si="87"/>
        <v>190458.61944533727</v>
      </c>
      <c r="EP76" s="364">
        <f t="shared" si="87"/>
        <v>189074.57351400665</v>
      </c>
      <c r="EQ76" s="364">
        <f t="shared" si="87"/>
        <v>187684.76072462881</v>
      </c>
      <c r="ER76" s="364">
        <f t="shared" si="87"/>
        <v>186289.15704862858</v>
      </c>
      <c r="ES76" s="364">
        <f t="shared" si="87"/>
        <v>184887.73835731167</v>
      </c>
      <c r="ET76" s="364">
        <f t="shared" si="87"/>
        <v>183480.4804214476</v>
      </c>
      <c r="EU76" s="364">
        <f t="shared" si="87"/>
        <v>182067.35891085077</v>
      </c>
      <c r="EV76" s="364">
        <f t="shared" si="87"/>
        <v>180648.3493939598</v>
      </c>
      <c r="EW76" s="364">
        <f t="shared" si="87"/>
        <v>179223.42733741511</v>
      </c>
      <c r="EX76" s="364">
        <f t="shared" si="87"/>
        <v>177792.5681056348</v>
      </c>
      <c r="EY76" s="364">
        <f t="shared" si="87"/>
        <v>176355.74696038873</v>
      </c>
      <c r="EZ76" s="364">
        <f t="shared" si="87"/>
        <v>174912.93906037082</v>
      </c>
      <c r="FA76" s="364">
        <f t="shared" si="87"/>
        <v>173464.11946076949</v>
      </c>
      <c r="FB76" s="364">
        <f t="shared" si="87"/>
        <v>172009.26311283649</v>
      </c>
      <c r="FC76" s="364">
        <f t="shared" si="87"/>
        <v>170548.34486345376</v>
      </c>
      <c r="FD76" s="364">
        <f t="shared" si="87"/>
        <v>169081.33945469861</v>
      </c>
      <c r="FE76" s="364">
        <f t="shared" si="87"/>
        <v>167608.22152340697</v>
      </c>
      <c r="FF76" s="364">
        <f t="shared" si="87"/>
        <v>166128.96560073498</v>
      </c>
      <c r="FG76" s="364">
        <f t="shared" si="87"/>
        <v>164643.54611171852</v>
      </c>
      <c r="FH76" s="364">
        <f t="shared" si="87"/>
        <v>163151.93737483115</v>
      </c>
      <c r="FI76" s="364">
        <f t="shared" si="87"/>
        <v>161654.11360154007</v>
      </c>
      <c r="FJ76" s="364">
        <f t="shared" si="87"/>
        <v>160150.04889586029</v>
      </c>
      <c r="FK76" s="364">
        <f t="shared" si="87"/>
        <v>158639.71725390686</v>
      </c>
      <c r="FL76" s="364">
        <f t="shared" si="87"/>
        <v>157123.09256344527</v>
      </c>
      <c r="FM76" s="364">
        <f t="shared" si="87"/>
        <v>155600.14860344009</v>
      </c>
      <c r="FN76" s="364">
        <f t="shared" si="87"/>
        <v>154070.85904360155</v>
      </c>
      <c r="FO76" s="364">
        <f t="shared" si="87"/>
        <v>152535.19744393034</v>
      </c>
      <c r="FP76" s="364">
        <f t="shared" si="87"/>
        <v>150993.13725426051</v>
      </c>
      <c r="FQ76" s="364">
        <f t="shared" si="87"/>
        <v>149444.65181380039</v>
      </c>
      <c r="FR76" s="364">
        <f t="shared" si="87"/>
        <v>147889.71435067168</v>
      </c>
      <c r="FS76" s="364">
        <f t="shared" si="87"/>
        <v>146328.29798144661</v>
      </c>
      <c r="FT76" s="364">
        <f t="shared" si="87"/>
        <v>144760.37571068312</v>
      </c>
      <c r="FU76" s="364">
        <f t="shared" si="87"/>
        <v>143185.92043045809</v>
      </c>
      <c r="FV76" s="364">
        <f t="shared" si="87"/>
        <v>141604.90491989881</v>
      </c>
      <c r="FW76" s="364">
        <f t="shared" si="87"/>
        <v>140017.30184471217</v>
      </c>
      <c r="FX76" s="364">
        <f t="shared" si="87"/>
        <v>138423.08375671227</v>
      </c>
      <c r="FY76" s="364">
        <f t="shared" si="87"/>
        <v>136822.2230933457</v>
      </c>
      <c r="FZ76" s="364">
        <f t="shared" si="87"/>
        <v>135214.69217721513</v>
      </c>
      <c r="GA76" s="364">
        <f t="shared" si="87"/>
        <v>133600.46321560067</v>
      </c>
      <c r="GB76" s="364">
        <f t="shared" si="87"/>
        <v>131979.50829997947</v>
      </c>
      <c r="GC76" s="364">
        <f t="shared" si="87"/>
        <v>130351.79940554318</v>
      </c>
      <c r="GD76" s="364">
        <f t="shared" si="87"/>
        <v>128717.30839071341</v>
      </c>
      <c r="GE76" s="364">
        <f t="shared" si="87"/>
        <v>127076.00699665518</v>
      </c>
      <c r="GF76" s="364">
        <f t="shared" si="87"/>
        <v>125427.86684678838</v>
      </c>
      <c r="GG76" s="364">
        <f t="shared" si="87"/>
        <v>123772.85944629714</v>
      </c>
      <c r="GH76" s="364">
        <f t="shared" si="87"/>
        <v>122110.95618163717</v>
      </c>
      <c r="GI76" s="364">
        <f t="shared" si="87"/>
        <v>120442.12832004113</v>
      </c>
      <c r="GJ76" s="364">
        <f t="shared" si="87"/>
        <v>118766.34700902176</v>
      </c>
      <c r="GK76" s="364">
        <f t="shared" si="87"/>
        <v>117083.58327587316</v>
      </c>
      <c r="GL76" s="364">
        <f t="shared" si="87"/>
        <v>115393.80802716977</v>
      </c>
      <c r="GM76" s="364">
        <f t="shared" ref="GM76:IX76" si="88">SUM(GM72:GM75)</f>
        <v>113696.99204826345</v>
      </c>
      <c r="GN76" s="364">
        <f t="shared" si="88"/>
        <v>111993.10600277835</v>
      </c>
      <c r="GO76" s="364">
        <f t="shared" si="88"/>
        <v>110282.12043210374</v>
      </c>
      <c r="GP76" s="364">
        <f t="shared" si="88"/>
        <v>108564.00575488464</v>
      </c>
      <c r="GQ76" s="364">
        <f t="shared" si="88"/>
        <v>106838.73226651046</v>
      </c>
      <c r="GR76" s="364">
        <f t="shared" si="88"/>
        <v>105106.27013860138</v>
      </c>
      <c r="GS76" s="364">
        <f t="shared" si="88"/>
        <v>103366.58941849269</v>
      </c>
      <c r="GT76" s="364">
        <f t="shared" si="88"/>
        <v>101619.66002871687</v>
      </c>
      <c r="GU76" s="364">
        <f t="shared" si="88"/>
        <v>99865.45176648366</v>
      </c>
      <c r="GV76" s="364">
        <f t="shared" si="88"/>
        <v>98103.934303157817</v>
      </c>
      <c r="GW76" s="364">
        <f t="shared" si="88"/>
        <v>96335.077183734771</v>
      </c>
      <c r="GX76" s="364">
        <f t="shared" si="88"/>
        <v>94558.849826314137</v>
      </c>
      <c r="GY76" s="364">
        <f t="shared" si="88"/>
        <v>92775.221521570915</v>
      </c>
      <c r="GZ76" s="364">
        <f t="shared" si="88"/>
        <v>90984.161432224588</v>
      </c>
      <c r="HA76" s="364">
        <f t="shared" si="88"/>
        <v>89185.638592505988</v>
      </c>
      <c r="HB76" s="364">
        <f t="shared" si="88"/>
        <v>87379.621907621899</v>
      </c>
      <c r="HC76" s="364">
        <f t="shared" si="88"/>
        <v>85566.080153217452</v>
      </c>
      <c r="HD76" s="364">
        <f t="shared" si="88"/>
        <v>83744.981974836322</v>
      </c>
      <c r="HE76" s="364">
        <f t="shared" si="88"/>
        <v>81916.295887378612</v>
      </c>
      <c r="HF76" s="364">
        <f t="shared" si="88"/>
        <v>80079.99027455649</v>
      </c>
      <c r="HG76" s="364">
        <f t="shared" si="88"/>
        <v>78236.033388347612</v>
      </c>
      <c r="HH76" s="364">
        <f t="shared" si="88"/>
        <v>76384.393348446189</v>
      </c>
      <c r="HI76" s="364">
        <f t="shared" si="88"/>
        <v>74525.038141711848</v>
      </c>
      <c r="HJ76" s="364">
        <f t="shared" si="88"/>
        <v>72657.93562161611</v>
      </c>
      <c r="HK76" s="364">
        <f t="shared" si="88"/>
        <v>70783.053507686651</v>
      </c>
      <c r="HL76" s="364">
        <f t="shared" si="88"/>
        <v>68900.359384949144</v>
      </c>
      <c r="HM76" s="364">
        <f t="shared" si="88"/>
        <v>67009.820703366902</v>
      </c>
      <c r="HN76" s="364">
        <f t="shared" si="88"/>
        <v>65111.404777278069</v>
      </c>
      <c r="HO76" s="364">
        <f t="shared" si="88"/>
        <v>63205.078784830526</v>
      </c>
      <c r="HP76" s="364">
        <f t="shared" si="88"/>
        <v>61290.809767414452</v>
      </c>
      <c r="HQ76" s="364">
        <f t="shared" si="88"/>
        <v>59368.564629092478</v>
      </c>
      <c r="HR76" s="364">
        <f t="shared" si="88"/>
        <v>57438.310136027496</v>
      </c>
      <c r="HS76" s="364">
        <f t="shared" si="88"/>
        <v>55500.012915908075</v>
      </c>
      <c r="HT76" s="364">
        <f t="shared" si="88"/>
        <v>53553.639457371493</v>
      </c>
      <c r="HU76" s="364">
        <f t="shared" si="88"/>
        <v>51599.156109424344</v>
      </c>
      <c r="HV76" s="364">
        <f t="shared" si="88"/>
        <v>49636.529080860746</v>
      </c>
      <c r="HW76" s="364">
        <f t="shared" si="88"/>
        <v>47665.724439678132</v>
      </c>
      <c r="HX76" s="364">
        <f t="shared" si="88"/>
        <v>45686.708112490589</v>
      </c>
      <c r="HY76" s="364">
        <f t="shared" si="88"/>
        <v>43699.44588393977</v>
      </c>
      <c r="HZ76" s="364">
        <f t="shared" si="88"/>
        <v>41703.90339610332</v>
      </c>
      <c r="IA76" s="364">
        <f t="shared" si="88"/>
        <v>39700.046147900888</v>
      </c>
      <c r="IB76" s="364">
        <f t="shared" si="88"/>
        <v>37687.83949449761</v>
      </c>
      <c r="IC76" s="364">
        <f t="shared" si="88"/>
        <v>35667.248646705149</v>
      </c>
      <c r="ID76" s="364">
        <f t="shared" si="88"/>
        <v>33638.238670380219</v>
      </c>
      <c r="IE76" s="364">
        <f t="shared" si="88"/>
        <v>31600.774485820606</v>
      </c>
      <c r="IF76" s="364">
        <f t="shared" si="88"/>
        <v>29554.820867158662</v>
      </c>
      <c r="IG76" s="364">
        <f t="shared" si="88"/>
        <v>27500.342441752291</v>
      </c>
      <c r="IH76" s="364">
        <f t="shared" si="88"/>
        <v>25437.303689573393</v>
      </c>
      <c r="II76" s="364">
        <f t="shared" si="88"/>
        <v>23365.668942593751</v>
      </c>
      <c r="IJ76" s="364">
        <f t="shared" si="88"/>
        <v>21285.402384168359</v>
      </c>
      <c r="IK76" s="364">
        <f t="shared" si="88"/>
        <v>19196.468048416195</v>
      </c>
      <c r="IL76" s="364">
        <f t="shared" si="88"/>
        <v>17098.829819598395</v>
      </c>
      <c r="IM76" s="364">
        <f t="shared" si="88"/>
        <v>14992.451431493857</v>
      </c>
      <c r="IN76" s="364">
        <f t="shared" si="88"/>
        <v>12877.296466772215</v>
      </c>
      <c r="IO76" s="364">
        <f t="shared" si="88"/>
        <v>10753.328356364234</v>
      </c>
      <c r="IP76" s="364">
        <f t="shared" si="88"/>
        <v>8620.5103788295528</v>
      </c>
      <c r="IQ76" s="364">
        <f t="shared" si="88"/>
        <v>6478.805659721811</v>
      </c>
      <c r="IR76" s="364">
        <f t="shared" si="88"/>
        <v>4328.1771709511195</v>
      </c>
      <c r="IS76" s="364">
        <f t="shared" si="88"/>
        <v>2168.5877301438836</v>
      </c>
      <c r="IT76" s="364">
        <f t="shared" si="88"/>
        <v>-4.8657966544851661E-11</v>
      </c>
      <c r="IU76" s="364">
        <f t="shared" si="88"/>
        <v>-4.8657966544851661E-11</v>
      </c>
      <c r="IV76" s="364">
        <f t="shared" si="88"/>
        <v>-4.8657966544851661E-11</v>
      </c>
      <c r="IW76" s="364">
        <f t="shared" si="88"/>
        <v>-4.8657966544851661E-11</v>
      </c>
      <c r="IX76" s="364">
        <f t="shared" si="88"/>
        <v>-4.8657966544851661E-11</v>
      </c>
      <c r="IY76" s="364">
        <f t="shared" ref="IY76:JV76" si="89">SUM(IY72:IY75)</f>
        <v>-4.8657966544851661E-11</v>
      </c>
      <c r="IZ76" s="364">
        <f t="shared" si="89"/>
        <v>-4.8657966544851661E-11</v>
      </c>
      <c r="JA76" s="364">
        <f t="shared" si="89"/>
        <v>-4.8657966544851661E-11</v>
      </c>
      <c r="JB76" s="364">
        <f t="shared" si="89"/>
        <v>-4.8657966544851661E-11</v>
      </c>
      <c r="JC76" s="364">
        <f t="shared" si="89"/>
        <v>-4.8657966544851661E-11</v>
      </c>
      <c r="JD76" s="364">
        <f t="shared" si="89"/>
        <v>-4.8657966544851661E-11</v>
      </c>
      <c r="JE76" s="364">
        <f t="shared" si="89"/>
        <v>-4.8657966544851661E-11</v>
      </c>
      <c r="JF76" s="364">
        <f t="shared" si="89"/>
        <v>-4.8657966544851661E-11</v>
      </c>
      <c r="JG76" s="364">
        <f t="shared" si="89"/>
        <v>-4.8657966544851661E-11</v>
      </c>
      <c r="JH76" s="364">
        <f t="shared" si="89"/>
        <v>-4.8657966544851661E-11</v>
      </c>
      <c r="JI76" s="364">
        <f t="shared" si="89"/>
        <v>-4.8657966544851661E-11</v>
      </c>
      <c r="JJ76" s="364">
        <f t="shared" si="89"/>
        <v>-4.8657966544851661E-11</v>
      </c>
      <c r="JK76" s="364">
        <f t="shared" si="89"/>
        <v>-4.8657966544851661E-11</v>
      </c>
      <c r="JL76" s="364">
        <f t="shared" si="89"/>
        <v>-4.8657966544851661E-11</v>
      </c>
      <c r="JM76" s="364">
        <f t="shared" si="89"/>
        <v>-4.8657966544851661E-11</v>
      </c>
      <c r="JN76" s="364">
        <f t="shared" si="89"/>
        <v>-4.8657966544851661E-11</v>
      </c>
      <c r="JO76" s="364">
        <f t="shared" si="89"/>
        <v>-4.8657966544851661E-11</v>
      </c>
      <c r="JP76" s="364">
        <f t="shared" si="89"/>
        <v>-4.8657966544851661E-11</v>
      </c>
      <c r="JQ76" s="364">
        <f t="shared" si="89"/>
        <v>-4.8657966544851661E-11</v>
      </c>
      <c r="JR76" s="364">
        <f t="shared" si="89"/>
        <v>-4.8657966544851661E-11</v>
      </c>
      <c r="JS76" s="364">
        <f t="shared" si="89"/>
        <v>-4.8657966544851661E-11</v>
      </c>
      <c r="JT76" s="364">
        <f t="shared" si="89"/>
        <v>-4.8657966544851661E-11</v>
      </c>
      <c r="JU76" s="364">
        <f t="shared" si="89"/>
        <v>-4.8657966544851661E-11</v>
      </c>
      <c r="JV76" s="364">
        <f t="shared" si="89"/>
        <v>-4.8657966544851661E-11</v>
      </c>
    </row>
    <row r="77" spans="1:282" x14ac:dyDescent="0.25">
      <c r="A77" s="312"/>
      <c r="B77" s="313"/>
      <c r="C77" s="312"/>
      <c r="D77" s="314"/>
      <c r="E77" s="198"/>
      <c r="F77" s="198"/>
      <c r="G77" s="198"/>
      <c r="H77" s="204"/>
      <c r="I77" s="313"/>
      <c r="J77" s="204"/>
      <c r="K77" s="314"/>
      <c r="L77" s="314"/>
      <c r="M77" s="314"/>
      <c r="N77" s="314"/>
      <c r="O77" s="314"/>
      <c r="P77" s="314"/>
      <c r="Q77" s="314"/>
      <c r="R77" s="314"/>
      <c r="S77" s="314"/>
      <c r="T77" s="314"/>
      <c r="U77" s="314"/>
      <c r="V77" s="314"/>
      <c r="W77" s="314"/>
      <c r="X77" s="314"/>
      <c r="Y77" s="314"/>
      <c r="Z77" s="314"/>
      <c r="AA77" s="314"/>
      <c r="AB77" s="314"/>
      <c r="AC77" s="314"/>
      <c r="AD77" s="314"/>
      <c r="AE77" s="314"/>
      <c r="AF77" s="314"/>
      <c r="AG77" s="314"/>
      <c r="AH77" s="314"/>
      <c r="AI77" s="314"/>
      <c r="AJ77" s="314"/>
      <c r="AK77" s="314"/>
      <c r="AL77" s="314"/>
      <c r="AM77" s="314"/>
      <c r="AN77" s="314"/>
      <c r="AO77" s="314"/>
      <c r="AP77" s="314"/>
      <c r="AQ77" s="314"/>
      <c r="AR77" s="314"/>
      <c r="AS77" s="314"/>
      <c r="AT77" s="314"/>
      <c r="AU77" s="314"/>
      <c r="AV77" s="314"/>
      <c r="AW77" s="314"/>
      <c r="AX77" s="314"/>
      <c r="AY77" s="314"/>
      <c r="AZ77" s="314"/>
      <c r="BA77" s="314"/>
      <c r="BB77" s="314"/>
      <c r="BC77" s="314"/>
      <c r="BD77" s="314"/>
      <c r="BE77" s="314"/>
      <c r="BF77" s="314"/>
      <c r="BG77" s="314"/>
      <c r="BH77" s="314"/>
      <c r="BI77" s="314"/>
      <c r="BJ77" s="314"/>
      <c r="BK77" s="314"/>
      <c r="BL77" s="314"/>
      <c r="BM77" s="314"/>
      <c r="BN77" s="314"/>
      <c r="BO77" s="314"/>
      <c r="BP77" s="314"/>
      <c r="BQ77" s="314"/>
      <c r="BR77" s="314"/>
      <c r="BS77" s="314"/>
      <c r="BT77" s="314"/>
      <c r="BU77" s="314"/>
      <c r="BV77" s="314"/>
      <c r="BW77" s="314"/>
      <c r="BX77" s="314"/>
      <c r="BY77" s="314"/>
      <c r="BZ77" s="314"/>
      <c r="CA77" s="314"/>
      <c r="CB77" s="314"/>
      <c r="CC77" s="314"/>
      <c r="CD77" s="314"/>
      <c r="CE77" s="314"/>
      <c r="CF77" s="314"/>
      <c r="CG77" s="314"/>
      <c r="CH77" s="314"/>
      <c r="CI77" s="314"/>
      <c r="CJ77" s="314"/>
      <c r="CK77" s="314"/>
      <c r="CL77" s="314"/>
      <c r="CM77" s="314"/>
      <c r="CN77" s="314"/>
      <c r="CO77" s="314"/>
      <c r="CP77" s="314"/>
      <c r="CQ77" s="314"/>
      <c r="CR77" s="314"/>
      <c r="CS77" s="314"/>
      <c r="CT77" s="314"/>
      <c r="CU77" s="314"/>
      <c r="CV77" s="314"/>
      <c r="CW77" s="314"/>
      <c r="CX77" s="314"/>
      <c r="CY77" s="314"/>
      <c r="CZ77" s="314"/>
      <c r="DA77" s="314"/>
      <c r="DB77" s="314"/>
      <c r="DC77" s="314"/>
      <c r="DD77" s="314"/>
      <c r="DE77" s="314"/>
      <c r="DF77" s="314"/>
      <c r="DG77" s="314"/>
      <c r="DH77" s="314"/>
      <c r="DI77" s="314"/>
      <c r="DJ77" s="314"/>
      <c r="DK77" s="314"/>
      <c r="DL77" s="314"/>
      <c r="DM77" s="314"/>
      <c r="DN77" s="314"/>
      <c r="DO77" s="314"/>
      <c r="DP77" s="314"/>
      <c r="DQ77" s="314"/>
      <c r="DR77" s="314"/>
      <c r="DS77" s="314"/>
      <c r="DT77" s="314"/>
      <c r="DU77" s="314"/>
      <c r="DV77" s="314"/>
      <c r="DW77" s="314"/>
      <c r="DX77" s="314"/>
      <c r="DY77" s="314"/>
      <c r="DZ77" s="314"/>
      <c r="EA77" s="314"/>
      <c r="EB77" s="314"/>
      <c r="EC77" s="314"/>
      <c r="ED77" s="314"/>
      <c r="EE77" s="314"/>
      <c r="EF77" s="314"/>
      <c r="EG77" s="314"/>
      <c r="EH77" s="314"/>
      <c r="EI77" s="314"/>
      <c r="EJ77" s="314"/>
      <c r="EK77" s="314"/>
      <c r="EL77" s="314"/>
      <c r="EM77" s="314"/>
      <c r="EN77" s="314"/>
      <c r="EO77" s="314"/>
      <c r="EP77" s="314"/>
      <c r="EQ77" s="314"/>
      <c r="ER77" s="314"/>
      <c r="ES77" s="314"/>
      <c r="ET77" s="314"/>
      <c r="EU77" s="314"/>
      <c r="EV77" s="314"/>
      <c r="EW77" s="314"/>
      <c r="EX77" s="314"/>
      <c r="EY77" s="314"/>
      <c r="EZ77" s="314"/>
      <c r="FA77" s="314"/>
      <c r="FB77" s="314"/>
      <c r="FC77" s="314"/>
      <c r="FD77" s="314"/>
      <c r="FE77" s="314"/>
      <c r="FF77" s="314"/>
      <c r="FG77" s="314"/>
      <c r="FH77" s="314"/>
      <c r="FI77" s="314"/>
      <c r="FJ77" s="314"/>
      <c r="FK77" s="314"/>
      <c r="FL77" s="314"/>
      <c r="FM77" s="314"/>
      <c r="FN77" s="314"/>
      <c r="FO77" s="314"/>
      <c r="FP77" s="314"/>
      <c r="FQ77" s="314"/>
      <c r="FR77" s="314"/>
      <c r="FS77" s="314"/>
      <c r="FT77" s="314"/>
      <c r="FU77" s="314"/>
      <c r="FV77" s="314"/>
      <c r="FW77" s="314"/>
      <c r="FX77" s="314"/>
      <c r="FY77" s="314"/>
      <c r="FZ77" s="314"/>
      <c r="GA77" s="314"/>
      <c r="GB77" s="314"/>
      <c r="GC77" s="314"/>
      <c r="GD77" s="314"/>
      <c r="GE77" s="314"/>
      <c r="GF77" s="314"/>
      <c r="GG77" s="314"/>
      <c r="GH77" s="314"/>
      <c r="GI77" s="314"/>
      <c r="GJ77" s="314"/>
      <c r="GK77" s="314"/>
      <c r="GL77" s="314"/>
      <c r="GM77" s="314"/>
      <c r="GN77" s="314"/>
      <c r="GO77" s="314"/>
      <c r="GP77" s="314"/>
      <c r="GQ77" s="314"/>
      <c r="GR77" s="314"/>
      <c r="GS77" s="314"/>
      <c r="GT77" s="314"/>
      <c r="GU77" s="314"/>
      <c r="GV77" s="314"/>
      <c r="GW77" s="314"/>
      <c r="GX77" s="314"/>
      <c r="GY77" s="314"/>
      <c r="GZ77" s="314"/>
      <c r="HA77" s="314"/>
      <c r="HB77" s="314"/>
      <c r="HC77" s="314"/>
      <c r="HD77" s="314"/>
      <c r="HE77" s="314"/>
      <c r="HF77" s="314"/>
      <c r="HG77" s="314"/>
      <c r="HH77" s="314"/>
      <c r="HI77" s="314"/>
      <c r="HJ77" s="314"/>
      <c r="HK77" s="314"/>
      <c r="HL77" s="314"/>
      <c r="HM77" s="314"/>
      <c r="HN77" s="314"/>
      <c r="HO77" s="314"/>
      <c r="HP77" s="314"/>
      <c r="HQ77" s="314"/>
      <c r="HR77" s="314"/>
      <c r="HS77" s="314"/>
      <c r="HT77" s="314"/>
      <c r="HU77" s="314"/>
      <c r="HV77" s="314"/>
      <c r="HW77" s="314"/>
      <c r="HX77" s="314"/>
      <c r="HY77" s="314"/>
      <c r="HZ77" s="314"/>
      <c r="IA77" s="314"/>
      <c r="IB77" s="314"/>
      <c r="IC77" s="314"/>
      <c r="ID77" s="314"/>
      <c r="IE77" s="314"/>
      <c r="IF77" s="314"/>
      <c r="IG77" s="314"/>
      <c r="IH77" s="314"/>
      <c r="II77" s="314"/>
      <c r="IJ77" s="314"/>
      <c r="IK77" s="314"/>
      <c r="IL77" s="314"/>
      <c r="IM77" s="314"/>
      <c r="IN77" s="314"/>
      <c r="IO77" s="314"/>
      <c r="IP77" s="314"/>
      <c r="IQ77" s="314"/>
      <c r="IR77" s="314"/>
      <c r="IS77" s="314"/>
      <c r="IT77" s="314"/>
      <c r="IU77" s="314"/>
      <c r="IV77" s="314"/>
      <c r="IW77" s="314"/>
      <c r="IX77" s="314"/>
      <c r="IY77" s="314"/>
      <c r="IZ77" s="314"/>
      <c r="JA77" s="314"/>
      <c r="JB77" s="314"/>
      <c r="JC77" s="314"/>
      <c r="JD77" s="314"/>
      <c r="JE77" s="314"/>
      <c r="JF77" s="314"/>
      <c r="JG77" s="314"/>
      <c r="JH77" s="314"/>
      <c r="JI77" s="314"/>
      <c r="JJ77" s="314"/>
      <c r="JK77" s="314"/>
      <c r="JL77" s="314"/>
      <c r="JM77" s="314"/>
      <c r="JN77" s="314"/>
      <c r="JO77" s="314"/>
      <c r="JP77" s="314"/>
      <c r="JQ77" s="314"/>
      <c r="JR77" s="314"/>
      <c r="JS77" s="314"/>
      <c r="JT77" s="314"/>
      <c r="JU77" s="314"/>
      <c r="JV77" s="314"/>
    </row>
    <row r="78" spans="1:282" s="363" customFormat="1" x14ac:dyDescent="0.25">
      <c r="A78" s="363" t="s">
        <v>479</v>
      </c>
      <c r="B78" s="361"/>
      <c r="C78" s="348">
        <f>IF(C75&gt;0,0,-(C72+C73)*$C$37)</f>
        <v>-1333.7833333333333</v>
      </c>
      <c r="D78" s="348">
        <f t="shared" ref="D78:BO78" si="90">IF(D75&gt;0,0,-(D72+D73)*$C$37)</f>
        <v>-1333.7833333333333</v>
      </c>
      <c r="E78" s="348">
        <f t="shared" si="90"/>
        <v>-1333.7833333333333</v>
      </c>
      <c r="F78" s="348">
        <f t="shared" si="90"/>
        <v>-1333.7833333333333</v>
      </c>
      <c r="G78" s="348">
        <f t="shared" si="90"/>
        <v>-1333.7833333333333</v>
      </c>
      <c r="H78" s="348">
        <f t="shared" si="90"/>
        <v>-1333.7833333333333</v>
      </c>
      <c r="I78" s="348">
        <f t="shared" si="90"/>
        <v>-1333.7833333333333</v>
      </c>
      <c r="J78" s="348">
        <f t="shared" si="90"/>
        <v>-1333.7833333333333</v>
      </c>
      <c r="K78" s="348">
        <f t="shared" si="90"/>
        <v>-1333.7833333333333</v>
      </c>
      <c r="L78" s="348">
        <f t="shared" si="90"/>
        <v>-1333.7833333333333</v>
      </c>
      <c r="M78" s="348">
        <f t="shared" si="90"/>
        <v>-1333.7833333333333</v>
      </c>
      <c r="N78" s="348">
        <f t="shared" si="90"/>
        <v>-1333.7833333333333</v>
      </c>
      <c r="O78" s="348">
        <f t="shared" si="90"/>
        <v>-1333.7833333333333</v>
      </c>
      <c r="P78" s="348">
        <f t="shared" si="90"/>
        <v>-1333.7833333333333</v>
      </c>
      <c r="Q78" s="348">
        <f t="shared" si="90"/>
        <v>-1333.7833333333333</v>
      </c>
      <c r="R78" s="348">
        <f t="shared" si="90"/>
        <v>-1333.7833333333333</v>
      </c>
      <c r="S78" s="348">
        <f t="shared" si="90"/>
        <v>-1333.7833333333333</v>
      </c>
      <c r="T78" s="348">
        <f t="shared" si="90"/>
        <v>-1333.7833333333333</v>
      </c>
      <c r="U78" s="348">
        <f t="shared" si="90"/>
        <v>-1333.7833333333333</v>
      </c>
      <c r="V78" s="348">
        <f t="shared" si="90"/>
        <v>-1333.7833333333333</v>
      </c>
      <c r="W78" s="348">
        <f t="shared" si="90"/>
        <v>-1333.7833333333333</v>
      </c>
      <c r="X78" s="348">
        <f t="shared" si="90"/>
        <v>-1333.7833333333333</v>
      </c>
      <c r="Y78" s="348">
        <f t="shared" si="90"/>
        <v>-1333.7833333333333</v>
      </c>
      <c r="Z78" s="348">
        <f t="shared" si="90"/>
        <v>-1333.7833333333333</v>
      </c>
      <c r="AA78" s="348">
        <f t="shared" si="90"/>
        <v>-1333.7833333333333</v>
      </c>
      <c r="AB78" s="348">
        <f t="shared" si="90"/>
        <v>-1330.2673325874184</v>
      </c>
      <c r="AC78" s="348">
        <f t="shared" si="90"/>
        <v>-1326.736681838396</v>
      </c>
      <c r="AD78" s="348">
        <f t="shared" si="90"/>
        <v>-1323.1913200445856</v>
      </c>
      <c r="AE78" s="348">
        <f t="shared" si="90"/>
        <v>-1319.6311859099676</v>
      </c>
      <c r="AF78" s="348">
        <f t="shared" si="90"/>
        <v>-1316.0562178831221</v>
      </c>
      <c r="AG78" s="348">
        <f t="shared" si="90"/>
        <v>-1312.4663541561649</v>
      </c>
      <c r="AH78" s="348">
        <f t="shared" si="90"/>
        <v>-1308.8615326636786</v>
      </c>
      <c r="AI78" s="348">
        <f t="shared" si="90"/>
        <v>-1305.2416910816403</v>
      </c>
      <c r="AJ78" s="348">
        <f t="shared" si="90"/>
        <v>-1301.6067668263436</v>
      </c>
      <c r="AK78" s="348">
        <f t="shared" si="90"/>
        <v>-1297.9566970533165</v>
      </c>
      <c r="AL78" s="348">
        <f t="shared" si="90"/>
        <v>-1294.291418656235</v>
      </c>
      <c r="AM78" s="348">
        <f>IF(AM75&gt;0,0,-(AM72+AM73)*$C$37)</f>
        <v>-1290.6108682658323</v>
      </c>
      <c r="AN78" s="348">
        <f>IF(AN75&gt;0,0,-(AN72+AN73)*$C$37)</f>
        <v>-1286.9149822488032</v>
      </c>
      <c r="AO78" s="348">
        <f>IF(AO75&gt;0,0,-(AO72+AO73)*$C$37)</f>
        <v>-1283.2036967067029</v>
      </c>
      <c r="AP78" s="348">
        <f t="shared" si="90"/>
        <v>-1279.4769474748439</v>
      </c>
      <c r="AQ78" s="348">
        <f t="shared" si="90"/>
        <v>-1275.7346701211857</v>
      </c>
      <c r="AR78" s="348">
        <f t="shared" si="90"/>
        <v>-1271.9767999452204</v>
      </c>
      <c r="AS78" s="348">
        <f t="shared" si="90"/>
        <v>-1268.2032719768551</v>
      </c>
      <c r="AT78" s="348">
        <f t="shared" si="90"/>
        <v>-1264.4140209752884</v>
      </c>
      <c r="AU78" s="348">
        <f t="shared" si="90"/>
        <v>-1260.6089814278819</v>
      </c>
      <c r="AV78" s="348">
        <f t="shared" si="90"/>
        <v>-1256.7880875490278</v>
      </c>
      <c r="AW78" s="348">
        <f t="shared" si="90"/>
        <v>-1252.9512732790117</v>
      </c>
      <c r="AX78" s="348">
        <f t="shared" si="90"/>
        <v>-1249.0984722828707</v>
      </c>
      <c r="AY78" s="348">
        <f t="shared" si="90"/>
        <v>-1245.2296179492457</v>
      </c>
      <c r="AZ78" s="348">
        <f t="shared" si="90"/>
        <v>-1241.3446433892309</v>
      </c>
      <c r="BA78" s="348">
        <f t="shared" si="90"/>
        <v>-1237.4434814352157</v>
      </c>
      <c r="BB78" s="348">
        <f t="shared" si="90"/>
        <v>-1233.5260646397255</v>
      </c>
      <c r="BC78" s="348">
        <f t="shared" si="90"/>
        <v>-1229.5923252742541</v>
      </c>
      <c r="BD78" s="348">
        <f t="shared" si="90"/>
        <v>-1225.6421953280931</v>
      </c>
      <c r="BE78" s="348">
        <f t="shared" si="90"/>
        <v>-1221.6756065071565</v>
      </c>
      <c r="BF78" s="348">
        <f t="shared" si="90"/>
        <v>-1217.6924902327994</v>
      </c>
      <c r="BG78" s="348">
        <f t="shared" si="90"/>
        <v>-1213.6927776406326</v>
      </c>
      <c r="BH78" s="348">
        <f t="shared" si="90"/>
        <v>-1209.6763995793315</v>
      </c>
      <c r="BI78" s="348">
        <f t="shared" si="90"/>
        <v>-1205.6432866094417</v>
      </c>
      <c r="BJ78" s="348">
        <f t="shared" si="90"/>
        <v>-1201.5933690021775</v>
      </c>
      <c r="BK78" s="348">
        <f t="shared" si="90"/>
        <v>-1197.5265767382161</v>
      </c>
      <c r="BL78" s="348">
        <f t="shared" si="90"/>
        <v>-1193.4428395064886</v>
      </c>
      <c r="BM78" s="348">
        <f t="shared" si="90"/>
        <v>-1189.3420867029618</v>
      </c>
      <c r="BN78" s="348">
        <f t="shared" si="90"/>
        <v>-1185.2242474294208</v>
      </c>
      <c r="BO78" s="348">
        <f t="shared" si="90"/>
        <v>-1181.0892504922394</v>
      </c>
      <c r="BP78" s="348">
        <f t="shared" ref="BP78:EA78" si="91">IF(BP75&gt;0,0,-(BP72+BP73)*$C$37)</f>
        <v>-1176.9370244011534</v>
      </c>
      <c r="BQ78" s="348">
        <f t="shared" si="91"/>
        <v>-1172.7674973680214</v>
      </c>
      <c r="BR78" s="348">
        <f t="shared" si="91"/>
        <v>-1168.5805973055844</v>
      </c>
      <c r="BS78" s="348">
        <f t="shared" si="91"/>
        <v>-1164.3762518262208</v>
      </c>
      <c r="BT78" s="348">
        <f t="shared" si="91"/>
        <v>-1160.1543882406932</v>
      </c>
      <c r="BU78" s="348">
        <f t="shared" si="91"/>
        <v>-1155.9149335568925</v>
      </c>
      <c r="BV78" s="348">
        <f t="shared" si="91"/>
        <v>-1151.657814478576</v>
      </c>
      <c r="BW78" s="348">
        <f t="shared" si="91"/>
        <v>-1147.3829574040999</v>
      </c>
      <c r="BX78" s="348">
        <f t="shared" si="91"/>
        <v>-1143.0902884251468</v>
      </c>
      <c r="BY78" s="348">
        <f t="shared" si="91"/>
        <v>-1138.779733325448</v>
      </c>
      <c r="BZ78" s="348">
        <f t="shared" si="91"/>
        <v>-1134.4512175795003</v>
      </c>
      <c r="CA78" s="348">
        <f t="shared" si="91"/>
        <v>-1130.1046663512782</v>
      </c>
      <c r="CB78" s="348">
        <f t="shared" si="91"/>
        <v>-1125.7400044929382</v>
      </c>
      <c r="CC78" s="348">
        <f t="shared" si="91"/>
        <v>-1121.3571565435218</v>
      </c>
      <c r="CD78" s="348">
        <f t="shared" si="91"/>
        <v>-1116.9560467276494</v>
      </c>
      <c r="CE78" s="348">
        <f t="shared" si="91"/>
        <v>-1112.5365989542111</v>
      </c>
      <c r="CF78" s="348">
        <f t="shared" si="91"/>
        <v>-1108.09873681505</v>
      </c>
      <c r="CG78" s="348">
        <f t="shared" si="91"/>
        <v>-1103.6423835836424</v>
      </c>
      <c r="CH78" s="348">
        <f t="shared" si="91"/>
        <v>-1099.1674622137705</v>
      </c>
      <c r="CI78" s="348">
        <f t="shared" si="91"/>
        <v>-1094.673895338191</v>
      </c>
      <c r="CJ78" s="348">
        <f t="shared" si="91"/>
        <v>-1090.1616052672966</v>
      </c>
      <c r="CK78" s="348">
        <f t="shared" si="91"/>
        <v>-1085.6305139877734</v>
      </c>
      <c r="CL78" s="348">
        <f t="shared" si="91"/>
        <v>-1081.0805431612523</v>
      </c>
      <c r="CM78" s="348">
        <f t="shared" si="91"/>
        <v>-1076.5116141229537</v>
      </c>
      <c r="CN78" s="348">
        <f t="shared" si="91"/>
        <v>-1071.9236478803291</v>
      </c>
      <c r="CO78" s="348">
        <f t="shared" si="91"/>
        <v>-1067.3165651116935</v>
      </c>
      <c r="CP78" s="348">
        <f t="shared" si="91"/>
        <v>-1062.6902861648555</v>
      </c>
      <c r="CQ78" s="348">
        <f t="shared" si="91"/>
        <v>-1058.0447310557388</v>
      </c>
      <c r="CR78" s="348">
        <f t="shared" si="91"/>
        <v>-1053.3798194670007</v>
      </c>
      <c r="CS78" s="348">
        <f t="shared" si="91"/>
        <v>-1048.695470746643</v>
      </c>
      <c r="CT78" s="348">
        <f t="shared" si="91"/>
        <v>-1043.991603906617</v>
      </c>
      <c r="CU78" s="348">
        <f t="shared" si="91"/>
        <v>-1039.2681376214243</v>
      </c>
      <c r="CV78" s="348">
        <f t="shared" si="91"/>
        <v>-1034.5249902267101</v>
      </c>
      <c r="CW78" s="348">
        <f t="shared" si="91"/>
        <v>-1029.7620797178511</v>
      </c>
      <c r="CX78" s="348">
        <f t="shared" si="91"/>
        <v>-1024.9793237485385</v>
      </c>
      <c r="CY78" s="348">
        <f t="shared" si="91"/>
        <v>-1020.1766396293538</v>
      </c>
      <c r="CZ78" s="348">
        <f t="shared" si="91"/>
        <v>-1015.353944326339</v>
      </c>
      <c r="DA78" s="348">
        <f t="shared" si="91"/>
        <v>-1010.5111544595619</v>
      </c>
      <c r="DB78" s="348">
        <f t="shared" si="91"/>
        <v>-1005.6481863016731</v>
      </c>
      <c r="DC78" s="348">
        <f t="shared" si="91"/>
        <v>-1000.7649557764599</v>
      </c>
      <c r="DD78" s="348">
        <f t="shared" si="91"/>
        <v>-995.86137845739165</v>
      </c>
      <c r="DE78" s="348">
        <f t="shared" si="91"/>
        <v>-990.93736956616044</v>
      </c>
      <c r="DF78" s="348">
        <f t="shared" si="91"/>
        <v>-985.99284397121585</v>
      </c>
      <c r="DG78" s="348">
        <f t="shared" si="91"/>
        <v>-981.02771618629242</v>
      </c>
      <c r="DH78" s="348">
        <f t="shared" si="91"/>
        <v>-976.04190036893169</v>
      </c>
      <c r="DI78" s="348">
        <f t="shared" si="91"/>
        <v>-971.03531031899865</v>
      </c>
      <c r="DJ78" s="348">
        <f t="shared" si="91"/>
        <v>-966.00785947719089</v>
      </c>
      <c r="DK78" s="348">
        <f t="shared" si="91"/>
        <v>-960.95946092354222</v>
      </c>
      <c r="DL78" s="348">
        <f t="shared" si="91"/>
        <v>-955.89002737592</v>
      </c>
      <c r="DM78" s="348">
        <f t="shared" si="91"/>
        <v>-950.79947118851612</v>
      </c>
      <c r="DN78" s="348">
        <f t="shared" si="91"/>
        <v>-945.68770435033127</v>
      </c>
      <c r="DO78" s="348">
        <f t="shared" si="91"/>
        <v>-940.554638483654</v>
      </c>
      <c r="DP78" s="348">
        <f t="shared" si="91"/>
        <v>-935.40018484253221</v>
      </c>
      <c r="DQ78" s="348">
        <f t="shared" si="91"/>
        <v>-930.22425431123918</v>
      </c>
      <c r="DR78" s="348">
        <f t="shared" si="91"/>
        <v>-925.02675740273241</v>
      </c>
      <c r="DS78" s="348">
        <f t="shared" si="91"/>
        <v>-919.80760425710685</v>
      </c>
      <c r="DT78" s="348">
        <f t="shared" si="91"/>
        <v>-914.56670464004117</v>
      </c>
      <c r="DU78" s="348">
        <f t="shared" si="91"/>
        <v>-909.30396794123772</v>
      </c>
      <c r="DV78" s="348">
        <f t="shared" si="91"/>
        <v>-904.01930317285587</v>
      </c>
      <c r="DW78" s="348">
        <f t="shared" si="91"/>
        <v>-898.71261896793908</v>
      </c>
      <c r="DX78" s="348">
        <f t="shared" si="91"/>
        <v>-893.38382357883529</v>
      </c>
      <c r="DY78" s="348">
        <f t="shared" si="91"/>
        <v>-888.03282487561023</v>
      </c>
      <c r="DZ78" s="348">
        <f t="shared" si="91"/>
        <v>-882.65953034445499</v>
      </c>
      <c r="EA78" s="348">
        <f t="shared" si="91"/>
        <v>-877.26384708608657</v>
      </c>
      <c r="EB78" s="348">
        <f t="shared" ref="EB78:GM78" si="92">IF(EB75&gt;0,0,-(EB72+EB73)*$C$37)</f>
        <v>-871.8456818141417</v>
      </c>
      <c r="EC78" s="348">
        <f t="shared" si="92"/>
        <v>-866.40494085356363</v>
      </c>
      <c r="ED78" s="348">
        <f t="shared" si="92"/>
        <v>-860.94153013898324</v>
      </c>
      <c r="EE78" s="348">
        <f t="shared" si="92"/>
        <v>-855.45535521309193</v>
      </c>
      <c r="EF78" s="348">
        <f t="shared" si="92"/>
        <v>-849.94632122500968</v>
      </c>
      <c r="EG78" s="348">
        <f t="shared" si="92"/>
        <v>-844.4143329286436</v>
      </c>
      <c r="EH78" s="348">
        <f t="shared" si="92"/>
        <v>-838.85929468104268</v>
      </c>
      <c r="EI78" s="348">
        <f t="shared" si="92"/>
        <v>-833.28111044074342</v>
      </c>
      <c r="EJ78" s="348">
        <f t="shared" si="92"/>
        <v>-827.67968376610963</v>
      </c>
      <c r="EK78" s="348">
        <f t="shared" si="92"/>
        <v>-822.05491781366482</v>
      </c>
      <c r="EL78" s="348">
        <f t="shared" si="92"/>
        <v>-816.40671533641819</v>
      </c>
      <c r="EM78" s="348">
        <f t="shared" si="92"/>
        <v>-810.73497868218305</v>
      </c>
      <c r="EN78" s="348">
        <f t="shared" si="92"/>
        <v>-805.03960979188855</v>
      </c>
      <c r="EO78" s="348">
        <f t="shared" si="92"/>
        <v>-799.32051019788435</v>
      </c>
      <c r="EP78" s="348">
        <f t="shared" si="92"/>
        <v>-793.57758102223863</v>
      </c>
      <c r="EQ78" s="348">
        <f t="shared" si="92"/>
        <v>-787.81072297502772</v>
      </c>
      <c r="ER78" s="348">
        <f t="shared" si="92"/>
        <v>-782.01983635262002</v>
      </c>
      <c r="ES78" s="348">
        <f t="shared" si="92"/>
        <v>-776.20482103595236</v>
      </c>
      <c r="ET78" s="348">
        <f t="shared" si="92"/>
        <v>-770.36557648879864</v>
      </c>
      <c r="EU78" s="348">
        <f t="shared" si="92"/>
        <v>-764.50200175603163</v>
      </c>
      <c r="EV78" s="348">
        <f t="shared" si="92"/>
        <v>-758.61399546187818</v>
      </c>
      <c r="EW78" s="348">
        <f t="shared" si="92"/>
        <v>-752.70145580816586</v>
      </c>
      <c r="EX78" s="348">
        <f t="shared" si="92"/>
        <v>-746.76428057256294</v>
      </c>
      <c r="EY78" s="348">
        <f t="shared" si="92"/>
        <v>-740.80236710681163</v>
      </c>
      <c r="EZ78" s="348">
        <f t="shared" si="92"/>
        <v>-734.81561233495302</v>
      </c>
      <c r="FA78" s="348">
        <f t="shared" si="92"/>
        <v>-728.80391275154511</v>
      </c>
      <c r="FB78" s="348">
        <f t="shared" si="92"/>
        <v>-722.76716441987287</v>
      </c>
      <c r="FC78" s="348">
        <f t="shared" si="92"/>
        <v>-716.70526297015203</v>
      </c>
      <c r="FD78" s="348">
        <f t="shared" si="92"/>
        <v>-710.61810359772403</v>
      </c>
      <c r="FE78" s="348">
        <f t="shared" si="92"/>
        <v>-704.50558106124424</v>
      </c>
      <c r="FF78" s="348">
        <f t="shared" si="92"/>
        <v>-698.36758968086235</v>
      </c>
      <c r="FG78" s="348">
        <f t="shared" si="92"/>
        <v>-692.20402333639572</v>
      </c>
      <c r="FH78" s="348">
        <f t="shared" si="92"/>
        <v>-686.01477546549381</v>
      </c>
      <c r="FI78" s="348">
        <f t="shared" si="92"/>
        <v>-679.79973906179646</v>
      </c>
      <c r="FJ78" s="348">
        <f t="shared" si="92"/>
        <v>-673.55880667308361</v>
      </c>
      <c r="FK78" s="348">
        <f t="shared" si="92"/>
        <v>-667.29187039941792</v>
      </c>
      <c r="FL78" s="348">
        <f t="shared" si="92"/>
        <v>-660.99882189127857</v>
      </c>
      <c r="FM78" s="348">
        <f t="shared" si="92"/>
        <v>-654.67955234768863</v>
      </c>
      <c r="FN78" s="348">
        <f t="shared" si="92"/>
        <v>-648.33395251433365</v>
      </c>
      <c r="FO78" s="348">
        <f t="shared" si="92"/>
        <v>-641.96191268167308</v>
      </c>
      <c r="FP78" s="348">
        <f t="shared" si="92"/>
        <v>-635.56332268304311</v>
      </c>
      <c r="FQ78" s="348">
        <f t="shared" si="92"/>
        <v>-629.13807189275212</v>
      </c>
      <c r="FR78" s="348">
        <f t="shared" si="92"/>
        <v>-622.6860492241683</v>
      </c>
      <c r="FS78" s="348">
        <f t="shared" si="92"/>
        <v>-616.20714312779864</v>
      </c>
      <c r="FT78" s="348">
        <f t="shared" si="92"/>
        <v>-609.70124158936085</v>
      </c>
      <c r="FU78" s="348">
        <f t="shared" si="92"/>
        <v>-603.1682321278463</v>
      </c>
      <c r="FV78" s="348">
        <f t="shared" si="92"/>
        <v>-596.60800179357534</v>
      </c>
      <c r="FW78" s="348">
        <f t="shared" si="92"/>
        <v>-590.02043716624507</v>
      </c>
      <c r="FX78" s="348">
        <f t="shared" si="92"/>
        <v>-583.40542435296743</v>
      </c>
      <c r="FY78" s="348">
        <f t="shared" si="92"/>
        <v>-576.76284898630115</v>
      </c>
      <c r="FZ78" s="348">
        <f t="shared" si="92"/>
        <v>-570.09259622227376</v>
      </c>
      <c r="GA78" s="348">
        <f t="shared" si="92"/>
        <v>-563.39455073839633</v>
      </c>
      <c r="GB78" s="348">
        <f t="shared" si="92"/>
        <v>-556.66859673166948</v>
      </c>
      <c r="GC78" s="348">
        <f t="shared" si="92"/>
        <v>-549.91461791658116</v>
      </c>
      <c r="GD78" s="348">
        <f t="shared" si="92"/>
        <v>-543.13249752309662</v>
      </c>
      <c r="GE78" s="348">
        <f t="shared" si="92"/>
        <v>-536.32211829463927</v>
      </c>
      <c r="GF78" s="348">
        <f t="shared" si="92"/>
        <v>-529.48336248606324</v>
      </c>
      <c r="GG78" s="348">
        <f t="shared" si="92"/>
        <v>-522.61611186161826</v>
      </c>
      <c r="GH78" s="348">
        <f t="shared" si="92"/>
        <v>-515.72024769290476</v>
      </c>
      <c r="GI78" s="348">
        <f t="shared" si="92"/>
        <v>-508.79565075682154</v>
      </c>
      <c r="GJ78" s="348">
        <f t="shared" si="92"/>
        <v>-501.8422013335047</v>
      </c>
      <c r="GK78" s="348">
        <f t="shared" si="92"/>
        <v>-494.85977920425734</v>
      </c>
      <c r="GL78" s="348">
        <f t="shared" si="92"/>
        <v>-487.84826364947145</v>
      </c>
      <c r="GM78" s="348">
        <f t="shared" si="92"/>
        <v>-480.80753344654067</v>
      </c>
      <c r="GN78" s="348">
        <f t="shared" ref="GN78:IY78" si="93">IF(GN75&gt;0,0,-(GN72+GN73)*$C$37)</f>
        <v>-473.73746686776434</v>
      </c>
      <c r="GO78" s="348">
        <f t="shared" si="93"/>
        <v>-466.63794167824312</v>
      </c>
      <c r="GP78" s="348">
        <f t="shared" si="93"/>
        <v>-459.50883513376556</v>
      </c>
      <c r="GQ78" s="348">
        <f t="shared" si="93"/>
        <v>-452.35002397868601</v>
      </c>
      <c r="GR78" s="348">
        <f t="shared" si="93"/>
        <v>-445.16138444379357</v>
      </c>
      <c r="GS78" s="348">
        <f t="shared" si="93"/>
        <v>-437.94279224417238</v>
      </c>
      <c r="GT78" s="348">
        <f t="shared" si="93"/>
        <v>-430.69412257705284</v>
      </c>
      <c r="GU78" s="348">
        <f t="shared" si="93"/>
        <v>-423.41525011965359</v>
      </c>
      <c r="GV78" s="348">
        <f t="shared" si="93"/>
        <v>-416.10604902701522</v>
      </c>
      <c r="GW78" s="348">
        <f t="shared" si="93"/>
        <v>-408.76639292982424</v>
      </c>
      <c r="GX78" s="348">
        <f t="shared" si="93"/>
        <v>-401.39615493222823</v>
      </c>
      <c r="GY78" s="348">
        <f t="shared" si="93"/>
        <v>-393.99520760964225</v>
      </c>
      <c r="GZ78" s="348">
        <f t="shared" si="93"/>
        <v>-386.56342300654546</v>
      </c>
      <c r="HA78" s="348">
        <f t="shared" si="93"/>
        <v>-379.10067263426913</v>
      </c>
      <c r="HB78" s="348">
        <f t="shared" si="93"/>
        <v>-371.60682746877495</v>
      </c>
      <c r="HC78" s="348">
        <f t="shared" si="93"/>
        <v>-364.08175794842458</v>
      </c>
      <c r="HD78" s="348">
        <f t="shared" si="93"/>
        <v>-356.52533397173937</v>
      </c>
      <c r="HE78" s="348">
        <f t="shared" si="93"/>
        <v>-348.93742489515137</v>
      </c>
      <c r="HF78" s="348">
        <f t="shared" si="93"/>
        <v>-341.31789953074423</v>
      </c>
      <c r="HG78" s="348">
        <f t="shared" si="93"/>
        <v>-333.66662614398535</v>
      </c>
      <c r="HH78" s="348">
        <f t="shared" si="93"/>
        <v>-325.98347245144839</v>
      </c>
      <c r="HI78" s="348">
        <f t="shared" si="93"/>
        <v>-318.2683056185258</v>
      </c>
      <c r="HJ78" s="348">
        <f t="shared" si="93"/>
        <v>-310.52099225713272</v>
      </c>
      <c r="HK78" s="348">
        <f t="shared" si="93"/>
        <v>-302.74139842340048</v>
      </c>
      <c r="HL78" s="348">
        <f t="shared" si="93"/>
        <v>-294.92938961536106</v>
      </c>
      <c r="HM78" s="348">
        <f t="shared" si="93"/>
        <v>-287.08483077062141</v>
      </c>
      <c r="HN78" s="348">
        <f t="shared" si="93"/>
        <v>-279.20758626402875</v>
      </c>
      <c r="HO78" s="348">
        <f t="shared" si="93"/>
        <v>-271.29751990532526</v>
      </c>
      <c r="HP78" s="348">
        <f t="shared" si="93"/>
        <v>-263.35449493679386</v>
      </c>
      <c r="HQ78" s="348">
        <f t="shared" si="93"/>
        <v>-255.37837403089355</v>
      </c>
      <c r="HR78" s="348">
        <f t="shared" si="93"/>
        <v>-247.36901928788532</v>
      </c>
      <c r="HS78" s="348">
        <f t="shared" si="93"/>
        <v>-239.3262922334479</v>
      </c>
      <c r="HT78" s="348">
        <f t="shared" si="93"/>
        <v>-231.25005381628364</v>
      </c>
      <c r="HU78" s="348">
        <f t="shared" si="93"/>
        <v>-223.14016440571456</v>
      </c>
      <c r="HV78" s="348">
        <f t="shared" si="93"/>
        <v>-214.9964837892681</v>
      </c>
      <c r="HW78" s="348">
        <f t="shared" si="93"/>
        <v>-206.81887117025312</v>
      </c>
      <c r="HX78" s="348">
        <f t="shared" si="93"/>
        <v>-198.60718516532555</v>
      </c>
      <c r="HY78" s="348">
        <f t="shared" si="93"/>
        <v>-190.36128380204411</v>
      </c>
      <c r="HZ78" s="348">
        <f t="shared" si="93"/>
        <v>-182.08102451641571</v>
      </c>
      <c r="IA78" s="348">
        <f t="shared" si="93"/>
        <v>-173.76626415043049</v>
      </c>
      <c r="IB78" s="348">
        <f t="shared" si="93"/>
        <v>-165.41685894958704</v>
      </c>
      <c r="IC78" s="348">
        <f t="shared" si="93"/>
        <v>-157.03266456040672</v>
      </c>
      <c r="ID78" s="348">
        <f t="shared" si="93"/>
        <v>-148.61353602793812</v>
      </c>
      <c r="IE78" s="348">
        <f t="shared" si="93"/>
        <v>-140.1593277932509</v>
      </c>
      <c r="IF78" s="348">
        <f t="shared" si="93"/>
        <v>-131.6698936909192</v>
      </c>
      <c r="IG78" s="348">
        <f t="shared" si="93"/>
        <v>-123.14508694649442</v>
      </c>
      <c r="IH78" s="348">
        <f t="shared" si="93"/>
        <v>-114.58476017396788</v>
      </c>
      <c r="II78" s="348">
        <f t="shared" si="93"/>
        <v>-105.98876537322246</v>
      </c>
      <c r="IJ78" s="348">
        <f t="shared" si="93"/>
        <v>-97.356953927473967</v>
      </c>
      <c r="IK78" s="348">
        <f t="shared" si="93"/>
        <v>-88.689176600701501</v>
      </c>
      <c r="IL78" s="348">
        <f t="shared" si="93"/>
        <v>-79.985283535067481</v>
      </c>
      <c r="IM78" s="348">
        <f t="shared" si="93"/>
        <v>-71.245124248326647</v>
      </c>
      <c r="IN78" s="348">
        <f t="shared" si="93"/>
        <v>-62.468547631224403</v>
      </c>
      <c r="IO78" s="348">
        <f t="shared" si="93"/>
        <v>-53.655401944884233</v>
      </c>
      <c r="IP78" s="348">
        <f t="shared" si="93"/>
        <v>-44.805534818184313</v>
      </c>
      <c r="IQ78" s="348">
        <f t="shared" si="93"/>
        <v>-35.918793245123133</v>
      </c>
      <c r="IR78" s="348">
        <f t="shared" si="93"/>
        <v>-26.995023582174213</v>
      </c>
      <c r="IS78" s="348">
        <f t="shared" si="93"/>
        <v>-18.034071545629665</v>
      </c>
      <c r="IT78" s="348">
        <f t="shared" si="93"/>
        <v>-9.035782208932849</v>
      </c>
      <c r="IU78" s="348">
        <f t="shared" si="93"/>
        <v>2.0274152727021524E-13</v>
      </c>
      <c r="IV78" s="348">
        <f t="shared" si="93"/>
        <v>2.0274152727021524E-13</v>
      </c>
      <c r="IW78" s="348">
        <f t="shared" si="93"/>
        <v>2.0274152727021524E-13</v>
      </c>
      <c r="IX78" s="348">
        <f t="shared" si="93"/>
        <v>2.0274152727021524E-13</v>
      </c>
      <c r="IY78" s="348">
        <f t="shared" si="93"/>
        <v>2.0274152727021524E-13</v>
      </c>
      <c r="IZ78" s="348">
        <f t="shared" ref="IZ78:JV78" si="94">IF(IZ75&gt;0,0,-(IZ72+IZ73)*$C$37)</f>
        <v>2.0274152727021524E-13</v>
      </c>
      <c r="JA78" s="348">
        <f t="shared" si="94"/>
        <v>2.0274152727021524E-13</v>
      </c>
      <c r="JB78" s="348">
        <f t="shared" si="94"/>
        <v>2.0274152727021524E-13</v>
      </c>
      <c r="JC78" s="348">
        <f t="shared" si="94"/>
        <v>2.0274152727021524E-13</v>
      </c>
      <c r="JD78" s="348">
        <f t="shared" si="94"/>
        <v>2.0274152727021524E-13</v>
      </c>
      <c r="JE78" s="348">
        <f t="shared" si="94"/>
        <v>2.0274152727021524E-13</v>
      </c>
      <c r="JF78" s="348">
        <f t="shared" si="94"/>
        <v>2.0274152727021524E-13</v>
      </c>
      <c r="JG78" s="348">
        <f t="shared" si="94"/>
        <v>2.0274152727021524E-13</v>
      </c>
      <c r="JH78" s="348">
        <f t="shared" si="94"/>
        <v>2.0274152727021524E-13</v>
      </c>
      <c r="JI78" s="348">
        <f t="shared" si="94"/>
        <v>2.0274152727021524E-13</v>
      </c>
      <c r="JJ78" s="348">
        <f t="shared" si="94"/>
        <v>2.0274152727021524E-13</v>
      </c>
      <c r="JK78" s="348">
        <f t="shared" si="94"/>
        <v>2.0274152727021524E-13</v>
      </c>
      <c r="JL78" s="348">
        <f t="shared" si="94"/>
        <v>2.0274152727021524E-13</v>
      </c>
      <c r="JM78" s="348">
        <f t="shared" si="94"/>
        <v>2.0274152727021524E-13</v>
      </c>
      <c r="JN78" s="348">
        <f t="shared" si="94"/>
        <v>2.0274152727021524E-13</v>
      </c>
      <c r="JO78" s="348">
        <f t="shared" si="94"/>
        <v>2.0274152727021524E-13</v>
      </c>
      <c r="JP78" s="348">
        <f t="shared" si="94"/>
        <v>2.0274152727021524E-13</v>
      </c>
      <c r="JQ78" s="348">
        <f t="shared" si="94"/>
        <v>2.0274152727021524E-13</v>
      </c>
      <c r="JR78" s="348">
        <f t="shared" si="94"/>
        <v>2.0274152727021524E-13</v>
      </c>
      <c r="JS78" s="348">
        <f t="shared" si="94"/>
        <v>2.0274152727021524E-13</v>
      </c>
      <c r="JT78" s="348">
        <f t="shared" si="94"/>
        <v>2.0274152727021524E-13</v>
      </c>
      <c r="JU78" s="348">
        <f t="shared" si="94"/>
        <v>2.0274152727021524E-13</v>
      </c>
      <c r="JV78" s="348">
        <f t="shared" si="94"/>
        <v>2.0274152727021524E-13</v>
      </c>
    </row>
    <row r="79" spans="1:282" s="363" customFormat="1" ht="30" x14ac:dyDescent="0.25">
      <c r="A79" s="360" t="s">
        <v>480</v>
      </c>
      <c r="B79" s="361"/>
      <c r="C79" s="362">
        <f t="shared" ref="C79:BN79" si="95">-(C74+C78)</f>
        <v>1333.7833333333333</v>
      </c>
      <c r="D79" s="362">
        <f t="shared" si="95"/>
        <v>1333.7833333333333</v>
      </c>
      <c r="E79" s="362">
        <f t="shared" si="95"/>
        <v>1333.7833333333333</v>
      </c>
      <c r="F79" s="362">
        <f t="shared" si="95"/>
        <v>1333.7833333333333</v>
      </c>
      <c r="G79" s="362">
        <f t="shared" si="95"/>
        <v>1333.7833333333333</v>
      </c>
      <c r="H79" s="362">
        <f t="shared" si="95"/>
        <v>1333.7833333333333</v>
      </c>
      <c r="I79" s="362">
        <f t="shared" si="95"/>
        <v>1333.7833333333333</v>
      </c>
      <c r="J79" s="362">
        <f t="shared" si="95"/>
        <v>1333.7833333333333</v>
      </c>
      <c r="K79" s="362">
        <f t="shared" si="95"/>
        <v>1333.7833333333333</v>
      </c>
      <c r="L79" s="362">
        <f t="shared" si="95"/>
        <v>1333.7833333333333</v>
      </c>
      <c r="M79" s="362">
        <f t="shared" si="95"/>
        <v>1333.7833333333333</v>
      </c>
      <c r="N79" s="362">
        <f t="shared" si="95"/>
        <v>1333.7833333333333</v>
      </c>
      <c r="O79" s="362">
        <f t="shared" si="95"/>
        <v>1333.7833333333333</v>
      </c>
      <c r="P79" s="362">
        <f t="shared" si="95"/>
        <v>1333.7833333333333</v>
      </c>
      <c r="Q79" s="362">
        <f t="shared" si="95"/>
        <v>1333.7833333333333</v>
      </c>
      <c r="R79" s="362">
        <f t="shared" si="95"/>
        <v>1333.7833333333333</v>
      </c>
      <c r="S79" s="362">
        <f t="shared" si="95"/>
        <v>1333.7833333333333</v>
      </c>
      <c r="T79" s="362">
        <f t="shared" si="95"/>
        <v>1333.7833333333333</v>
      </c>
      <c r="U79" s="362">
        <f t="shared" si="95"/>
        <v>1333.7833333333333</v>
      </c>
      <c r="V79" s="362">
        <f t="shared" si="95"/>
        <v>1333.7833333333333</v>
      </c>
      <c r="W79" s="362">
        <f t="shared" si="95"/>
        <v>1333.7833333333333</v>
      </c>
      <c r="X79" s="362">
        <f t="shared" si="95"/>
        <v>1333.7833333333333</v>
      </c>
      <c r="Y79" s="362">
        <f t="shared" si="95"/>
        <v>1333.7833333333333</v>
      </c>
      <c r="Z79" s="362">
        <f t="shared" si="95"/>
        <v>1333.7833333333333</v>
      </c>
      <c r="AA79" s="362">
        <f t="shared" si="95"/>
        <v>2177.6235123528654</v>
      </c>
      <c r="AB79" s="362">
        <f t="shared" si="95"/>
        <v>2177.6235123528654</v>
      </c>
      <c r="AC79" s="362">
        <f t="shared" si="95"/>
        <v>2177.6235123528654</v>
      </c>
      <c r="AD79" s="362">
        <f t="shared" si="95"/>
        <v>2177.6235123528654</v>
      </c>
      <c r="AE79" s="362">
        <f t="shared" si="95"/>
        <v>2177.6235123528654</v>
      </c>
      <c r="AF79" s="362">
        <f t="shared" si="95"/>
        <v>2177.6235123528654</v>
      </c>
      <c r="AG79" s="362">
        <f t="shared" si="95"/>
        <v>2177.6235123528654</v>
      </c>
      <c r="AH79" s="362">
        <f t="shared" si="95"/>
        <v>2177.6235123528654</v>
      </c>
      <c r="AI79" s="362">
        <f t="shared" si="95"/>
        <v>2177.623512352865</v>
      </c>
      <c r="AJ79" s="362">
        <f t="shared" si="95"/>
        <v>2177.6235123528654</v>
      </c>
      <c r="AK79" s="362">
        <f t="shared" si="95"/>
        <v>2177.623512352865</v>
      </c>
      <c r="AL79" s="362">
        <f t="shared" si="95"/>
        <v>2177.6235123528654</v>
      </c>
      <c r="AM79" s="362">
        <f>-(AM74+AM78)</f>
        <v>2177.623512352865</v>
      </c>
      <c r="AN79" s="362">
        <f t="shared" si="95"/>
        <v>2177.6235123528654</v>
      </c>
      <c r="AO79" s="362">
        <f t="shared" si="95"/>
        <v>2177.6235123528654</v>
      </c>
      <c r="AP79" s="362">
        <f t="shared" si="95"/>
        <v>2177.6235123528654</v>
      </c>
      <c r="AQ79" s="362">
        <f t="shared" si="95"/>
        <v>2177.6235123528654</v>
      </c>
      <c r="AR79" s="362">
        <f t="shared" si="95"/>
        <v>2177.6235123528659</v>
      </c>
      <c r="AS79" s="362">
        <f t="shared" si="95"/>
        <v>2177.6235123528659</v>
      </c>
      <c r="AT79" s="362">
        <f t="shared" si="95"/>
        <v>2177.6235123528654</v>
      </c>
      <c r="AU79" s="362">
        <f t="shared" si="95"/>
        <v>2177.6235123528659</v>
      </c>
      <c r="AV79" s="362">
        <f t="shared" si="95"/>
        <v>2177.6235123528659</v>
      </c>
      <c r="AW79" s="362">
        <f t="shared" si="95"/>
        <v>2177.6235123528659</v>
      </c>
      <c r="AX79" s="362">
        <f t="shared" si="95"/>
        <v>2177.6235123528659</v>
      </c>
      <c r="AY79" s="362">
        <f t="shared" si="95"/>
        <v>2177.6235123528659</v>
      </c>
      <c r="AZ79" s="362">
        <f t="shared" si="95"/>
        <v>2177.6235123528659</v>
      </c>
      <c r="BA79" s="362">
        <f t="shared" si="95"/>
        <v>2177.6235123528659</v>
      </c>
      <c r="BB79" s="362">
        <f t="shared" si="95"/>
        <v>2177.6235123528659</v>
      </c>
      <c r="BC79" s="362">
        <f t="shared" si="95"/>
        <v>2177.6235123528659</v>
      </c>
      <c r="BD79" s="362">
        <f t="shared" si="95"/>
        <v>2177.6235123528659</v>
      </c>
      <c r="BE79" s="362">
        <f t="shared" si="95"/>
        <v>2177.6235123528659</v>
      </c>
      <c r="BF79" s="362">
        <f t="shared" si="95"/>
        <v>2177.6235123528659</v>
      </c>
      <c r="BG79" s="362">
        <f t="shared" si="95"/>
        <v>2177.6235123528659</v>
      </c>
      <c r="BH79" s="362">
        <f t="shared" si="95"/>
        <v>2177.6235123528659</v>
      </c>
      <c r="BI79" s="362">
        <f t="shared" si="95"/>
        <v>2177.6235123528654</v>
      </c>
      <c r="BJ79" s="362">
        <f t="shared" si="95"/>
        <v>2177.6235123528659</v>
      </c>
      <c r="BK79" s="362">
        <f t="shared" si="95"/>
        <v>2177.6235123528654</v>
      </c>
      <c r="BL79" s="362">
        <f t="shared" si="95"/>
        <v>2177.6235123528659</v>
      </c>
      <c r="BM79" s="362">
        <f t="shared" si="95"/>
        <v>2177.6235123528654</v>
      </c>
      <c r="BN79" s="362">
        <f t="shared" si="95"/>
        <v>2177.6235123528659</v>
      </c>
      <c r="BO79" s="362">
        <f t="shared" ref="BO79:DZ79" si="96">-(BO74+BO78)</f>
        <v>2177.6235123528654</v>
      </c>
      <c r="BP79" s="362">
        <f t="shared" si="96"/>
        <v>2177.6235123528654</v>
      </c>
      <c r="BQ79" s="362">
        <f t="shared" si="96"/>
        <v>2177.6235123528654</v>
      </c>
      <c r="BR79" s="362">
        <f t="shared" si="96"/>
        <v>2177.6235123528654</v>
      </c>
      <c r="BS79" s="362">
        <f t="shared" si="96"/>
        <v>2177.6235123528654</v>
      </c>
      <c r="BT79" s="362">
        <f t="shared" si="96"/>
        <v>2177.6235123528654</v>
      </c>
      <c r="BU79" s="362">
        <f t="shared" si="96"/>
        <v>2177.6235123528654</v>
      </c>
      <c r="BV79" s="362">
        <f t="shared" si="96"/>
        <v>2177.6235123528654</v>
      </c>
      <c r="BW79" s="362">
        <f t="shared" si="96"/>
        <v>2177.6235123528659</v>
      </c>
      <c r="BX79" s="362">
        <f t="shared" si="96"/>
        <v>2177.6235123528659</v>
      </c>
      <c r="BY79" s="362">
        <f t="shared" si="96"/>
        <v>2177.6235123528659</v>
      </c>
      <c r="BZ79" s="362">
        <f t="shared" si="96"/>
        <v>2177.6235123528654</v>
      </c>
      <c r="CA79" s="362">
        <f t="shared" si="96"/>
        <v>2177.6235123528659</v>
      </c>
      <c r="CB79" s="362">
        <f t="shared" si="96"/>
        <v>2177.6235123528659</v>
      </c>
      <c r="CC79" s="362">
        <f t="shared" si="96"/>
        <v>2177.6235123528659</v>
      </c>
      <c r="CD79" s="362">
        <f t="shared" si="96"/>
        <v>2177.6235123528654</v>
      </c>
      <c r="CE79" s="362">
        <f t="shared" si="96"/>
        <v>2177.6235123528659</v>
      </c>
      <c r="CF79" s="362">
        <f t="shared" si="96"/>
        <v>2177.6235123528659</v>
      </c>
      <c r="CG79" s="362">
        <f t="shared" si="96"/>
        <v>2177.6235123528659</v>
      </c>
      <c r="CH79" s="362">
        <f t="shared" si="96"/>
        <v>2177.6235123528654</v>
      </c>
      <c r="CI79" s="362">
        <f t="shared" si="96"/>
        <v>2177.6235123528654</v>
      </c>
      <c r="CJ79" s="362">
        <f t="shared" si="96"/>
        <v>2177.6235123528659</v>
      </c>
      <c r="CK79" s="362">
        <f t="shared" si="96"/>
        <v>2177.6235123528654</v>
      </c>
      <c r="CL79" s="362">
        <f t="shared" si="96"/>
        <v>2177.6235123528659</v>
      </c>
      <c r="CM79" s="362">
        <f t="shared" si="96"/>
        <v>2177.6235123528659</v>
      </c>
      <c r="CN79" s="362">
        <f t="shared" si="96"/>
        <v>2177.6235123528654</v>
      </c>
      <c r="CO79" s="362">
        <f t="shared" si="96"/>
        <v>2177.6235123528659</v>
      </c>
      <c r="CP79" s="362">
        <f t="shared" si="96"/>
        <v>2177.6235123528654</v>
      </c>
      <c r="CQ79" s="362">
        <f t="shared" si="96"/>
        <v>2177.6235123528659</v>
      </c>
      <c r="CR79" s="362">
        <f t="shared" si="96"/>
        <v>2177.6235123528659</v>
      </c>
      <c r="CS79" s="362">
        <f t="shared" si="96"/>
        <v>2177.6235123528659</v>
      </c>
      <c r="CT79" s="362">
        <f t="shared" si="96"/>
        <v>2177.6235123528659</v>
      </c>
      <c r="CU79" s="362">
        <f t="shared" si="96"/>
        <v>2177.6235123528659</v>
      </c>
      <c r="CV79" s="362">
        <f t="shared" si="96"/>
        <v>2177.6235123528659</v>
      </c>
      <c r="CW79" s="362">
        <f t="shared" si="96"/>
        <v>2177.6235123528659</v>
      </c>
      <c r="CX79" s="362">
        <f t="shared" si="96"/>
        <v>2177.6235123528659</v>
      </c>
      <c r="CY79" s="362">
        <f t="shared" si="96"/>
        <v>2177.6235123528659</v>
      </c>
      <c r="CZ79" s="362">
        <f t="shared" si="96"/>
        <v>2177.6235123528654</v>
      </c>
      <c r="DA79" s="362">
        <f t="shared" si="96"/>
        <v>2177.6235123528654</v>
      </c>
      <c r="DB79" s="362">
        <f t="shared" si="96"/>
        <v>2177.6235123528659</v>
      </c>
      <c r="DC79" s="362">
        <f t="shared" si="96"/>
        <v>2177.6235123528654</v>
      </c>
      <c r="DD79" s="362">
        <f t="shared" si="96"/>
        <v>2177.6235123528659</v>
      </c>
      <c r="DE79" s="362">
        <f t="shared" si="96"/>
        <v>2177.6235123528659</v>
      </c>
      <c r="DF79" s="362">
        <f t="shared" si="96"/>
        <v>2177.6235123528659</v>
      </c>
      <c r="DG79" s="362">
        <f t="shared" si="96"/>
        <v>2177.6235123528659</v>
      </c>
      <c r="DH79" s="362">
        <f t="shared" si="96"/>
        <v>2177.6235123528659</v>
      </c>
      <c r="DI79" s="362">
        <f t="shared" si="96"/>
        <v>2177.6235123528659</v>
      </c>
      <c r="DJ79" s="362">
        <f t="shared" si="96"/>
        <v>2177.6235123528659</v>
      </c>
      <c r="DK79" s="362">
        <f t="shared" si="96"/>
        <v>2177.6235123528659</v>
      </c>
      <c r="DL79" s="362">
        <f t="shared" si="96"/>
        <v>2177.6235123528659</v>
      </c>
      <c r="DM79" s="362">
        <f t="shared" si="96"/>
        <v>2177.6235123528659</v>
      </c>
      <c r="DN79" s="362">
        <f t="shared" si="96"/>
        <v>2177.6235123528659</v>
      </c>
      <c r="DO79" s="362">
        <f t="shared" si="96"/>
        <v>2177.6235123528659</v>
      </c>
      <c r="DP79" s="362">
        <f t="shared" si="96"/>
        <v>2177.6235123528654</v>
      </c>
      <c r="DQ79" s="362">
        <f t="shared" si="96"/>
        <v>2177.6235123528659</v>
      </c>
      <c r="DR79" s="362">
        <f t="shared" si="96"/>
        <v>2177.6235123528659</v>
      </c>
      <c r="DS79" s="362">
        <f t="shared" si="96"/>
        <v>2177.6235123528659</v>
      </c>
      <c r="DT79" s="362">
        <f t="shared" si="96"/>
        <v>2177.6235123528654</v>
      </c>
      <c r="DU79" s="362">
        <f t="shared" si="96"/>
        <v>2177.6235123528659</v>
      </c>
      <c r="DV79" s="362">
        <f t="shared" si="96"/>
        <v>2177.6235123528659</v>
      </c>
      <c r="DW79" s="362">
        <f t="shared" si="96"/>
        <v>2177.6235123528659</v>
      </c>
      <c r="DX79" s="362">
        <f t="shared" si="96"/>
        <v>2177.6235123528659</v>
      </c>
      <c r="DY79" s="362">
        <f t="shared" si="96"/>
        <v>2177.6235123528659</v>
      </c>
      <c r="DZ79" s="362">
        <f t="shared" si="96"/>
        <v>2177.6235123528659</v>
      </c>
      <c r="EA79" s="362">
        <f t="shared" ref="EA79:GL79" si="97">-(EA74+EA78)</f>
        <v>2177.6235123528659</v>
      </c>
      <c r="EB79" s="362">
        <f t="shared" si="97"/>
        <v>2177.6235123528654</v>
      </c>
      <c r="EC79" s="362">
        <f t="shared" si="97"/>
        <v>2177.6235123528659</v>
      </c>
      <c r="ED79" s="362">
        <f t="shared" si="97"/>
        <v>2177.6235123528659</v>
      </c>
      <c r="EE79" s="362">
        <f t="shared" si="97"/>
        <v>2177.6235123528654</v>
      </c>
      <c r="EF79" s="362">
        <f t="shared" si="97"/>
        <v>2177.6235123528654</v>
      </c>
      <c r="EG79" s="362">
        <f t="shared" si="97"/>
        <v>2177.6235123528654</v>
      </c>
      <c r="EH79" s="362">
        <f t="shared" si="97"/>
        <v>2177.6235123528659</v>
      </c>
      <c r="EI79" s="362">
        <f t="shared" si="97"/>
        <v>2177.6235123528659</v>
      </c>
      <c r="EJ79" s="362">
        <f t="shared" si="97"/>
        <v>2177.6235123528654</v>
      </c>
      <c r="EK79" s="362">
        <f t="shared" si="97"/>
        <v>2177.6235123528659</v>
      </c>
      <c r="EL79" s="362">
        <f t="shared" si="97"/>
        <v>2177.6235123528659</v>
      </c>
      <c r="EM79" s="362">
        <f t="shared" si="97"/>
        <v>2177.6235123528659</v>
      </c>
      <c r="EN79" s="362">
        <f t="shared" si="97"/>
        <v>2177.6235123528659</v>
      </c>
      <c r="EO79" s="362">
        <f t="shared" si="97"/>
        <v>2177.6235123528659</v>
      </c>
      <c r="EP79" s="362">
        <f t="shared" si="97"/>
        <v>2177.6235123528659</v>
      </c>
      <c r="EQ79" s="362">
        <f t="shared" si="97"/>
        <v>2177.6235123528659</v>
      </c>
      <c r="ER79" s="362">
        <f t="shared" si="97"/>
        <v>2177.6235123528659</v>
      </c>
      <c r="ES79" s="362">
        <f t="shared" si="97"/>
        <v>2177.6235123528659</v>
      </c>
      <c r="ET79" s="362">
        <f t="shared" si="97"/>
        <v>2177.6235123528659</v>
      </c>
      <c r="EU79" s="362">
        <f t="shared" si="97"/>
        <v>2177.6235123528659</v>
      </c>
      <c r="EV79" s="362">
        <f t="shared" si="97"/>
        <v>2177.6235123528659</v>
      </c>
      <c r="EW79" s="362">
        <f t="shared" si="97"/>
        <v>2177.6235123528659</v>
      </c>
      <c r="EX79" s="362">
        <f t="shared" si="97"/>
        <v>2177.6235123528659</v>
      </c>
      <c r="EY79" s="362">
        <f t="shared" si="97"/>
        <v>2177.6235123528659</v>
      </c>
      <c r="EZ79" s="362">
        <f t="shared" si="97"/>
        <v>2177.6235123528659</v>
      </c>
      <c r="FA79" s="362">
        <f t="shared" si="97"/>
        <v>2177.6235123528659</v>
      </c>
      <c r="FB79" s="362">
        <f t="shared" si="97"/>
        <v>2177.6235123528659</v>
      </c>
      <c r="FC79" s="362">
        <f t="shared" si="97"/>
        <v>2177.6235123528659</v>
      </c>
      <c r="FD79" s="362">
        <f t="shared" si="97"/>
        <v>2177.6235123528659</v>
      </c>
      <c r="FE79" s="362">
        <f t="shared" si="97"/>
        <v>2177.6235123528659</v>
      </c>
      <c r="FF79" s="362">
        <f t="shared" si="97"/>
        <v>2177.6235123528654</v>
      </c>
      <c r="FG79" s="362">
        <f t="shared" si="97"/>
        <v>2177.6235123528659</v>
      </c>
      <c r="FH79" s="362">
        <f t="shared" si="97"/>
        <v>2177.6235123528659</v>
      </c>
      <c r="FI79" s="362">
        <f t="shared" si="97"/>
        <v>2177.6235123528654</v>
      </c>
      <c r="FJ79" s="362">
        <f t="shared" si="97"/>
        <v>2177.6235123528659</v>
      </c>
      <c r="FK79" s="362">
        <f t="shared" si="97"/>
        <v>2177.6235123528654</v>
      </c>
      <c r="FL79" s="362">
        <f t="shared" si="97"/>
        <v>2177.6235123528659</v>
      </c>
      <c r="FM79" s="362">
        <f t="shared" si="97"/>
        <v>2177.6235123528659</v>
      </c>
      <c r="FN79" s="362">
        <f t="shared" si="97"/>
        <v>2177.6235123528659</v>
      </c>
      <c r="FO79" s="362">
        <f t="shared" si="97"/>
        <v>2177.6235123528654</v>
      </c>
      <c r="FP79" s="362">
        <f t="shared" si="97"/>
        <v>2177.6235123528654</v>
      </c>
      <c r="FQ79" s="362">
        <f t="shared" si="97"/>
        <v>2177.6235123528654</v>
      </c>
      <c r="FR79" s="362">
        <f t="shared" si="97"/>
        <v>2177.6235123528654</v>
      </c>
      <c r="FS79" s="362">
        <f t="shared" si="97"/>
        <v>2177.6235123528654</v>
      </c>
      <c r="FT79" s="362">
        <f t="shared" si="97"/>
        <v>2177.6235123528654</v>
      </c>
      <c r="FU79" s="362">
        <f t="shared" si="97"/>
        <v>2177.6235123528654</v>
      </c>
      <c r="FV79" s="362">
        <f t="shared" si="97"/>
        <v>2177.6235123528654</v>
      </c>
      <c r="FW79" s="362">
        <f t="shared" si="97"/>
        <v>2177.6235123528654</v>
      </c>
      <c r="FX79" s="362">
        <f t="shared" si="97"/>
        <v>2177.6235123528659</v>
      </c>
      <c r="FY79" s="362">
        <f t="shared" si="97"/>
        <v>2177.6235123528659</v>
      </c>
      <c r="FZ79" s="362">
        <f t="shared" si="97"/>
        <v>2177.6235123528654</v>
      </c>
      <c r="GA79" s="362">
        <f t="shared" si="97"/>
        <v>2177.6235123528654</v>
      </c>
      <c r="GB79" s="362">
        <f t="shared" si="97"/>
        <v>2177.6235123528654</v>
      </c>
      <c r="GC79" s="362">
        <f t="shared" si="97"/>
        <v>2177.6235123528659</v>
      </c>
      <c r="GD79" s="362">
        <f t="shared" si="97"/>
        <v>2177.6235123528654</v>
      </c>
      <c r="GE79" s="362">
        <f t="shared" si="97"/>
        <v>2177.6235123528659</v>
      </c>
      <c r="GF79" s="362">
        <f t="shared" si="97"/>
        <v>2177.6235123528654</v>
      </c>
      <c r="GG79" s="362">
        <f t="shared" si="97"/>
        <v>2177.6235123528654</v>
      </c>
      <c r="GH79" s="362">
        <f t="shared" si="97"/>
        <v>2177.6235123528654</v>
      </c>
      <c r="GI79" s="362">
        <f t="shared" si="97"/>
        <v>2177.6235123528654</v>
      </c>
      <c r="GJ79" s="362">
        <f t="shared" si="97"/>
        <v>2177.6235123528654</v>
      </c>
      <c r="GK79" s="362">
        <f t="shared" si="97"/>
        <v>2177.6235123528654</v>
      </c>
      <c r="GL79" s="362">
        <f t="shared" si="97"/>
        <v>2177.6235123528654</v>
      </c>
      <c r="GM79" s="362">
        <f t="shared" ref="GM79:IX79" si="98">-(GM74+GM78)</f>
        <v>2177.6235123528654</v>
      </c>
      <c r="GN79" s="362">
        <f t="shared" si="98"/>
        <v>2177.6235123528654</v>
      </c>
      <c r="GO79" s="362">
        <f t="shared" si="98"/>
        <v>2177.6235123528654</v>
      </c>
      <c r="GP79" s="362">
        <f t="shared" si="98"/>
        <v>2177.6235123528654</v>
      </c>
      <c r="GQ79" s="362">
        <f t="shared" si="98"/>
        <v>2177.6235123528654</v>
      </c>
      <c r="GR79" s="362">
        <f t="shared" si="98"/>
        <v>2177.6235123528654</v>
      </c>
      <c r="GS79" s="362">
        <f t="shared" si="98"/>
        <v>2177.6235123528654</v>
      </c>
      <c r="GT79" s="362">
        <f t="shared" si="98"/>
        <v>2177.6235123528654</v>
      </c>
      <c r="GU79" s="362">
        <f t="shared" si="98"/>
        <v>2177.6235123528659</v>
      </c>
      <c r="GV79" s="362">
        <f t="shared" si="98"/>
        <v>2177.6235123528654</v>
      </c>
      <c r="GW79" s="362">
        <f t="shared" si="98"/>
        <v>2177.6235123528659</v>
      </c>
      <c r="GX79" s="362">
        <f t="shared" si="98"/>
        <v>2177.6235123528659</v>
      </c>
      <c r="GY79" s="362">
        <f t="shared" si="98"/>
        <v>2177.6235123528654</v>
      </c>
      <c r="GZ79" s="362">
        <f t="shared" si="98"/>
        <v>2177.6235123528654</v>
      </c>
      <c r="HA79" s="362">
        <f t="shared" si="98"/>
        <v>2177.6235123528659</v>
      </c>
      <c r="HB79" s="362">
        <f t="shared" si="98"/>
        <v>2177.6235123528654</v>
      </c>
      <c r="HC79" s="362">
        <f t="shared" si="98"/>
        <v>2177.6235123528654</v>
      </c>
      <c r="HD79" s="362">
        <f t="shared" si="98"/>
        <v>2177.6235123528654</v>
      </c>
      <c r="HE79" s="362">
        <f t="shared" si="98"/>
        <v>2177.6235123528654</v>
      </c>
      <c r="HF79" s="362">
        <f t="shared" si="98"/>
        <v>2177.6235123528654</v>
      </c>
      <c r="HG79" s="362">
        <f t="shared" si="98"/>
        <v>2177.6235123528654</v>
      </c>
      <c r="HH79" s="362">
        <f t="shared" si="98"/>
        <v>2177.6235123528654</v>
      </c>
      <c r="HI79" s="362">
        <f t="shared" si="98"/>
        <v>2177.6235123528659</v>
      </c>
      <c r="HJ79" s="362">
        <f t="shared" si="98"/>
        <v>2177.6235123528654</v>
      </c>
      <c r="HK79" s="362">
        <f t="shared" si="98"/>
        <v>2177.6235123528654</v>
      </c>
      <c r="HL79" s="362">
        <f t="shared" si="98"/>
        <v>2177.623512352865</v>
      </c>
      <c r="HM79" s="362">
        <f t="shared" si="98"/>
        <v>2177.6235123528654</v>
      </c>
      <c r="HN79" s="362">
        <f t="shared" si="98"/>
        <v>2177.6235123528654</v>
      </c>
      <c r="HO79" s="362">
        <f t="shared" si="98"/>
        <v>2177.6235123528654</v>
      </c>
      <c r="HP79" s="362">
        <f t="shared" si="98"/>
        <v>2177.6235123528654</v>
      </c>
      <c r="HQ79" s="362">
        <f t="shared" si="98"/>
        <v>2177.623512352865</v>
      </c>
      <c r="HR79" s="362">
        <f t="shared" si="98"/>
        <v>2177.6235123528654</v>
      </c>
      <c r="HS79" s="362">
        <f t="shared" si="98"/>
        <v>2177.6235123528654</v>
      </c>
      <c r="HT79" s="362">
        <f t="shared" si="98"/>
        <v>2177.6235123528654</v>
      </c>
      <c r="HU79" s="362">
        <f t="shared" si="98"/>
        <v>2177.6235123528654</v>
      </c>
      <c r="HV79" s="362">
        <f t="shared" si="98"/>
        <v>2177.6235123528654</v>
      </c>
      <c r="HW79" s="362">
        <f t="shared" si="98"/>
        <v>2177.6235123528654</v>
      </c>
      <c r="HX79" s="362">
        <f t="shared" si="98"/>
        <v>2177.6235123528654</v>
      </c>
      <c r="HY79" s="362">
        <f t="shared" si="98"/>
        <v>2177.6235123528654</v>
      </c>
      <c r="HZ79" s="362">
        <f t="shared" si="98"/>
        <v>2177.6235123528654</v>
      </c>
      <c r="IA79" s="362">
        <f t="shared" si="98"/>
        <v>2177.6235123528654</v>
      </c>
      <c r="IB79" s="362">
        <f t="shared" si="98"/>
        <v>2177.6235123528654</v>
      </c>
      <c r="IC79" s="362">
        <f t="shared" si="98"/>
        <v>2177.6235123528654</v>
      </c>
      <c r="ID79" s="362">
        <f t="shared" si="98"/>
        <v>2177.6235123528654</v>
      </c>
      <c r="IE79" s="362">
        <f t="shared" si="98"/>
        <v>2177.623512352865</v>
      </c>
      <c r="IF79" s="362">
        <f t="shared" si="98"/>
        <v>2177.6235123528654</v>
      </c>
      <c r="IG79" s="362">
        <f t="shared" si="98"/>
        <v>2177.623512352865</v>
      </c>
      <c r="IH79" s="362">
        <f t="shared" si="98"/>
        <v>2177.6235123528654</v>
      </c>
      <c r="II79" s="362">
        <f t="shared" si="98"/>
        <v>2177.6235123528654</v>
      </c>
      <c r="IJ79" s="362">
        <f t="shared" si="98"/>
        <v>2177.6235123528654</v>
      </c>
      <c r="IK79" s="362">
        <f t="shared" si="98"/>
        <v>2177.6235123528654</v>
      </c>
      <c r="IL79" s="362">
        <f t="shared" si="98"/>
        <v>2177.6235123528654</v>
      </c>
      <c r="IM79" s="362">
        <f t="shared" si="98"/>
        <v>2177.623512352865</v>
      </c>
      <c r="IN79" s="362">
        <f t="shared" si="98"/>
        <v>2177.6235123528654</v>
      </c>
      <c r="IO79" s="362">
        <f t="shared" si="98"/>
        <v>2177.6235123528654</v>
      </c>
      <c r="IP79" s="362">
        <f t="shared" si="98"/>
        <v>2177.6235123528654</v>
      </c>
      <c r="IQ79" s="362">
        <f t="shared" si="98"/>
        <v>2177.6235123528654</v>
      </c>
      <c r="IR79" s="362">
        <f t="shared" si="98"/>
        <v>2177.6235123528654</v>
      </c>
      <c r="IS79" s="362">
        <f t="shared" si="98"/>
        <v>2177.6235123528654</v>
      </c>
      <c r="IT79" s="362">
        <f t="shared" si="98"/>
        <v>2177.623512352865</v>
      </c>
      <c r="IU79" s="362">
        <f t="shared" si="98"/>
        <v>-2.0274152727021524E-13</v>
      </c>
      <c r="IV79" s="362">
        <f t="shared" si="98"/>
        <v>-2.0274152727021524E-13</v>
      </c>
      <c r="IW79" s="362">
        <f t="shared" si="98"/>
        <v>-2.0274152727021524E-13</v>
      </c>
      <c r="IX79" s="362">
        <f t="shared" si="98"/>
        <v>-2.0274152727021524E-13</v>
      </c>
      <c r="IY79" s="362">
        <f t="shared" ref="IY79:JV79" si="99">-(IY74+IY78)</f>
        <v>-2.0274152727021524E-13</v>
      </c>
      <c r="IZ79" s="362">
        <f t="shared" si="99"/>
        <v>-2.0274152727021524E-13</v>
      </c>
      <c r="JA79" s="362">
        <f t="shared" si="99"/>
        <v>-2.0274152727021524E-13</v>
      </c>
      <c r="JB79" s="362">
        <f t="shared" si="99"/>
        <v>-2.0274152727021524E-13</v>
      </c>
      <c r="JC79" s="362">
        <f t="shared" si="99"/>
        <v>-2.0274152727021524E-13</v>
      </c>
      <c r="JD79" s="362">
        <f t="shared" si="99"/>
        <v>-2.0274152727021524E-13</v>
      </c>
      <c r="JE79" s="362">
        <f t="shared" si="99"/>
        <v>-2.0274152727021524E-13</v>
      </c>
      <c r="JF79" s="362">
        <f t="shared" si="99"/>
        <v>-2.0274152727021524E-13</v>
      </c>
      <c r="JG79" s="362">
        <f t="shared" si="99"/>
        <v>-2.0274152727021524E-13</v>
      </c>
      <c r="JH79" s="362">
        <f t="shared" si="99"/>
        <v>-2.0274152727021524E-13</v>
      </c>
      <c r="JI79" s="362">
        <f t="shared" si="99"/>
        <v>-2.0274152727021524E-13</v>
      </c>
      <c r="JJ79" s="362">
        <f t="shared" si="99"/>
        <v>-2.0274152727021524E-13</v>
      </c>
      <c r="JK79" s="362">
        <f t="shared" si="99"/>
        <v>-2.0274152727021524E-13</v>
      </c>
      <c r="JL79" s="362">
        <f t="shared" si="99"/>
        <v>-2.0274152727021524E-13</v>
      </c>
      <c r="JM79" s="362">
        <f t="shared" si="99"/>
        <v>-2.0274152727021524E-13</v>
      </c>
      <c r="JN79" s="362">
        <f t="shared" si="99"/>
        <v>-2.0274152727021524E-13</v>
      </c>
      <c r="JO79" s="362">
        <f t="shared" si="99"/>
        <v>-2.0274152727021524E-13</v>
      </c>
      <c r="JP79" s="362">
        <f t="shared" si="99"/>
        <v>-2.0274152727021524E-13</v>
      </c>
      <c r="JQ79" s="362">
        <f t="shared" si="99"/>
        <v>-2.0274152727021524E-13</v>
      </c>
      <c r="JR79" s="362">
        <f t="shared" si="99"/>
        <v>-2.0274152727021524E-13</v>
      </c>
      <c r="JS79" s="362">
        <f t="shared" si="99"/>
        <v>-2.0274152727021524E-13</v>
      </c>
      <c r="JT79" s="362">
        <f t="shared" si="99"/>
        <v>-2.0274152727021524E-13</v>
      </c>
      <c r="JU79" s="362">
        <f t="shared" si="99"/>
        <v>-2.0274152727021524E-13</v>
      </c>
      <c r="JV79" s="362">
        <f t="shared" si="99"/>
        <v>-2.0274152727021524E-13</v>
      </c>
    </row>
    <row r="80" spans="1:282" x14ac:dyDescent="0.25">
      <c r="A80" s="326"/>
      <c r="B80" s="313"/>
      <c r="C80" s="327"/>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7"/>
      <c r="BP80" s="327"/>
      <c r="BQ80" s="327"/>
      <c r="BR80" s="327"/>
      <c r="BS80" s="327"/>
      <c r="BT80" s="327"/>
      <c r="BU80" s="327"/>
      <c r="BV80" s="327"/>
      <c r="BW80" s="327"/>
      <c r="BX80" s="327"/>
      <c r="BY80" s="327"/>
      <c r="BZ80" s="327"/>
      <c r="CA80" s="327"/>
      <c r="CB80" s="327"/>
      <c r="CC80" s="327"/>
      <c r="CD80" s="327"/>
      <c r="CE80" s="327"/>
      <c r="CF80" s="327"/>
      <c r="CG80" s="327"/>
      <c r="CH80" s="327"/>
      <c r="CI80" s="327"/>
      <c r="CJ80" s="327"/>
      <c r="CK80" s="327"/>
      <c r="CL80" s="327"/>
      <c r="CM80" s="327"/>
      <c r="CN80" s="327"/>
      <c r="CO80" s="327"/>
      <c r="CP80" s="327"/>
      <c r="CQ80" s="327"/>
      <c r="CR80" s="327"/>
      <c r="CS80" s="327"/>
      <c r="CT80" s="327"/>
      <c r="CU80" s="327"/>
      <c r="CV80" s="327"/>
      <c r="CW80" s="327"/>
      <c r="CX80" s="327"/>
      <c r="CY80" s="327"/>
      <c r="CZ80" s="327"/>
      <c r="DA80" s="327"/>
      <c r="DB80" s="327"/>
      <c r="DC80" s="327"/>
      <c r="DD80" s="327"/>
      <c r="DE80" s="327"/>
      <c r="DF80" s="327"/>
      <c r="DG80" s="327"/>
      <c r="DH80" s="327"/>
      <c r="DI80" s="327"/>
      <c r="DJ80" s="327"/>
      <c r="DK80" s="327"/>
      <c r="DL80" s="327"/>
      <c r="DM80" s="327"/>
      <c r="DN80" s="327"/>
      <c r="DO80" s="327"/>
      <c r="DP80" s="327"/>
      <c r="DQ80" s="327"/>
      <c r="DR80" s="327"/>
      <c r="DS80" s="327"/>
      <c r="DT80" s="327"/>
      <c r="DU80" s="327"/>
      <c r="DV80" s="327"/>
      <c r="DW80" s="327"/>
      <c r="DX80" s="327"/>
      <c r="DY80" s="327"/>
      <c r="DZ80" s="327"/>
      <c r="EA80" s="327"/>
      <c r="EB80" s="327"/>
      <c r="EC80" s="327"/>
    </row>
    <row r="81" spans="1:282" s="343" customFormat="1" x14ac:dyDescent="0.25">
      <c r="A81" s="343" t="s">
        <v>473</v>
      </c>
      <c r="B81" s="343">
        <v>2</v>
      </c>
    </row>
    <row r="82" spans="1:282" s="342" customFormat="1" x14ac:dyDescent="0.25">
      <c r="C82"/>
    </row>
    <row r="83" spans="1:282" s="363" customFormat="1" x14ac:dyDescent="0.25">
      <c r="A83" s="363" t="s">
        <v>474</v>
      </c>
      <c r="B83" s="361"/>
      <c r="C83" s="348">
        <f t="shared" ref="C83:BN83" si="100">B87</f>
        <v>0</v>
      </c>
      <c r="D83" s="348">
        <f t="shared" si="100"/>
        <v>0</v>
      </c>
      <c r="E83" s="348">
        <f t="shared" si="100"/>
        <v>0</v>
      </c>
      <c r="F83" s="348">
        <f t="shared" si="100"/>
        <v>0</v>
      </c>
      <c r="G83" s="348">
        <f t="shared" si="100"/>
        <v>0</v>
      </c>
      <c r="H83" s="348">
        <f t="shared" si="100"/>
        <v>0</v>
      </c>
      <c r="I83" s="348">
        <f t="shared" si="100"/>
        <v>0</v>
      </c>
      <c r="J83" s="348">
        <f t="shared" si="100"/>
        <v>0</v>
      </c>
      <c r="K83" s="348">
        <f t="shared" si="100"/>
        <v>0</v>
      </c>
      <c r="L83" s="348">
        <f t="shared" si="100"/>
        <v>0</v>
      </c>
      <c r="M83" s="348">
        <f t="shared" si="100"/>
        <v>0</v>
      </c>
      <c r="N83" s="348">
        <f t="shared" si="100"/>
        <v>0</v>
      </c>
      <c r="O83" s="348">
        <f t="shared" si="100"/>
        <v>0</v>
      </c>
      <c r="P83" s="348">
        <f t="shared" si="100"/>
        <v>847825</v>
      </c>
      <c r="Q83" s="348">
        <f t="shared" si="100"/>
        <v>847825</v>
      </c>
      <c r="R83" s="348">
        <f t="shared" si="100"/>
        <v>847825</v>
      </c>
      <c r="S83" s="348">
        <f t="shared" si="100"/>
        <v>847825</v>
      </c>
      <c r="T83" s="348">
        <f t="shared" si="100"/>
        <v>847825</v>
      </c>
      <c r="U83" s="348">
        <f t="shared" si="100"/>
        <v>847825</v>
      </c>
      <c r="V83" s="348">
        <f t="shared" si="100"/>
        <v>847825</v>
      </c>
      <c r="W83" s="348">
        <f t="shared" si="100"/>
        <v>847825</v>
      </c>
      <c r="X83" s="348">
        <f t="shared" si="100"/>
        <v>847825</v>
      </c>
      <c r="Y83" s="348">
        <f t="shared" si="100"/>
        <v>847825</v>
      </c>
      <c r="Z83" s="348">
        <f t="shared" si="100"/>
        <v>847825</v>
      </c>
      <c r="AA83" s="348">
        <f t="shared" si="100"/>
        <v>847825</v>
      </c>
      <c r="AB83" s="348">
        <f t="shared" si="100"/>
        <v>845590.03929993242</v>
      </c>
      <c r="AC83" s="348">
        <f t="shared" si="100"/>
        <v>843345.76626361453</v>
      </c>
      <c r="AD83" s="348">
        <f t="shared" si="100"/>
        <v>841092.14208964538</v>
      </c>
      <c r="AE83" s="348">
        <f t="shared" si="100"/>
        <v>838829.12781495135</v>
      </c>
      <c r="AF83" s="348">
        <f t="shared" si="100"/>
        <v>836556.68431411276</v>
      </c>
      <c r="AG83" s="348">
        <f t="shared" si="100"/>
        <v>834274.77229868725</v>
      </c>
      <c r="AH83" s="348">
        <f t="shared" si="100"/>
        <v>831983.35231653089</v>
      </c>
      <c r="AI83" s="348">
        <f t="shared" si="100"/>
        <v>829682.38475111546</v>
      </c>
      <c r="AJ83" s="348">
        <f t="shared" si="100"/>
        <v>827371.82982084423</v>
      </c>
      <c r="AK83" s="348">
        <f t="shared" si="100"/>
        <v>825051.64757836354</v>
      </c>
      <c r="AL83" s="348">
        <f t="shared" si="100"/>
        <v>822721.79790987249</v>
      </c>
      <c r="AM83" s="348">
        <f t="shared" si="100"/>
        <v>820382.24053442932</v>
      </c>
      <c r="AN83" s="348">
        <f t="shared" si="100"/>
        <v>818032.93500325514</v>
      </c>
      <c r="AO83" s="348">
        <f t="shared" si="100"/>
        <v>815673.84069903451</v>
      </c>
      <c r="AP83" s="348">
        <f t="shared" si="100"/>
        <v>813304.91683521285</v>
      </c>
      <c r="AQ83" s="348">
        <f t="shared" si="100"/>
        <v>810926.12245529203</v>
      </c>
      <c r="AR83" s="348">
        <f t="shared" si="100"/>
        <v>808537.41643212154</v>
      </c>
      <c r="AS83" s="348">
        <f t="shared" si="100"/>
        <v>806138.75746718782</v>
      </c>
      <c r="AT83" s="348">
        <f t="shared" si="100"/>
        <v>803730.10408990015</v>
      </c>
      <c r="AU83" s="348">
        <f t="shared" si="100"/>
        <v>801311.41465687379</v>
      </c>
      <c r="AV83" s="348">
        <f t="shared" si="100"/>
        <v>798882.64735120989</v>
      </c>
      <c r="AW83" s="348">
        <f t="shared" si="100"/>
        <v>796443.76018177229</v>
      </c>
      <c r="AX83" s="348">
        <f t="shared" si="100"/>
        <v>793994.71098246204</v>
      </c>
      <c r="AY83" s="348">
        <f t="shared" si="100"/>
        <v>791535.45741148805</v>
      </c>
      <c r="AZ83" s="348">
        <f t="shared" si="100"/>
        <v>789065.95695063495</v>
      </c>
      <c r="BA83" s="348">
        <f t="shared" si="100"/>
        <v>786586.16690452839</v>
      </c>
      <c r="BB83" s="348">
        <f t="shared" si="100"/>
        <v>784096.04439989629</v>
      </c>
      <c r="BC83" s="348">
        <f t="shared" si="100"/>
        <v>781595.54638482828</v>
      </c>
      <c r="BD83" s="348">
        <f t="shared" si="100"/>
        <v>779084.62962803082</v>
      </c>
      <c r="BE83" s="348">
        <f t="shared" si="100"/>
        <v>776563.25071807997</v>
      </c>
      <c r="BF83" s="348">
        <f t="shared" si="100"/>
        <v>774031.36606267106</v>
      </c>
      <c r="BG83" s="348">
        <f t="shared" si="100"/>
        <v>771488.9318878646</v>
      </c>
      <c r="BH83" s="348">
        <f t="shared" si="100"/>
        <v>768935.90423732973</v>
      </c>
      <c r="BI83" s="348">
        <f t="shared" si="100"/>
        <v>766372.23897158436</v>
      </c>
      <c r="BJ83" s="348">
        <f t="shared" si="100"/>
        <v>763797.89176723175</v>
      </c>
      <c r="BK83" s="348">
        <f t="shared" si="100"/>
        <v>761212.81811619434</v>
      </c>
      <c r="BL83" s="348">
        <f t="shared" si="100"/>
        <v>758616.97332494427</v>
      </c>
      <c r="BM83" s="348">
        <f t="shared" si="100"/>
        <v>756010.31251373061</v>
      </c>
      <c r="BN83" s="348">
        <f t="shared" si="100"/>
        <v>753392.79061580356</v>
      </c>
      <c r="BO83" s="348">
        <f t="shared" ref="BO83:DZ83" si="101">BN87</f>
        <v>750764.3623766352</v>
      </c>
      <c r="BP83" s="348">
        <f t="shared" si="101"/>
        <v>748124.98235313687</v>
      </c>
      <c r="BQ83" s="348">
        <f t="shared" si="101"/>
        <v>745474.60491287406</v>
      </c>
      <c r="BR83" s="348">
        <f t="shared" si="101"/>
        <v>742813.18423327676</v>
      </c>
      <c r="BS83" s="348">
        <f t="shared" si="101"/>
        <v>740140.67430084781</v>
      </c>
      <c r="BT83" s="348">
        <f t="shared" si="101"/>
        <v>737457.02891036705</v>
      </c>
      <c r="BU83" s="348">
        <f t="shared" si="101"/>
        <v>734762.20166409272</v>
      </c>
      <c r="BV83" s="348">
        <f t="shared" si="101"/>
        <v>732056.14597095887</v>
      </c>
      <c r="BW83" s="348">
        <f t="shared" si="101"/>
        <v>729338.81504577026</v>
      </c>
      <c r="BX83" s="348">
        <f t="shared" si="101"/>
        <v>726610.16190839338</v>
      </c>
      <c r="BY83" s="348">
        <f t="shared" si="101"/>
        <v>723870.13938294409</v>
      </c>
      <c r="BZ83" s="348">
        <f t="shared" si="101"/>
        <v>721118.70009697205</v>
      </c>
      <c r="CA83" s="348">
        <f t="shared" si="101"/>
        <v>718355.79648064182</v>
      </c>
      <c r="CB83" s="348">
        <f t="shared" si="101"/>
        <v>715581.38076591026</v>
      </c>
      <c r="CC83" s="348">
        <f t="shared" si="101"/>
        <v>712795.40498570062</v>
      </c>
      <c r="CD83" s="348">
        <f t="shared" si="101"/>
        <v>709997.82097307348</v>
      </c>
      <c r="CE83" s="348">
        <f t="shared" si="101"/>
        <v>707188.58036039374</v>
      </c>
      <c r="CF83" s="348">
        <f t="shared" si="101"/>
        <v>704367.63457849447</v>
      </c>
      <c r="CG83" s="348">
        <f t="shared" si="101"/>
        <v>701534.93485583726</v>
      </c>
      <c r="CH83" s="348">
        <f t="shared" si="101"/>
        <v>698690.43221766897</v>
      </c>
      <c r="CI83" s="348">
        <f t="shared" si="101"/>
        <v>695834.07748517499</v>
      </c>
      <c r="CJ83" s="348">
        <f t="shared" si="101"/>
        <v>692965.82127462898</v>
      </c>
      <c r="CK83" s="348">
        <f t="shared" si="101"/>
        <v>690085.61399653903</v>
      </c>
      <c r="CL83" s="348">
        <f t="shared" si="101"/>
        <v>687193.40585479036</v>
      </c>
      <c r="CM83" s="348">
        <f t="shared" si="101"/>
        <v>684289.14684578439</v>
      </c>
      <c r="CN83" s="348">
        <f t="shared" si="101"/>
        <v>681372.78675757418</v>
      </c>
      <c r="CO83" s="348">
        <f t="shared" si="101"/>
        <v>678444.27516899654</v>
      </c>
      <c r="CP83" s="348">
        <f t="shared" si="101"/>
        <v>675503.5614487998</v>
      </c>
      <c r="CQ83" s="348">
        <f t="shared" si="101"/>
        <v>672550.59475476888</v>
      </c>
      <c r="CR83" s="348">
        <f t="shared" si="101"/>
        <v>669585.32403284614</v>
      </c>
      <c r="CS83" s="348">
        <f t="shared" si="101"/>
        <v>666607.69801624876</v>
      </c>
      <c r="CT83" s="348">
        <f t="shared" si="101"/>
        <v>663617.66522458219</v>
      </c>
      <c r="CU83" s="348">
        <f t="shared" si="101"/>
        <v>660615.17396295036</v>
      </c>
      <c r="CV83" s="348">
        <f t="shared" si="101"/>
        <v>657600.17232106172</v>
      </c>
      <c r="CW83" s="348">
        <f t="shared" si="101"/>
        <v>654572.60817233194</v>
      </c>
      <c r="CX83" s="348">
        <f t="shared" si="101"/>
        <v>651532.42917298235</v>
      </c>
      <c r="CY83" s="348">
        <f t="shared" si="101"/>
        <v>648479.58276113553</v>
      </c>
      <c r="CZ83" s="348">
        <f t="shared" si="101"/>
        <v>645414.01615590602</v>
      </c>
      <c r="DA83" s="348">
        <f t="shared" si="101"/>
        <v>642335.67635648802</v>
      </c>
      <c r="DB83" s="348">
        <f t="shared" si="101"/>
        <v>639244.51014123915</v>
      </c>
      <c r="DC83" s="348">
        <f t="shared" si="101"/>
        <v>636140.46406676003</v>
      </c>
      <c r="DD83" s="348">
        <f t="shared" si="101"/>
        <v>633023.48446697067</v>
      </c>
      <c r="DE83" s="348">
        <f t="shared" si="101"/>
        <v>629893.51745218213</v>
      </c>
      <c r="DF83" s="348">
        <f t="shared" si="101"/>
        <v>626750.50890816527</v>
      </c>
      <c r="DG83" s="348">
        <f t="shared" si="101"/>
        <v>623594.40449521504</v>
      </c>
      <c r="DH83" s="348">
        <f t="shared" si="101"/>
        <v>620425.14964721084</v>
      </c>
      <c r="DI83" s="348">
        <f t="shared" si="101"/>
        <v>617242.68957067328</v>
      </c>
      <c r="DJ83" s="348">
        <f t="shared" si="101"/>
        <v>614046.9692438168</v>
      </c>
      <c r="DK83" s="348">
        <f t="shared" si="101"/>
        <v>610837.93341559847</v>
      </c>
      <c r="DL83" s="348">
        <f t="shared" si="101"/>
        <v>607615.52660476253</v>
      </c>
      <c r="DM83" s="348">
        <f t="shared" si="101"/>
        <v>604379.69309888151</v>
      </c>
      <c r="DN83" s="348">
        <f t="shared" si="101"/>
        <v>601130.37695339264</v>
      </c>
      <c r="DO83" s="348">
        <f t="shared" si="101"/>
        <v>597867.52199063089</v>
      </c>
      <c r="DP83" s="348">
        <f t="shared" si="101"/>
        <v>594591.07179885765</v>
      </c>
      <c r="DQ83" s="348">
        <f t="shared" si="101"/>
        <v>591300.96973128535</v>
      </c>
      <c r="DR83" s="348">
        <f t="shared" si="101"/>
        <v>587997.1589050981</v>
      </c>
      <c r="DS83" s="348">
        <f t="shared" si="101"/>
        <v>584679.5822004684</v>
      </c>
      <c r="DT83" s="348">
        <f t="shared" si="101"/>
        <v>581348.18225956941</v>
      </c>
      <c r="DU83" s="348">
        <f t="shared" si="101"/>
        <v>578002.9014855834</v>
      </c>
      <c r="DV83" s="348">
        <f t="shared" si="101"/>
        <v>574643.6820417057</v>
      </c>
      <c r="DW83" s="348">
        <f t="shared" si="101"/>
        <v>571270.46585014521</v>
      </c>
      <c r="DX83" s="348">
        <f t="shared" si="101"/>
        <v>567883.19459111989</v>
      </c>
      <c r="DY83" s="348">
        <f t="shared" si="101"/>
        <v>564481.80970184866</v>
      </c>
      <c r="DZ83" s="348">
        <f t="shared" si="101"/>
        <v>561066.25237553881</v>
      </c>
      <c r="EA83" s="348">
        <f t="shared" ref="EA83:GL83" si="102">DZ87</f>
        <v>557636.46356036933</v>
      </c>
      <c r="EB83" s="348">
        <f t="shared" si="102"/>
        <v>554192.38395846996</v>
      </c>
      <c r="EC83" s="348">
        <f t="shared" si="102"/>
        <v>550733.95402489603</v>
      </c>
      <c r="ED83" s="348">
        <f t="shared" si="102"/>
        <v>547261.11396659887</v>
      </c>
      <c r="EE83" s="348">
        <f t="shared" si="102"/>
        <v>543773.8037413921</v>
      </c>
      <c r="EF83" s="348">
        <f t="shared" si="102"/>
        <v>540271.96305691369</v>
      </c>
      <c r="EG83" s="348">
        <f t="shared" si="102"/>
        <v>536755.53136958322</v>
      </c>
      <c r="EH83" s="348">
        <f t="shared" si="102"/>
        <v>533224.44788355555</v>
      </c>
      <c r="EI83" s="348">
        <f t="shared" si="102"/>
        <v>529678.65154966945</v>
      </c>
      <c r="EJ83" s="348">
        <f t="shared" si="102"/>
        <v>526118.08106439211</v>
      </c>
      <c r="EK83" s="348">
        <f t="shared" si="102"/>
        <v>522542.67486875947</v>
      </c>
      <c r="EL83" s="348">
        <f t="shared" si="102"/>
        <v>518952.3711473117</v>
      </c>
      <c r="EM83" s="348">
        <f t="shared" si="102"/>
        <v>515347.10782702459</v>
      </c>
      <c r="EN83" s="348">
        <f t="shared" si="102"/>
        <v>511726.82257623627</v>
      </c>
      <c r="EO83" s="348">
        <f t="shared" si="102"/>
        <v>508091.45280356967</v>
      </c>
      <c r="EP83" s="348">
        <f t="shared" si="102"/>
        <v>504440.93565685028</v>
      </c>
      <c r="EQ83" s="348">
        <f t="shared" si="102"/>
        <v>500775.20802201959</v>
      </c>
      <c r="ER83" s="348">
        <f t="shared" si="102"/>
        <v>497094.20652204374</v>
      </c>
      <c r="ES83" s="348">
        <f t="shared" si="102"/>
        <v>493397.86751581798</v>
      </c>
      <c r="ET83" s="348">
        <f t="shared" si="102"/>
        <v>489686.12709706632</v>
      </c>
      <c r="EU83" s="348">
        <f t="shared" si="102"/>
        <v>485958.92109323648</v>
      </c>
      <c r="EV83" s="348">
        <f t="shared" si="102"/>
        <v>482216.18506439071</v>
      </c>
      <c r="EW83" s="348">
        <f t="shared" si="102"/>
        <v>478457.85430209141</v>
      </c>
      <c r="EX83" s="348">
        <f t="shared" si="102"/>
        <v>474683.86382828251</v>
      </c>
      <c r="EY83" s="348">
        <f t="shared" si="102"/>
        <v>470894.14839416608</v>
      </c>
      <c r="EZ83" s="348">
        <f t="shared" si="102"/>
        <v>467088.64247907419</v>
      </c>
      <c r="FA83" s="348">
        <f t="shared" si="102"/>
        <v>463267.28028933605</v>
      </c>
      <c r="FB83" s="348">
        <f t="shared" si="102"/>
        <v>459429.99575714068</v>
      </c>
      <c r="FC83" s="348">
        <f t="shared" si="102"/>
        <v>455576.72253939451</v>
      </c>
      <c r="FD83" s="348">
        <f t="shared" si="102"/>
        <v>451707.39401657443</v>
      </c>
      <c r="FE83" s="348">
        <f t="shared" si="102"/>
        <v>447821.94329157588</v>
      </c>
      <c r="FF83" s="348">
        <f t="shared" si="102"/>
        <v>443920.30318855651</v>
      </c>
      <c r="FG83" s="348">
        <f t="shared" si="102"/>
        <v>440002.40625177458</v>
      </c>
      <c r="FH83" s="348">
        <f t="shared" si="102"/>
        <v>436068.18474442273</v>
      </c>
      <c r="FI83" s="348">
        <f t="shared" si="102"/>
        <v>432117.57064745692</v>
      </c>
      <c r="FJ83" s="348">
        <f t="shared" si="102"/>
        <v>428150.49565842038</v>
      </c>
      <c r="FK83" s="348">
        <f t="shared" si="102"/>
        <v>424166.89119026286</v>
      </c>
      <c r="FL83" s="348">
        <f t="shared" si="102"/>
        <v>420166.6883701547</v>
      </c>
      <c r="FM83" s="348">
        <f t="shared" si="102"/>
        <v>416149.81803829607</v>
      </c>
      <c r="FN83" s="348">
        <f t="shared" si="102"/>
        <v>412116.21074672136</v>
      </c>
      <c r="FO83" s="348">
        <f t="shared" si="102"/>
        <v>408065.79675809847</v>
      </c>
      <c r="FP83" s="348">
        <f t="shared" si="102"/>
        <v>403998.50604452298</v>
      </c>
      <c r="FQ83" s="348">
        <f t="shared" si="102"/>
        <v>399914.26828630758</v>
      </c>
      <c r="FR83" s="348">
        <f t="shared" si="102"/>
        <v>395813.01287076628</v>
      </c>
      <c r="FS83" s="348">
        <f t="shared" si="102"/>
        <v>391694.66889099358</v>
      </c>
      <c r="FT83" s="348">
        <f t="shared" si="102"/>
        <v>387559.16514463845</v>
      </c>
      <c r="FU83" s="348">
        <f t="shared" si="102"/>
        <v>383406.43013267353</v>
      </c>
      <c r="FV83" s="348">
        <f t="shared" si="102"/>
        <v>379236.39205815876</v>
      </c>
      <c r="FW83" s="348">
        <f t="shared" si="102"/>
        <v>375048.97882500017</v>
      </c>
      <c r="FX83" s="348">
        <f t="shared" si="102"/>
        <v>370844.11803670344</v>
      </c>
      <c r="FY83" s="348">
        <f t="shared" si="102"/>
        <v>366621.7369951221</v>
      </c>
      <c r="FZ83" s="348">
        <f t="shared" si="102"/>
        <v>362381.76269920089</v>
      </c>
      <c r="GA83" s="348">
        <f t="shared" si="102"/>
        <v>358124.12184371334</v>
      </c>
      <c r="GB83" s="348">
        <f t="shared" si="102"/>
        <v>353848.74081799458</v>
      </c>
      <c r="GC83" s="348">
        <f t="shared" si="102"/>
        <v>349555.54570466862</v>
      </c>
      <c r="GD83" s="348">
        <f t="shared" si="102"/>
        <v>345244.46227837051</v>
      </c>
      <c r="GE83" s="348">
        <f t="shared" si="102"/>
        <v>340915.41600446281</v>
      </c>
      <c r="GF83" s="348">
        <f t="shared" si="102"/>
        <v>336568.33203774714</v>
      </c>
      <c r="GG83" s="348">
        <f t="shared" si="102"/>
        <v>332203.13522117015</v>
      </c>
      <c r="GH83" s="348">
        <f t="shared" si="102"/>
        <v>327819.7500845241</v>
      </c>
      <c r="GI83" s="348">
        <f t="shared" si="102"/>
        <v>323418.10084314202</v>
      </c>
      <c r="GJ83" s="348">
        <f t="shared" si="102"/>
        <v>318998.11139658751</v>
      </c>
      <c r="GK83" s="348">
        <f t="shared" si="102"/>
        <v>314559.70532733906</v>
      </c>
      <c r="GL83" s="348">
        <f t="shared" si="102"/>
        <v>310102.80589946872</v>
      </c>
      <c r="GM83" s="348">
        <f t="shared" ref="GM83:IX83" si="103">GL87</f>
        <v>305627.33605731558</v>
      </c>
      <c r="GN83" s="348">
        <f t="shared" si="103"/>
        <v>301133.21842415346</v>
      </c>
      <c r="GO83" s="348">
        <f t="shared" si="103"/>
        <v>296620.37530085316</v>
      </c>
      <c r="GP83" s="348">
        <f t="shared" si="103"/>
        <v>292088.72866453911</v>
      </c>
      <c r="GQ83" s="348">
        <f t="shared" si="103"/>
        <v>287538.20016724046</v>
      </c>
      <c r="GR83" s="348">
        <f t="shared" si="103"/>
        <v>282968.71113453637</v>
      </c>
      <c r="GS83" s="348">
        <f t="shared" si="103"/>
        <v>278380.182564196</v>
      </c>
      <c r="GT83" s="348">
        <f t="shared" si="103"/>
        <v>273772.53512481257</v>
      </c>
      <c r="GU83" s="348">
        <f t="shared" si="103"/>
        <v>269145.68915443169</v>
      </c>
      <c r="GV83" s="348">
        <f t="shared" si="103"/>
        <v>264499.56465917424</v>
      </c>
      <c r="GW83" s="348">
        <f t="shared" si="103"/>
        <v>259834.08131185322</v>
      </c>
      <c r="GX83" s="348">
        <f t="shared" si="103"/>
        <v>255149.15845058503</v>
      </c>
      <c r="GY83" s="348">
        <f t="shared" si="103"/>
        <v>250444.71507739488</v>
      </c>
      <c r="GZ83" s="348">
        <f t="shared" si="103"/>
        <v>245720.66985681644</v>
      </c>
      <c r="HA83" s="348">
        <f t="shared" si="103"/>
        <v>240976.94111448558</v>
      </c>
      <c r="HB83" s="348">
        <f t="shared" si="103"/>
        <v>236213.44683572836</v>
      </c>
      <c r="HC83" s="348">
        <f t="shared" si="103"/>
        <v>231430.10466414297</v>
      </c>
      <c r="HD83" s="348">
        <f t="shared" si="103"/>
        <v>226626.83190017598</v>
      </c>
      <c r="HE83" s="348">
        <f t="shared" si="103"/>
        <v>221803.54549969247</v>
      </c>
      <c r="HF83" s="348">
        <f t="shared" si="103"/>
        <v>216960.16207254026</v>
      </c>
      <c r="HG83" s="348">
        <f t="shared" si="103"/>
        <v>212096.59788110826</v>
      </c>
      <c r="HH83" s="348">
        <f t="shared" si="103"/>
        <v>207212.76883887863</v>
      </c>
      <c r="HI83" s="348">
        <f t="shared" si="103"/>
        <v>202308.59050897305</v>
      </c>
      <c r="HJ83" s="348">
        <f t="shared" si="103"/>
        <v>197383.97810269287</v>
      </c>
      <c r="HK83" s="348">
        <f t="shared" si="103"/>
        <v>192438.84647805316</v>
      </c>
      <c r="HL83" s="348">
        <f t="shared" si="103"/>
        <v>187473.11013831079</v>
      </c>
      <c r="HM83" s="348">
        <f t="shared" si="103"/>
        <v>182486.68323048617</v>
      </c>
      <c r="HN83" s="348">
        <f t="shared" si="103"/>
        <v>177479.47954387896</v>
      </c>
      <c r="HO83" s="348">
        <f t="shared" si="103"/>
        <v>172451.41250857754</v>
      </c>
      <c r="HP83" s="348">
        <f t="shared" si="103"/>
        <v>167402.39519396238</v>
      </c>
      <c r="HQ83" s="348">
        <f t="shared" si="103"/>
        <v>162332.34030720298</v>
      </c>
      <c r="HR83" s="348">
        <f t="shared" si="103"/>
        <v>157241.16019174873</v>
      </c>
      <c r="HS83" s="348">
        <f t="shared" si="103"/>
        <v>152128.76682581342</v>
      </c>
      <c r="HT83" s="348">
        <f t="shared" si="103"/>
        <v>146995.07182085339</v>
      </c>
      <c r="HU83" s="348">
        <f t="shared" si="103"/>
        <v>141839.98642003938</v>
      </c>
      <c r="HV83" s="348">
        <f t="shared" si="103"/>
        <v>136663.42149672195</v>
      </c>
      <c r="HW83" s="348">
        <f t="shared" si="103"/>
        <v>131465.28755289069</v>
      </c>
      <c r="HX83" s="348">
        <f t="shared" si="103"/>
        <v>126245.49471762682</v>
      </c>
      <c r="HY83" s="348">
        <f t="shared" si="103"/>
        <v>121003.95274554935</v>
      </c>
      <c r="HZ83" s="348">
        <f t="shared" si="103"/>
        <v>115740.57101525489</v>
      </c>
      <c r="IA83" s="348">
        <f t="shared" si="103"/>
        <v>110455.25852775086</v>
      </c>
      <c r="IB83" s="348">
        <f t="shared" si="103"/>
        <v>105147.92390488223</v>
      </c>
      <c r="IC83" s="348">
        <f t="shared" si="103"/>
        <v>99818.475387751663</v>
      </c>
      <c r="ID83" s="348">
        <f t="shared" si="103"/>
        <v>94466.82083513304</v>
      </c>
      <c r="IE83" s="348">
        <f t="shared" si="103"/>
        <v>89092.867721878516</v>
      </c>
      <c r="IF83" s="348">
        <f t="shared" si="103"/>
        <v>83696.523137318756</v>
      </c>
      <c r="IG83" s="348">
        <f t="shared" si="103"/>
        <v>78277.693783656665</v>
      </c>
      <c r="IH83" s="348">
        <f t="shared" si="103"/>
        <v>72836.285974354323</v>
      </c>
      <c r="II83" s="348">
        <f t="shared" si="103"/>
        <v>67372.205632513214</v>
      </c>
      <c r="IJ83" s="348">
        <f t="shared" si="103"/>
        <v>61885.358289247772</v>
      </c>
      <c r="IK83" s="348">
        <f t="shared" si="103"/>
        <v>56375.649082052056</v>
      </c>
      <c r="IL83" s="348">
        <f t="shared" si="103"/>
        <v>50842.982753159689</v>
      </c>
      <c r="IM83" s="348">
        <f t="shared" si="103"/>
        <v>45287.263647896936</v>
      </c>
      <c r="IN83" s="348">
        <f t="shared" si="103"/>
        <v>39708.39571302892</v>
      </c>
      <c r="IO83" s="348">
        <f t="shared" si="103"/>
        <v>34106.282495098952</v>
      </c>
      <c r="IP83" s="348">
        <f t="shared" si="103"/>
        <v>28480.827138760946</v>
      </c>
      <c r="IQ83" s="348">
        <f t="shared" si="103"/>
        <v>22831.932385104865</v>
      </c>
      <c r="IR83" s="348">
        <f t="shared" si="103"/>
        <v>17159.500569975215</v>
      </c>
      <c r="IS83" s="348">
        <f t="shared" si="103"/>
        <v>11463.433622282526</v>
      </c>
      <c r="IT83" s="348">
        <f t="shared" si="103"/>
        <v>5743.6330623077847</v>
      </c>
      <c r="IU83" s="348">
        <f t="shared" si="103"/>
        <v>-1.8462742445990443E-10</v>
      </c>
      <c r="IV83" s="348">
        <f t="shared" si="103"/>
        <v>-1.8462742445990443E-10</v>
      </c>
      <c r="IW83" s="348">
        <f t="shared" si="103"/>
        <v>-1.8462742445990443E-10</v>
      </c>
      <c r="IX83" s="348">
        <f t="shared" si="103"/>
        <v>-1.8462742445990443E-10</v>
      </c>
      <c r="IY83" s="348">
        <f t="shared" ref="IY83:JV83" si="104">IX87</f>
        <v>-1.8462742445990443E-10</v>
      </c>
      <c r="IZ83" s="348">
        <f t="shared" si="104"/>
        <v>-1.8462742445990443E-10</v>
      </c>
      <c r="JA83" s="348">
        <f t="shared" si="104"/>
        <v>-1.8462742445990443E-10</v>
      </c>
      <c r="JB83" s="348">
        <f t="shared" si="104"/>
        <v>-1.8462742445990443E-10</v>
      </c>
      <c r="JC83" s="348">
        <f t="shared" si="104"/>
        <v>-1.8462742445990443E-10</v>
      </c>
      <c r="JD83" s="348">
        <f t="shared" si="104"/>
        <v>-1.8462742445990443E-10</v>
      </c>
      <c r="JE83" s="348">
        <f t="shared" si="104"/>
        <v>-1.8462742445990443E-10</v>
      </c>
      <c r="JF83" s="348">
        <f t="shared" si="104"/>
        <v>-1.8462742445990443E-10</v>
      </c>
      <c r="JG83" s="348">
        <f t="shared" si="104"/>
        <v>-1.8462742445990443E-10</v>
      </c>
      <c r="JH83" s="348">
        <f t="shared" si="104"/>
        <v>-1.8462742445990443E-10</v>
      </c>
      <c r="JI83" s="348">
        <f t="shared" si="104"/>
        <v>-1.8462742445990443E-10</v>
      </c>
      <c r="JJ83" s="348">
        <f t="shared" si="104"/>
        <v>-1.8462742445990443E-10</v>
      </c>
      <c r="JK83" s="348">
        <f t="shared" si="104"/>
        <v>-1.8462742445990443E-10</v>
      </c>
      <c r="JL83" s="348">
        <f t="shared" si="104"/>
        <v>-1.8462742445990443E-10</v>
      </c>
      <c r="JM83" s="348">
        <f t="shared" si="104"/>
        <v>-1.8462742445990443E-10</v>
      </c>
      <c r="JN83" s="348">
        <f t="shared" si="104"/>
        <v>-1.8462742445990443E-10</v>
      </c>
      <c r="JO83" s="348">
        <f t="shared" si="104"/>
        <v>-1.8462742445990443E-10</v>
      </c>
      <c r="JP83" s="348">
        <f t="shared" si="104"/>
        <v>-1.8462742445990443E-10</v>
      </c>
      <c r="JQ83" s="348">
        <f t="shared" si="104"/>
        <v>-1.8462742445990443E-10</v>
      </c>
      <c r="JR83" s="348">
        <f t="shared" si="104"/>
        <v>-1.8462742445990443E-10</v>
      </c>
      <c r="JS83" s="348">
        <f t="shared" si="104"/>
        <v>-1.8462742445990443E-10</v>
      </c>
      <c r="JT83" s="348">
        <f t="shared" si="104"/>
        <v>-1.8462742445990443E-10</v>
      </c>
      <c r="JU83" s="348">
        <f t="shared" si="104"/>
        <v>-1.8462742445990443E-10</v>
      </c>
      <c r="JV83" s="348">
        <f t="shared" si="104"/>
        <v>-1.8462742445990443E-10</v>
      </c>
    </row>
    <row r="84" spans="1:282" x14ac:dyDescent="0.25">
      <c r="A84" t="s">
        <v>475</v>
      </c>
      <c r="B84" s="313"/>
      <c r="C84" s="322">
        <f>IF(12*($B$81-1)=C$63,$D$49,0)</f>
        <v>0</v>
      </c>
      <c r="D84" s="322">
        <f t="shared" ref="D84:BO84" si="105">IF(12*($B$81-1)=D$63,$D$49,0)</f>
        <v>0</v>
      </c>
      <c r="E84" s="322">
        <f t="shared" si="105"/>
        <v>0</v>
      </c>
      <c r="F84" s="322">
        <f t="shared" si="105"/>
        <v>0</v>
      </c>
      <c r="G84" s="322">
        <f t="shared" si="105"/>
        <v>0</v>
      </c>
      <c r="H84" s="322">
        <f t="shared" si="105"/>
        <v>0</v>
      </c>
      <c r="I84" s="322">
        <f t="shared" si="105"/>
        <v>0</v>
      </c>
      <c r="J84" s="322">
        <f t="shared" si="105"/>
        <v>0</v>
      </c>
      <c r="K84" s="322">
        <f t="shared" si="105"/>
        <v>0</v>
      </c>
      <c r="L84" s="322">
        <f t="shared" si="105"/>
        <v>0</v>
      </c>
      <c r="M84" s="322">
        <f t="shared" si="105"/>
        <v>0</v>
      </c>
      <c r="N84" s="322">
        <f t="shared" si="105"/>
        <v>0</v>
      </c>
      <c r="O84" s="322">
        <f t="shared" si="105"/>
        <v>847825</v>
      </c>
      <c r="P84" s="322">
        <f t="shared" si="105"/>
        <v>0</v>
      </c>
      <c r="Q84" s="322">
        <f t="shared" si="105"/>
        <v>0</v>
      </c>
      <c r="R84" s="322">
        <f t="shared" si="105"/>
        <v>0</v>
      </c>
      <c r="S84" s="322">
        <f t="shared" si="105"/>
        <v>0</v>
      </c>
      <c r="T84" s="322">
        <f t="shared" si="105"/>
        <v>0</v>
      </c>
      <c r="U84" s="322">
        <f t="shared" si="105"/>
        <v>0</v>
      </c>
      <c r="V84" s="322">
        <f t="shared" si="105"/>
        <v>0</v>
      </c>
      <c r="W84" s="322">
        <f t="shared" si="105"/>
        <v>0</v>
      </c>
      <c r="X84" s="322">
        <f t="shared" si="105"/>
        <v>0</v>
      </c>
      <c r="Y84" s="322">
        <f t="shared" si="105"/>
        <v>0</v>
      </c>
      <c r="Z84" s="322">
        <f t="shared" si="105"/>
        <v>0</v>
      </c>
      <c r="AA84" s="322">
        <f t="shared" si="105"/>
        <v>0</v>
      </c>
      <c r="AB84" s="322">
        <f t="shared" si="105"/>
        <v>0</v>
      </c>
      <c r="AC84" s="322">
        <f t="shared" si="105"/>
        <v>0</v>
      </c>
      <c r="AD84" s="322">
        <f t="shared" si="105"/>
        <v>0</v>
      </c>
      <c r="AE84" s="322">
        <f t="shared" si="105"/>
        <v>0</v>
      </c>
      <c r="AF84" s="322">
        <f t="shared" si="105"/>
        <v>0</v>
      </c>
      <c r="AG84" s="322">
        <f t="shared" si="105"/>
        <v>0</v>
      </c>
      <c r="AH84" s="322">
        <f t="shared" si="105"/>
        <v>0</v>
      </c>
      <c r="AI84" s="322">
        <f t="shared" si="105"/>
        <v>0</v>
      </c>
      <c r="AJ84" s="322">
        <f t="shared" si="105"/>
        <v>0</v>
      </c>
      <c r="AK84" s="322">
        <f t="shared" si="105"/>
        <v>0</v>
      </c>
      <c r="AL84" s="322">
        <f t="shared" si="105"/>
        <v>0</v>
      </c>
      <c r="AM84" s="322">
        <f t="shared" si="105"/>
        <v>0</v>
      </c>
      <c r="AN84" s="322">
        <f t="shared" si="105"/>
        <v>0</v>
      </c>
      <c r="AO84" s="322">
        <f t="shared" si="105"/>
        <v>0</v>
      </c>
      <c r="AP84" s="322">
        <f t="shared" si="105"/>
        <v>0</v>
      </c>
      <c r="AQ84" s="322">
        <f t="shared" si="105"/>
        <v>0</v>
      </c>
      <c r="AR84" s="322">
        <f t="shared" si="105"/>
        <v>0</v>
      </c>
      <c r="AS84" s="322">
        <f t="shared" si="105"/>
        <v>0</v>
      </c>
      <c r="AT84" s="322">
        <f t="shared" si="105"/>
        <v>0</v>
      </c>
      <c r="AU84" s="322">
        <f t="shared" si="105"/>
        <v>0</v>
      </c>
      <c r="AV84" s="322">
        <f t="shared" si="105"/>
        <v>0</v>
      </c>
      <c r="AW84" s="322">
        <f t="shared" si="105"/>
        <v>0</v>
      </c>
      <c r="AX84" s="322">
        <f t="shared" si="105"/>
        <v>0</v>
      </c>
      <c r="AY84" s="322">
        <f t="shared" si="105"/>
        <v>0</v>
      </c>
      <c r="AZ84" s="322">
        <f t="shared" si="105"/>
        <v>0</v>
      </c>
      <c r="BA84" s="322">
        <f t="shared" si="105"/>
        <v>0</v>
      </c>
      <c r="BB84" s="322">
        <f t="shared" si="105"/>
        <v>0</v>
      </c>
      <c r="BC84" s="322">
        <f t="shared" si="105"/>
        <v>0</v>
      </c>
      <c r="BD84" s="322">
        <f t="shared" si="105"/>
        <v>0</v>
      </c>
      <c r="BE84" s="322">
        <f t="shared" si="105"/>
        <v>0</v>
      </c>
      <c r="BF84" s="322">
        <f t="shared" si="105"/>
        <v>0</v>
      </c>
      <c r="BG84" s="322">
        <f t="shared" si="105"/>
        <v>0</v>
      </c>
      <c r="BH84" s="322">
        <f t="shared" si="105"/>
        <v>0</v>
      </c>
      <c r="BI84" s="322">
        <f t="shared" si="105"/>
        <v>0</v>
      </c>
      <c r="BJ84" s="322">
        <f t="shared" si="105"/>
        <v>0</v>
      </c>
      <c r="BK84" s="322">
        <f t="shared" si="105"/>
        <v>0</v>
      </c>
      <c r="BL84" s="322">
        <f t="shared" si="105"/>
        <v>0</v>
      </c>
      <c r="BM84" s="322">
        <f t="shared" si="105"/>
        <v>0</v>
      </c>
      <c r="BN84" s="322">
        <f t="shared" si="105"/>
        <v>0</v>
      </c>
      <c r="BO84" s="322">
        <f t="shared" si="105"/>
        <v>0</v>
      </c>
      <c r="BP84" s="322">
        <f t="shared" ref="BP84:EA84" si="106">IF(12*($B$81-1)=BP$63,$D$49,0)</f>
        <v>0</v>
      </c>
      <c r="BQ84" s="322">
        <f t="shared" si="106"/>
        <v>0</v>
      </c>
      <c r="BR84" s="322">
        <f t="shared" si="106"/>
        <v>0</v>
      </c>
      <c r="BS84" s="322">
        <f t="shared" si="106"/>
        <v>0</v>
      </c>
      <c r="BT84" s="322">
        <f t="shared" si="106"/>
        <v>0</v>
      </c>
      <c r="BU84" s="322">
        <f t="shared" si="106"/>
        <v>0</v>
      </c>
      <c r="BV84" s="322">
        <f t="shared" si="106"/>
        <v>0</v>
      </c>
      <c r="BW84" s="322">
        <f t="shared" si="106"/>
        <v>0</v>
      </c>
      <c r="BX84" s="322">
        <f t="shared" si="106"/>
        <v>0</v>
      </c>
      <c r="BY84" s="322">
        <f t="shared" si="106"/>
        <v>0</v>
      </c>
      <c r="BZ84" s="322">
        <f t="shared" si="106"/>
        <v>0</v>
      </c>
      <c r="CA84" s="322">
        <f t="shared" si="106"/>
        <v>0</v>
      </c>
      <c r="CB84" s="322">
        <f t="shared" si="106"/>
        <v>0</v>
      </c>
      <c r="CC84" s="322">
        <f t="shared" si="106"/>
        <v>0</v>
      </c>
      <c r="CD84" s="322">
        <f t="shared" si="106"/>
        <v>0</v>
      </c>
      <c r="CE84" s="322">
        <f t="shared" si="106"/>
        <v>0</v>
      </c>
      <c r="CF84" s="322">
        <f t="shared" si="106"/>
        <v>0</v>
      </c>
      <c r="CG84" s="322">
        <f t="shared" si="106"/>
        <v>0</v>
      </c>
      <c r="CH84" s="322">
        <f t="shared" si="106"/>
        <v>0</v>
      </c>
      <c r="CI84" s="322">
        <f t="shared" si="106"/>
        <v>0</v>
      </c>
      <c r="CJ84" s="322">
        <f t="shared" si="106"/>
        <v>0</v>
      </c>
      <c r="CK84" s="322">
        <f t="shared" si="106"/>
        <v>0</v>
      </c>
      <c r="CL84" s="322">
        <f t="shared" si="106"/>
        <v>0</v>
      </c>
      <c r="CM84" s="322">
        <f t="shared" si="106"/>
        <v>0</v>
      </c>
      <c r="CN84" s="322">
        <f t="shared" si="106"/>
        <v>0</v>
      </c>
      <c r="CO84" s="322">
        <f t="shared" si="106"/>
        <v>0</v>
      </c>
      <c r="CP84" s="322">
        <f t="shared" si="106"/>
        <v>0</v>
      </c>
      <c r="CQ84" s="322">
        <f t="shared" si="106"/>
        <v>0</v>
      </c>
      <c r="CR84" s="322">
        <f t="shared" si="106"/>
        <v>0</v>
      </c>
      <c r="CS84" s="322">
        <f t="shared" si="106"/>
        <v>0</v>
      </c>
      <c r="CT84" s="322">
        <f t="shared" si="106"/>
        <v>0</v>
      </c>
      <c r="CU84" s="322">
        <f t="shared" si="106"/>
        <v>0</v>
      </c>
      <c r="CV84" s="322">
        <f t="shared" si="106"/>
        <v>0</v>
      </c>
      <c r="CW84" s="322">
        <f t="shared" si="106"/>
        <v>0</v>
      </c>
      <c r="CX84" s="322">
        <f t="shared" si="106"/>
        <v>0</v>
      </c>
      <c r="CY84" s="322">
        <f t="shared" si="106"/>
        <v>0</v>
      </c>
      <c r="CZ84" s="322">
        <f t="shared" si="106"/>
        <v>0</v>
      </c>
      <c r="DA84" s="322">
        <f t="shared" si="106"/>
        <v>0</v>
      </c>
      <c r="DB84" s="322">
        <f t="shared" si="106"/>
        <v>0</v>
      </c>
      <c r="DC84" s="322">
        <f t="shared" si="106"/>
        <v>0</v>
      </c>
      <c r="DD84" s="322">
        <f t="shared" si="106"/>
        <v>0</v>
      </c>
      <c r="DE84" s="322">
        <f t="shared" si="106"/>
        <v>0</v>
      </c>
      <c r="DF84" s="322">
        <f t="shared" si="106"/>
        <v>0</v>
      </c>
      <c r="DG84" s="322">
        <f t="shared" si="106"/>
        <v>0</v>
      </c>
      <c r="DH84" s="322">
        <f t="shared" si="106"/>
        <v>0</v>
      </c>
      <c r="DI84" s="322">
        <f t="shared" si="106"/>
        <v>0</v>
      </c>
      <c r="DJ84" s="322">
        <f t="shared" si="106"/>
        <v>0</v>
      </c>
      <c r="DK84" s="322">
        <f t="shared" si="106"/>
        <v>0</v>
      </c>
      <c r="DL84" s="322">
        <f t="shared" si="106"/>
        <v>0</v>
      </c>
      <c r="DM84" s="322">
        <f t="shared" si="106"/>
        <v>0</v>
      </c>
      <c r="DN84" s="322">
        <f t="shared" si="106"/>
        <v>0</v>
      </c>
      <c r="DO84" s="322">
        <f t="shared" si="106"/>
        <v>0</v>
      </c>
      <c r="DP84" s="322">
        <f t="shared" si="106"/>
        <v>0</v>
      </c>
      <c r="DQ84" s="322">
        <f t="shared" si="106"/>
        <v>0</v>
      </c>
      <c r="DR84" s="322">
        <f t="shared" si="106"/>
        <v>0</v>
      </c>
      <c r="DS84" s="322">
        <f t="shared" si="106"/>
        <v>0</v>
      </c>
      <c r="DT84" s="322">
        <f t="shared" si="106"/>
        <v>0</v>
      </c>
      <c r="DU84" s="322">
        <f t="shared" si="106"/>
        <v>0</v>
      </c>
      <c r="DV84" s="322">
        <f t="shared" si="106"/>
        <v>0</v>
      </c>
      <c r="DW84" s="322">
        <f t="shared" si="106"/>
        <v>0</v>
      </c>
      <c r="DX84" s="322">
        <f t="shared" si="106"/>
        <v>0</v>
      </c>
      <c r="DY84" s="322">
        <f t="shared" si="106"/>
        <v>0</v>
      </c>
      <c r="DZ84" s="322">
        <f t="shared" si="106"/>
        <v>0</v>
      </c>
      <c r="EA84" s="322">
        <f t="shared" si="106"/>
        <v>0</v>
      </c>
      <c r="EB84" s="322">
        <f t="shared" ref="EB84:GM84" si="107">IF(12*($B$81-1)=EB$63,$D$49,0)</f>
        <v>0</v>
      </c>
      <c r="EC84" s="322">
        <f t="shared" si="107"/>
        <v>0</v>
      </c>
      <c r="ED84" s="322">
        <f t="shared" si="107"/>
        <v>0</v>
      </c>
      <c r="EE84" s="322">
        <f t="shared" si="107"/>
        <v>0</v>
      </c>
      <c r="EF84" s="322">
        <f t="shared" si="107"/>
        <v>0</v>
      </c>
      <c r="EG84" s="322">
        <f t="shared" si="107"/>
        <v>0</v>
      </c>
      <c r="EH84" s="322">
        <f t="shared" si="107"/>
        <v>0</v>
      </c>
      <c r="EI84" s="322">
        <f t="shared" si="107"/>
        <v>0</v>
      </c>
      <c r="EJ84" s="322">
        <f t="shared" si="107"/>
        <v>0</v>
      </c>
      <c r="EK84" s="322">
        <f t="shared" si="107"/>
        <v>0</v>
      </c>
      <c r="EL84" s="322">
        <f t="shared" si="107"/>
        <v>0</v>
      </c>
      <c r="EM84" s="322">
        <f t="shared" si="107"/>
        <v>0</v>
      </c>
      <c r="EN84" s="322">
        <f t="shared" si="107"/>
        <v>0</v>
      </c>
      <c r="EO84" s="322">
        <f t="shared" si="107"/>
        <v>0</v>
      </c>
      <c r="EP84" s="322">
        <f t="shared" si="107"/>
        <v>0</v>
      </c>
      <c r="EQ84" s="322">
        <f t="shared" si="107"/>
        <v>0</v>
      </c>
      <c r="ER84" s="322">
        <f t="shared" si="107"/>
        <v>0</v>
      </c>
      <c r="ES84" s="322">
        <f t="shared" si="107"/>
        <v>0</v>
      </c>
      <c r="ET84" s="322">
        <f t="shared" si="107"/>
        <v>0</v>
      </c>
      <c r="EU84" s="322">
        <f t="shared" si="107"/>
        <v>0</v>
      </c>
      <c r="EV84" s="322">
        <f t="shared" si="107"/>
        <v>0</v>
      </c>
      <c r="EW84" s="322">
        <f t="shared" si="107"/>
        <v>0</v>
      </c>
      <c r="EX84" s="322">
        <f t="shared" si="107"/>
        <v>0</v>
      </c>
      <c r="EY84" s="322">
        <f t="shared" si="107"/>
        <v>0</v>
      </c>
      <c r="EZ84" s="322">
        <f t="shared" si="107"/>
        <v>0</v>
      </c>
      <c r="FA84" s="322">
        <f t="shared" si="107"/>
        <v>0</v>
      </c>
      <c r="FB84" s="322">
        <f t="shared" si="107"/>
        <v>0</v>
      </c>
      <c r="FC84" s="322">
        <f t="shared" si="107"/>
        <v>0</v>
      </c>
      <c r="FD84" s="322">
        <f t="shared" si="107"/>
        <v>0</v>
      </c>
      <c r="FE84" s="322">
        <f t="shared" si="107"/>
        <v>0</v>
      </c>
      <c r="FF84" s="322">
        <f t="shared" si="107"/>
        <v>0</v>
      </c>
      <c r="FG84" s="322">
        <f t="shared" si="107"/>
        <v>0</v>
      </c>
      <c r="FH84" s="322">
        <f t="shared" si="107"/>
        <v>0</v>
      </c>
      <c r="FI84" s="322">
        <f t="shared" si="107"/>
        <v>0</v>
      </c>
      <c r="FJ84" s="322">
        <f t="shared" si="107"/>
        <v>0</v>
      </c>
      <c r="FK84" s="322">
        <f t="shared" si="107"/>
        <v>0</v>
      </c>
      <c r="FL84" s="322">
        <f t="shared" si="107"/>
        <v>0</v>
      </c>
      <c r="FM84" s="322">
        <f t="shared" si="107"/>
        <v>0</v>
      </c>
      <c r="FN84" s="322">
        <f t="shared" si="107"/>
        <v>0</v>
      </c>
      <c r="FO84" s="322">
        <f t="shared" si="107"/>
        <v>0</v>
      </c>
      <c r="FP84" s="322">
        <f t="shared" si="107"/>
        <v>0</v>
      </c>
      <c r="FQ84" s="322">
        <f t="shared" si="107"/>
        <v>0</v>
      </c>
      <c r="FR84" s="322">
        <f t="shared" si="107"/>
        <v>0</v>
      </c>
      <c r="FS84" s="322">
        <f t="shared" si="107"/>
        <v>0</v>
      </c>
      <c r="FT84" s="322">
        <f t="shared" si="107"/>
        <v>0</v>
      </c>
      <c r="FU84" s="322">
        <f t="shared" si="107"/>
        <v>0</v>
      </c>
      <c r="FV84" s="322">
        <f t="shared" si="107"/>
        <v>0</v>
      </c>
      <c r="FW84" s="322">
        <f t="shared" si="107"/>
        <v>0</v>
      </c>
      <c r="FX84" s="322">
        <f t="shared" si="107"/>
        <v>0</v>
      </c>
      <c r="FY84" s="322">
        <f t="shared" si="107"/>
        <v>0</v>
      </c>
      <c r="FZ84" s="322">
        <f t="shared" si="107"/>
        <v>0</v>
      </c>
      <c r="GA84" s="322">
        <f t="shared" si="107"/>
        <v>0</v>
      </c>
      <c r="GB84" s="322">
        <f t="shared" si="107"/>
        <v>0</v>
      </c>
      <c r="GC84" s="322">
        <f t="shared" si="107"/>
        <v>0</v>
      </c>
      <c r="GD84" s="322">
        <f t="shared" si="107"/>
        <v>0</v>
      </c>
      <c r="GE84" s="322">
        <f t="shared" si="107"/>
        <v>0</v>
      </c>
      <c r="GF84" s="322">
        <f t="shared" si="107"/>
        <v>0</v>
      </c>
      <c r="GG84" s="322">
        <f t="shared" si="107"/>
        <v>0</v>
      </c>
      <c r="GH84" s="322">
        <f t="shared" si="107"/>
        <v>0</v>
      </c>
      <c r="GI84" s="322">
        <f t="shared" si="107"/>
        <v>0</v>
      </c>
      <c r="GJ84" s="322">
        <f t="shared" si="107"/>
        <v>0</v>
      </c>
      <c r="GK84" s="322">
        <f t="shared" si="107"/>
        <v>0</v>
      </c>
      <c r="GL84" s="322">
        <f t="shared" si="107"/>
        <v>0</v>
      </c>
      <c r="GM84" s="322">
        <f t="shared" si="107"/>
        <v>0</v>
      </c>
      <c r="GN84" s="322">
        <f t="shared" ref="GN84:IY84" si="108">IF(12*($B$81-1)=GN$63,$D$49,0)</f>
        <v>0</v>
      </c>
      <c r="GO84" s="322">
        <f t="shared" si="108"/>
        <v>0</v>
      </c>
      <c r="GP84" s="322">
        <f t="shared" si="108"/>
        <v>0</v>
      </c>
      <c r="GQ84" s="322">
        <f t="shared" si="108"/>
        <v>0</v>
      </c>
      <c r="GR84" s="322">
        <f t="shared" si="108"/>
        <v>0</v>
      </c>
      <c r="GS84" s="322">
        <f t="shared" si="108"/>
        <v>0</v>
      </c>
      <c r="GT84" s="322">
        <f t="shared" si="108"/>
        <v>0</v>
      </c>
      <c r="GU84" s="322">
        <f t="shared" si="108"/>
        <v>0</v>
      </c>
      <c r="GV84" s="322">
        <f t="shared" si="108"/>
        <v>0</v>
      </c>
      <c r="GW84" s="322">
        <f t="shared" si="108"/>
        <v>0</v>
      </c>
      <c r="GX84" s="322">
        <f t="shared" si="108"/>
        <v>0</v>
      </c>
      <c r="GY84" s="322">
        <f t="shared" si="108"/>
        <v>0</v>
      </c>
      <c r="GZ84" s="322">
        <f t="shared" si="108"/>
        <v>0</v>
      </c>
      <c r="HA84" s="322">
        <f t="shared" si="108"/>
        <v>0</v>
      </c>
      <c r="HB84" s="322">
        <f t="shared" si="108"/>
        <v>0</v>
      </c>
      <c r="HC84" s="322">
        <f t="shared" si="108"/>
        <v>0</v>
      </c>
      <c r="HD84" s="322">
        <f t="shared" si="108"/>
        <v>0</v>
      </c>
      <c r="HE84" s="322">
        <f t="shared" si="108"/>
        <v>0</v>
      </c>
      <c r="HF84" s="322">
        <f t="shared" si="108"/>
        <v>0</v>
      </c>
      <c r="HG84" s="322">
        <f t="shared" si="108"/>
        <v>0</v>
      </c>
      <c r="HH84" s="322">
        <f t="shared" si="108"/>
        <v>0</v>
      </c>
      <c r="HI84" s="322">
        <f t="shared" si="108"/>
        <v>0</v>
      </c>
      <c r="HJ84" s="322">
        <f t="shared" si="108"/>
        <v>0</v>
      </c>
      <c r="HK84" s="322">
        <f t="shared" si="108"/>
        <v>0</v>
      </c>
      <c r="HL84" s="322">
        <f t="shared" si="108"/>
        <v>0</v>
      </c>
      <c r="HM84" s="322">
        <f t="shared" si="108"/>
        <v>0</v>
      </c>
      <c r="HN84" s="322">
        <f t="shared" si="108"/>
        <v>0</v>
      </c>
      <c r="HO84" s="322">
        <f t="shared" si="108"/>
        <v>0</v>
      </c>
      <c r="HP84" s="322">
        <f t="shared" si="108"/>
        <v>0</v>
      </c>
      <c r="HQ84" s="322">
        <f t="shared" si="108"/>
        <v>0</v>
      </c>
      <c r="HR84" s="322">
        <f t="shared" si="108"/>
        <v>0</v>
      </c>
      <c r="HS84" s="322">
        <f t="shared" si="108"/>
        <v>0</v>
      </c>
      <c r="HT84" s="322">
        <f t="shared" si="108"/>
        <v>0</v>
      </c>
      <c r="HU84" s="322">
        <f t="shared" si="108"/>
        <v>0</v>
      </c>
      <c r="HV84" s="322">
        <f t="shared" si="108"/>
        <v>0</v>
      </c>
      <c r="HW84" s="322">
        <f t="shared" si="108"/>
        <v>0</v>
      </c>
      <c r="HX84" s="322">
        <f t="shared" si="108"/>
        <v>0</v>
      </c>
      <c r="HY84" s="322">
        <f t="shared" si="108"/>
        <v>0</v>
      </c>
      <c r="HZ84" s="322">
        <f t="shared" si="108"/>
        <v>0</v>
      </c>
      <c r="IA84" s="322">
        <f t="shared" si="108"/>
        <v>0</v>
      </c>
      <c r="IB84" s="322">
        <f t="shared" si="108"/>
        <v>0</v>
      </c>
      <c r="IC84" s="322">
        <f t="shared" si="108"/>
        <v>0</v>
      </c>
      <c r="ID84" s="322">
        <f t="shared" si="108"/>
        <v>0</v>
      </c>
      <c r="IE84" s="322">
        <f t="shared" si="108"/>
        <v>0</v>
      </c>
      <c r="IF84" s="322">
        <f t="shared" si="108"/>
        <v>0</v>
      </c>
      <c r="IG84" s="322">
        <f t="shared" si="108"/>
        <v>0</v>
      </c>
      <c r="IH84" s="322">
        <f t="shared" si="108"/>
        <v>0</v>
      </c>
      <c r="II84" s="322">
        <f t="shared" si="108"/>
        <v>0</v>
      </c>
      <c r="IJ84" s="322">
        <f t="shared" si="108"/>
        <v>0</v>
      </c>
      <c r="IK84" s="322">
        <f t="shared" si="108"/>
        <v>0</v>
      </c>
      <c r="IL84" s="322">
        <f t="shared" si="108"/>
        <v>0</v>
      </c>
      <c r="IM84" s="322">
        <f t="shared" si="108"/>
        <v>0</v>
      </c>
      <c r="IN84" s="322">
        <f t="shared" si="108"/>
        <v>0</v>
      </c>
      <c r="IO84" s="322">
        <f t="shared" si="108"/>
        <v>0</v>
      </c>
      <c r="IP84" s="322">
        <f t="shared" si="108"/>
        <v>0</v>
      </c>
      <c r="IQ84" s="322">
        <f t="shared" si="108"/>
        <v>0</v>
      </c>
      <c r="IR84" s="322">
        <f t="shared" si="108"/>
        <v>0</v>
      </c>
      <c r="IS84" s="322">
        <f t="shared" si="108"/>
        <v>0</v>
      </c>
      <c r="IT84" s="322">
        <f t="shared" si="108"/>
        <v>0</v>
      </c>
      <c r="IU84" s="322">
        <f t="shared" si="108"/>
        <v>0</v>
      </c>
      <c r="IV84" s="322">
        <f t="shared" si="108"/>
        <v>0</v>
      </c>
      <c r="IW84" s="322">
        <f t="shared" si="108"/>
        <v>0</v>
      </c>
      <c r="IX84" s="322">
        <f t="shared" si="108"/>
        <v>0</v>
      </c>
      <c r="IY84" s="322">
        <f t="shared" si="108"/>
        <v>0</v>
      </c>
      <c r="IZ84" s="322">
        <f t="shared" ref="IZ84:JV84" si="109">IF(12*($B$81-1)=IZ$63,$D$49,0)</f>
        <v>0</v>
      </c>
      <c r="JA84" s="322">
        <f t="shared" si="109"/>
        <v>0</v>
      </c>
      <c r="JB84" s="322">
        <f t="shared" si="109"/>
        <v>0</v>
      </c>
      <c r="JC84" s="322">
        <f t="shared" si="109"/>
        <v>0</v>
      </c>
      <c r="JD84" s="322">
        <f t="shared" si="109"/>
        <v>0</v>
      </c>
      <c r="JE84" s="322">
        <f t="shared" si="109"/>
        <v>0</v>
      </c>
      <c r="JF84" s="322">
        <f t="shared" si="109"/>
        <v>0</v>
      </c>
      <c r="JG84" s="322">
        <f t="shared" si="109"/>
        <v>0</v>
      </c>
      <c r="JH84" s="322">
        <f t="shared" si="109"/>
        <v>0</v>
      </c>
      <c r="JI84" s="322">
        <f t="shared" si="109"/>
        <v>0</v>
      </c>
      <c r="JJ84" s="322">
        <f t="shared" si="109"/>
        <v>0</v>
      </c>
      <c r="JK84" s="322">
        <f t="shared" si="109"/>
        <v>0</v>
      </c>
      <c r="JL84" s="322">
        <f t="shared" si="109"/>
        <v>0</v>
      </c>
      <c r="JM84" s="322">
        <f t="shared" si="109"/>
        <v>0</v>
      </c>
      <c r="JN84" s="322">
        <f t="shared" si="109"/>
        <v>0</v>
      </c>
      <c r="JO84" s="322">
        <f t="shared" si="109"/>
        <v>0</v>
      </c>
      <c r="JP84" s="322">
        <f t="shared" si="109"/>
        <v>0</v>
      </c>
      <c r="JQ84" s="322">
        <f t="shared" si="109"/>
        <v>0</v>
      </c>
      <c r="JR84" s="322">
        <f t="shared" si="109"/>
        <v>0</v>
      </c>
      <c r="JS84" s="322">
        <f t="shared" si="109"/>
        <v>0</v>
      </c>
      <c r="JT84" s="322">
        <f t="shared" si="109"/>
        <v>0</v>
      </c>
      <c r="JU84" s="322">
        <f t="shared" si="109"/>
        <v>0</v>
      </c>
      <c r="JV84" s="322">
        <f t="shared" si="109"/>
        <v>0</v>
      </c>
    </row>
    <row r="85" spans="1:282" s="363" customFormat="1" x14ac:dyDescent="0.25">
      <c r="A85" s="363" t="s">
        <v>476</v>
      </c>
      <c r="B85" s="361"/>
      <c r="C85" s="348">
        <f>IF(AND(C$65&gt;0,C$65&lt;=IF(AND($B$8&gt;0, $B$8 &lt; $B$81), $C$38 - 12*($B$81-$B$8-1),$C$38)),PPMT($C$37,C$65,IF(AND($B$8&gt;0, $B$8 &lt; $B$81), $C$38 - 12*($B$81-$B$8-1),$C$38),$D$50),0)</f>
        <v>0</v>
      </c>
      <c r="D85" s="348">
        <f t="shared" ref="D85:BO85" si="110">IF(AND(D$65&gt;0,D$65&lt;=IF(AND($B$8&gt;0, $B$8 &lt; $B$81), $C$38 - 12*($B$81-$B$8-1),$C$38)),PPMT($C$37,D$65,IF(AND($B$8&gt;0, $B$8 &lt; $B$81), $C$38 - 12*($B$81-$B$8-1),$C$38),$D$50),0)</f>
        <v>0</v>
      </c>
      <c r="E85" s="348">
        <f t="shared" si="110"/>
        <v>0</v>
      </c>
      <c r="F85" s="348">
        <f t="shared" si="110"/>
        <v>0</v>
      </c>
      <c r="G85" s="348">
        <f t="shared" si="110"/>
        <v>0</v>
      </c>
      <c r="H85" s="348">
        <f t="shared" si="110"/>
        <v>0</v>
      </c>
      <c r="I85" s="348">
        <f t="shared" si="110"/>
        <v>0</v>
      </c>
      <c r="J85" s="348">
        <f t="shared" si="110"/>
        <v>0</v>
      </c>
      <c r="K85" s="348">
        <f t="shared" si="110"/>
        <v>0</v>
      </c>
      <c r="L85" s="348">
        <f t="shared" si="110"/>
        <v>0</v>
      </c>
      <c r="M85" s="348">
        <f t="shared" si="110"/>
        <v>0</v>
      </c>
      <c r="N85" s="348">
        <f t="shared" si="110"/>
        <v>0</v>
      </c>
      <c r="O85" s="348">
        <f t="shared" si="110"/>
        <v>0</v>
      </c>
      <c r="P85" s="348">
        <f t="shared" si="110"/>
        <v>0</v>
      </c>
      <c r="Q85" s="348">
        <f t="shared" si="110"/>
        <v>0</v>
      </c>
      <c r="R85" s="348">
        <f t="shared" si="110"/>
        <v>0</v>
      </c>
      <c r="S85" s="348">
        <f t="shared" si="110"/>
        <v>0</v>
      </c>
      <c r="T85" s="348">
        <f t="shared" si="110"/>
        <v>0</v>
      </c>
      <c r="U85" s="348">
        <f t="shared" si="110"/>
        <v>0</v>
      </c>
      <c r="V85" s="348">
        <f t="shared" si="110"/>
        <v>0</v>
      </c>
      <c r="W85" s="348">
        <f t="shared" si="110"/>
        <v>0</v>
      </c>
      <c r="X85" s="348">
        <f t="shared" si="110"/>
        <v>0</v>
      </c>
      <c r="Y85" s="348">
        <f t="shared" si="110"/>
        <v>0</v>
      </c>
      <c r="Z85" s="348">
        <f t="shared" si="110"/>
        <v>0</v>
      </c>
      <c r="AA85" s="348">
        <f t="shared" si="110"/>
        <v>-2234.9607000675855</v>
      </c>
      <c r="AB85" s="348">
        <f t="shared" si="110"/>
        <v>-2244.273036317868</v>
      </c>
      <c r="AC85" s="348">
        <f t="shared" si="110"/>
        <v>-2253.6241739691918</v>
      </c>
      <c r="AD85" s="348">
        <f t="shared" si="110"/>
        <v>-2263.0142746940637</v>
      </c>
      <c r="AE85" s="348">
        <f t="shared" si="110"/>
        <v>-2272.4435008386222</v>
      </c>
      <c r="AF85" s="348">
        <f t="shared" si="110"/>
        <v>-2281.9120154254501</v>
      </c>
      <c r="AG85" s="348">
        <f t="shared" si="110"/>
        <v>-2291.4199821563893</v>
      </c>
      <c r="AH85" s="348">
        <f t="shared" si="110"/>
        <v>-2300.9675654153743</v>
      </c>
      <c r="AI85" s="348">
        <f t="shared" si="110"/>
        <v>-2310.5549302712716</v>
      </c>
      <c r="AJ85" s="348">
        <f t="shared" si="110"/>
        <v>-2320.1822424807351</v>
      </c>
      <c r="AK85" s="348">
        <f t="shared" si="110"/>
        <v>-2329.8496684910715</v>
      </c>
      <c r="AL85" s="348">
        <f t="shared" si="110"/>
        <v>-2339.557375443118</v>
      </c>
      <c r="AM85" s="348">
        <f t="shared" si="110"/>
        <v>-2349.3055311741309</v>
      </c>
      <c r="AN85" s="348">
        <f t="shared" si="110"/>
        <v>-2359.0943042206891</v>
      </c>
      <c r="AO85" s="348">
        <f t="shared" si="110"/>
        <v>-2368.9238638216093</v>
      </c>
      <c r="AP85" s="348">
        <f t="shared" si="110"/>
        <v>-2378.7943799208656</v>
      </c>
      <c r="AQ85" s="348">
        <f t="shared" si="110"/>
        <v>-2388.7060231705359</v>
      </c>
      <c r="AR85" s="348">
        <f t="shared" si="110"/>
        <v>-2398.658964933747</v>
      </c>
      <c r="AS85" s="348">
        <f t="shared" si="110"/>
        <v>-2408.6533772876373</v>
      </c>
      <c r="AT85" s="348">
        <f t="shared" si="110"/>
        <v>-2418.6894330263362</v>
      </c>
      <c r="AU85" s="348">
        <f t="shared" si="110"/>
        <v>-2428.7673056639455</v>
      </c>
      <c r="AV85" s="348">
        <f t="shared" si="110"/>
        <v>-2438.8871694375457</v>
      </c>
      <c r="AW85" s="348">
        <f t="shared" si="110"/>
        <v>-2449.0491993102019</v>
      </c>
      <c r="AX85" s="348">
        <f t="shared" si="110"/>
        <v>-2459.2535709739946</v>
      </c>
      <c r="AY85" s="348">
        <f t="shared" si="110"/>
        <v>-2469.5004608530526</v>
      </c>
      <c r="AZ85" s="348">
        <f t="shared" si="110"/>
        <v>-2479.790046106607</v>
      </c>
      <c r="BA85" s="348">
        <f t="shared" si="110"/>
        <v>-2490.1225046320515</v>
      </c>
      <c r="BB85" s="348">
        <f t="shared" si="110"/>
        <v>-2500.498015068018</v>
      </c>
      <c r="BC85" s="348">
        <f t="shared" si="110"/>
        <v>-2510.9167567974678</v>
      </c>
      <c r="BD85" s="348">
        <f t="shared" si="110"/>
        <v>-2521.3789099507908</v>
      </c>
      <c r="BE85" s="348">
        <f t="shared" si="110"/>
        <v>-2531.8846554089191</v>
      </c>
      <c r="BF85" s="348">
        <f t="shared" si="110"/>
        <v>-2542.4341748064562</v>
      </c>
      <c r="BG85" s="348">
        <f t="shared" si="110"/>
        <v>-2553.0276505348165</v>
      </c>
      <c r="BH85" s="348">
        <f t="shared" si="110"/>
        <v>-2563.6652657453778</v>
      </c>
      <c r="BI85" s="348">
        <f t="shared" si="110"/>
        <v>-2574.3472043526504</v>
      </c>
      <c r="BJ85" s="348">
        <f t="shared" si="110"/>
        <v>-2585.0736510374536</v>
      </c>
      <c r="BK85" s="348">
        <f t="shared" si="110"/>
        <v>-2595.8447912501092</v>
      </c>
      <c r="BL85" s="348">
        <f t="shared" si="110"/>
        <v>-2606.6608112136519</v>
      </c>
      <c r="BM85" s="348">
        <f t="shared" si="110"/>
        <v>-2617.5218979270417</v>
      </c>
      <c r="BN85" s="348">
        <f t="shared" si="110"/>
        <v>-2628.4282391684046</v>
      </c>
      <c r="BO85" s="348">
        <f t="shared" si="110"/>
        <v>-2639.3800234982727</v>
      </c>
      <c r="BP85" s="348">
        <f t="shared" ref="BP85:EA85" si="111">IF(AND(BP$65&gt;0,BP$65&lt;=IF(AND($B$8&gt;0, $B$8 &lt; $B$81), $C$38 - 12*($B$81-$B$8-1),$C$38)),PPMT($C$37,BP$65,IF(AND($B$8&gt;0, $B$8 &lt; $B$81), $C$38 - 12*($B$81-$B$8-1),$C$38),$D$50),0)</f>
        <v>-2650.3774402628487</v>
      </c>
      <c r="BQ85" s="348">
        <f t="shared" si="111"/>
        <v>-2661.4206795972773</v>
      </c>
      <c r="BR85" s="348">
        <f t="shared" si="111"/>
        <v>-2672.5099324289331</v>
      </c>
      <c r="BS85" s="348">
        <f t="shared" si="111"/>
        <v>-2683.6453904807204</v>
      </c>
      <c r="BT85" s="348">
        <f t="shared" si="111"/>
        <v>-2694.8272462743898</v>
      </c>
      <c r="BU85" s="348">
        <f t="shared" si="111"/>
        <v>-2706.0556931338665</v>
      </c>
      <c r="BV85" s="348">
        <f t="shared" si="111"/>
        <v>-2717.3309251885908</v>
      </c>
      <c r="BW85" s="348">
        <f t="shared" si="111"/>
        <v>-2728.6531373768762</v>
      </c>
      <c r="BX85" s="348">
        <f t="shared" si="111"/>
        <v>-2740.0225254492807</v>
      </c>
      <c r="BY85" s="348">
        <f t="shared" si="111"/>
        <v>-2751.4392859719856</v>
      </c>
      <c r="BZ85" s="348">
        <f t="shared" si="111"/>
        <v>-2762.9036163302021</v>
      </c>
      <c r="CA85" s="348">
        <f t="shared" si="111"/>
        <v>-2774.4157147315777</v>
      </c>
      <c r="CB85" s="348">
        <f t="shared" si="111"/>
        <v>-2785.975780209626</v>
      </c>
      <c r="CC85" s="348">
        <f t="shared" si="111"/>
        <v>-2797.584012627166</v>
      </c>
      <c r="CD85" s="348">
        <f t="shared" si="111"/>
        <v>-2809.2406126797791</v>
      </c>
      <c r="CE85" s="348">
        <f t="shared" si="111"/>
        <v>-2820.9457818992787</v>
      </c>
      <c r="CF85" s="348">
        <f t="shared" si="111"/>
        <v>-2832.6997226571921</v>
      </c>
      <c r="CG85" s="348">
        <f t="shared" si="111"/>
        <v>-2844.5026381682637</v>
      </c>
      <c r="CH85" s="348">
        <f t="shared" si="111"/>
        <v>-2856.354732493965</v>
      </c>
      <c r="CI85" s="348">
        <f t="shared" si="111"/>
        <v>-2868.2562105460229</v>
      </c>
      <c r="CJ85" s="348">
        <f t="shared" si="111"/>
        <v>-2880.2072780899648</v>
      </c>
      <c r="CK85" s="348">
        <f t="shared" si="111"/>
        <v>-2892.2081417486725</v>
      </c>
      <c r="CL85" s="348">
        <f t="shared" si="111"/>
        <v>-2904.2590090059589</v>
      </c>
      <c r="CM85" s="348">
        <f t="shared" si="111"/>
        <v>-2916.3600882101509</v>
      </c>
      <c r="CN85" s="348">
        <f t="shared" si="111"/>
        <v>-2928.5115885776927</v>
      </c>
      <c r="CO85" s="348">
        <f t="shared" si="111"/>
        <v>-2940.7137201967666</v>
      </c>
      <c r="CP85" s="348">
        <f t="shared" si="111"/>
        <v>-2952.9666940309194</v>
      </c>
      <c r="CQ85" s="348">
        <f t="shared" si="111"/>
        <v>-2965.2707219227159</v>
      </c>
      <c r="CR85" s="348">
        <f t="shared" si="111"/>
        <v>-2977.6260165973936</v>
      </c>
      <c r="CS85" s="348">
        <f t="shared" si="111"/>
        <v>-2990.0327916665492</v>
      </c>
      <c r="CT85" s="348">
        <f t="shared" si="111"/>
        <v>-3002.4912616318265</v>
      </c>
      <c r="CU85" s="348">
        <f t="shared" si="111"/>
        <v>-3015.0016418886257</v>
      </c>
      <c r="CV85" s="348">
        <f t="shared" si="111"/>
        <v>-3027.5641487298285</v>
      </c>
      <c r="CW85" s="348">
        <f t="shared" si="111"/>
        <v>-3040.1789993495358</v>
      </c>
      <c r="CX85" s="348">
        <f t="shared" si="111"/>
        <v>-3052.846411846826</v>
      </c>
      <c r="CY85" s="348">
        <f t="shared" si="111"/>
        <v>-3065.566605229521</v>
      </c>
      <c r="CZ85" s="348">
        <f t="shared" si="111"/>
        <v>-3078.3397994179768</v>
      </c>
      <c r="DA85" s="348">
        <f t="shared" si="111"/>
        <v>-3091.1662152488852</v>
      </c>
      <c r="DB85" s="348">
        <f t="shared" si="111"/>
        <v>-3104.0460744790894</v>
      </c>
      <c r="DC85" s="348">
        <f t="shared" si="111"/>
        <v>-3116.9795997894184</v>
      </c>
      <c r="DD85" s="348">
        <f t="shared" si="111"/>
        <v>-3129.9670147885417</v>
      </c>
      <c r="DE85" s="348">
        <f t="shared" si="111"/>
        <v>-3143.0085440168273</v>
      </c>
      <c r="DF85" s="348">
        <f t="shared" si="111"/>
        <v>-3156.1044129502297</v>
      </c>
      <c r="DG85" s="348">
        <f t="shared" si="111"/>
        <v>-3169.2548480041896</v>
      </c>
      <c r="DH85" s="348">
        <f t="shared" si="111"/>
        <v>-3182.4600765375408</v>
      </c>
      <c r="DI85" s="348">
        <f t="shared" si="111"/>
        <v>-3195.7203268564467</v>
      </c>
      <c r="DJ85" s="348">
        <f t="shared" si="111"/>
        <v>-3209.0358282183488</v>
      </c>
      <c r="DK85" s="348">
        <f t="shared" si="111"/>
        <v>-3222.4068108359252</v>
      </c>
      <c r="DL85" s="348">
        <f t="shared" si="111"/>
        <v>-3235.8335058810744</v>
      </c>
      <c r="DM85" s="348">
        <f t="shared" si="111"/>
        <v>-3249.3161454889128</v>
      </c>
      <c r="DN85" s="348">
        <f t="shared" si="111"/>
        <v>-3262.8549627617826</v>
      </c>
      <c r="DO85" s="348">
        <f t="shared" si="111"/>
        <v>-3276.4501917732905</v>
      </c>
      <c r="DP85" s="348">
        <f t="shared" si="111"/>
        <v>-3290.1020675723453</v>
      </c>
      <c r="DQ85" s="348">
        <f t="shared" si="111"/>
        <v>-3303.8108261872308</v>
      </c>
      <c r="DR85" s="348">
        <f t="shared" si="111"/>
        <v>-3317.5767046296774</v>
      </c>
      <c r="DS85" s="348">
        <f t="shared" si="111"/>
        <v>-3331.399940898968</v>
      </c>
      <c r="DT85" s="348">
        <f t="shared" si="111"/>
        <v>-3345.2807739860464</v>
      </c>
      <c r="DU85" s="348">
        <f t="shared" si="111"/>
        <v>-3359.2194438776555</v>
      </c>
      <c r="DV85" s="348">
        <f t="shared" si="111"/>
        <v>-3373.2161915604793</v>
      </c>
      <c r="DW85" s="348">
        <f t="shared" si="111"/>
        <v>-3387.2712590253145</v>
      </c>
      <c r="DX85" s="348">
        <f t="shared" si="111"/>
        <v>-3401.3848892712526</v>
      </c>
      <c r="DY85" s="348">
        <f t="shared" si="111"/>
        <v>-3415.5573263098831</v>
      </c>
      <c r="DZ85" s="348">
        <f t="shared" si="111"/>
        <v>-3429.7888151695074</v>
      </c>
      <c r="EA85" s="348">
        <f t="shared" si="111"/>
        <v>-3444.0796018993806</v>
      </c>
      <c r="EB85" s="348">
        <f t="shared" ref="EB85:GM85" si="112">IF(AND(EB$65&gt;0,EB$65&lt;=IF(AND($B$8&gt;0, $B$8 &lt; $B$81), $C$38 - 12*($B$81-$B$8-1),$C$38)),PPMT($C$37,EB$65,IF(AND($B$8&gt;0, $B$8 &lt; $B$81), $C$38 - 12*($B$81-$B$8-1),$C$38),$D$50),0)</f>
        <v>-3458.4299335739611</v>
      </c>
      <c r="EC85" s="348">
        <f t="shared" si="112"/>
        <v>-3472.8400582971863</v>
      </c>
      <c r="ED85" s="348">
        <f t="shared" si="112"/>
        <v>-3487.3102252067579</v>
      </c>
      <c r="EE85" s="348">
        <f t="shared" si="112"/>
        <v>-3501.8406844784517</v>
      </c>
      <c r="EF85" s="348">
        <f t="shared" si="112"/>
        <v>-3516.4316873304456</v>
      </c>
      <c r="EG85" s="348">
        <f t="shared" si="112"/>
        <v>-3531.0834860276559</v>
      </c>
      <c r="EH85" s="348">
        <f t="shared" si="112"/>
        <v>-3545.7963338861045</v>
      </c>
      <c r="EI85" s="348">
        <f t="shared" si="112"/>
        <v>-3560.5704852772969</v>
      </c>
      <c r="EJ85" s="348">
        <f t="shared" si="112"/>
        <v>-3575.4061956326191</v>
      </c>
      <c r="EK85" s="348">
        <f t="shared" si="112"/>
        <v>-3590.3037214477545</v>
      </c>
      <c r="EL85" s="348">
        <f t="shared" si="112"/>
        <v>-3605.2633202871207</v>
      </c>
      <c r="EM85" s="348">
        <f t="shared" si="112"/>
        <v>-3620.2852507883163</v>
      </c>
      <c r="EN85" s="348">
        <f t="shared" si="112"/>
        <v>-3635.3697726666014</v>
      </c>
      <c r="EO85" s="348">
        <f t="shared" si="112"/>
        <v>-3650.5171467193795</v>
      </c>
      <c r="EP85" s="348">
        <f t="shared" si="112"/>
        <v>-3665.72763483071</v>
      </c>
      <c r="EQ85" s="348">
        <f t="shared" si="112"/>
        <v>-3681.0014999758378</v>
      </c>
      <c r="ER85" s="348">
        <f t="shared" si="112"/>
        <v>-3696.3390062257372</v>
      </c>
      <c r="ES85" s="348">
        <f t="shared" si="112"/>
        <v>-3711.7404187516772</v>
      </c>
      <c r="ET85" s="348">
        <f t="shared" si="112"/>
        <v>-3727.2060038298096</v>
      </c>
      <c r="EU85" s="348">
        <f t="shared" si="112"/>
        <v>-3742.7360288457667</v>
      </c>
      <c r="EV85" s="348">
        <f t="shared" si="112"/>
        <v>-3758.3307622992911</v>
      </c>
      <c r="EW85" s="348">
        <f t="shared" si="112"/>
        <v>-3773.9904738088717</v>
      </c>
      <c r="EX85" s="348">
        <f t="shared" si="112"/>
        <v>-3789.7154341164082</v>
      </c>
      <c r="EY85" s="348">
        <f t="shared" si="112"/>
        <v>-3805.5059150918933</v>
      </c>
      <c r="EZ85" s="348">
        <f t="shared" si="112"/>
        <v>-3821.3621897381095</v>
      </c>
      <c r="FA85" s="348">
        <f t="shared" si="112"/>
        <v>-3837.2845321953519</v>
      </c>
      <c r="FB85" s="348">
        <f t="shared" si="112"/>
        <v>-3853.2732177461662</v>
      </c>
      <c r="FC85" s="348">
        <f t="shared" si="112"/>
        <v>-3869.328522820108</v>
      </c>
      <c r="FD85" s="348">
        <f t="shared" si="112"/>
        <v>-3885.4507249985254</v>
      </c>
      <c r="FE85" s="348">
        <f t="shared" si="112"/>
        <v>-3901.6401030193524</v>
      </c>
      <c r="FF85" s="348">
        <f t="shared" si="112"/>
        <v>-3917.8969367819327</v>
      </c>
      <c r="FG85" s="348">
        <f t="shared" si="112"/>
        <v>-3934.2215073518582</v>
      </c>
      <c r="FH85" s="348">
        <f t="shared" si="112"/>
        <v>-3950.614096965824</v>
      </c>
      <c r="FI85" s="348">
        <f t="shared" si="112"/>
        <v>-3967.0749890365146</v>
      </c>
      <c r="FJ85" s="348">
        <f t="shared" si="112"/>
        <v>-3983.6044681575008</v>
      </c>
      <c r="FK85" s="348">
        <f t="shared" si="112"/>
        <v>-4000.2028201081562</v>
      </c>
      <c r="FL85" s="348">
        <f t="shared" si="112"/>
        <v>-4016.8703318586067</v>
      </c>
      <c r="FM85" s="348">
        <f t="shared" si="112"/>
        <v>-4033.607291574685</v>
      </c>
      <c r="FN85" s="348">
        <f t="shared" si="112"/>
        <v>-4050.4139886229123</v>
      </c>
      <c r="FO85" s="348">
        <f t="shared" si="112"/>
        <v>-4067.2907135755077</v>
      </c>
      <c r="FP85" s="348">
        <f t="shared" si="112"/>
        <v>-4084.2377582154063</v>
      </c>
      <c r="FQ85" s="348">
        <f t="shared" si="112"/>
        <v>-4101.2554155413036</v>
      </c>
      <c r="FR85" s="348">
        <f t="shared" si="112"/>
        <v>-4118.3439797727251</v>
      </c>
      <c r="FS85" s="348">
        <f t="shared" si="112"/>
        <v>-4135.5037463551116</v>
      </c>
      <c r="FT85" s="348">
        <f t="shared" si="112"/>
        <v>-4152.7350119649245</v>
      </c>
      <c r="FU85" s="348">
        <f t="shared" si="112"/>
        <v>-4170.0380745147786</v>
      </c>
      <c r="FV85" s="348">
        <f t="shared" si="112"/>
        <v>-4187.4132331585897</v>
      </c>
      <c r="FW85" s="348">
        <f t="shared" si="112"/>
        <v>-4204.8607882967508</v>
      </c>
      <c r="FX85" s="348">
        <f t="shared" si="112"/>
        <v>-4222.3810415813205</v>
      </c>
      <c r="FY85" s="348">
        <f t="shared" si="112"/>
        <v>-4239.9742959212435</v>
      </c>
      <c r="FZ85" s="348">
        <f t="shared" si="112"/>
        <v>-4257.6408554875816</v>
      </c>
      <c r="GA85" s="348">
        <f t="shared" si="112"/>
        <v>-4275.3810257187797</v>
      </c>
      <c r="GB85" s="348">
        <f t="shared" si="112"/>
        <v>-4293.1951133259417</v>
      </c>
      <c r="GC85" s="348">
        <f t="shared" si="112"/>
        <v>-4311.0834262981334</v>
      </c>
      <c r="GD85" s="348">
        <f t="shared" si="112"/>
        <v>-4329.0462739077084</v>
      </c>
      <c r="GE85" s="348">
        <f t="shared" si="112"/>
        <v>-4347.083966715657</v>
      </c>
      <c r="GF85" s="348">
        <f t="shared" si="112"/>
        <v>-4365.1968165769722</v>
      </c>
      <c r="GG85" s="348">
        <f t="shared" si="112"/>
        <v>-4383.3851366460431</v>
      </c>
      <c r="GH85" s="348">
        <f t="shared" si="112"/>
        <v>-4401.6492413820679</v>
      </c>
      <c r="GI85" s="348">
        <f t="shared" si="112"/>
        <v>-4419.989446554493</v>
      </c>
      <c r="GJ85" s="348">
        <f t="shared" si="112"/>
        <v>-4438.40606924847</v>
      </c>
      <c r="GK85" s="348">
        <f t="shared" si="112"/>
        <v>-4456.8994278703385</v>
      </c>
      <c r="GL85" s="348">
        <f t="shared" si="112"/>
        <v>-4475.469842153132</v>
      </c>
      <c r="GM85" s="348">
        <f t="shared" si="112"/>
        <v>-4494.1176331621027</v>
      </c>
      <c r="GN85" s="348">
        <f t="shared" ref="GN85:IY85" si="113">IF(AND(GN$65&gt;0,GN$65&lt;=IF(AND($B$8&gt;0, $B$8 &lt; $B$81), $C$38 - 12*($B$81-$B$8-1),$C$38)),PPMT($C$37,GN$65,IF(AND($B$8&gt;0, $B$8 &lt; $B$81), $C$38 - 12*($B$81-$B$8-1),$C$38),$D$50),0)</f>
        <v>-4512.8431233002793</v>
      </c>
      <c r="GO85" s="348">
        <f t="shared" si="113"/>
        <v>-4531.6466363140307</v>
      </c>
      <c r="GP85" s="348">
        <f t="shared" si="113"/>
        <v>-4550.5284972986719</v>
      </c>
      <c r="GQ85" s="348">
        <f t="shared" si="113"/>
        <v>-4569.489032704083</v>
      </c>
      <c r="GR85" s="348">
        <f t="shared" si="113"/>
        <v>-4588.5285703403497</v>
      </c>
      <c r="GS85" s="348">
        <f t="shared" si="113"/>
        <v>-4607.6474393834351</v>
      </c>
      <c r="GT85" s="348">
        <f t="shared" si="113"/>
        <v>-4626.8459703808658</v>
      </c>
      <c r="GU85" s="348">
        <f t="shared" si="113"/>
        <v>-4646.1244952574525</v>
      </c>
      <c r="GV85" s="348">
        <f t="shared" si="113"/>
        <v>-4665.4833473210265</v>
      </c>
      <c r="GW85" s="348">
        <f t="shared" si="113"/>
        <v>-4684.9228612681964</v>
      </c>
      <c r="GX85" s="348">
        <f t="shared" si="113"/>
        <v>-4704.4433731901481</v>
      </c>
      <c r="GY85" s="348">
        <f t="shared" si="113"/>
        <v>-4724.0452205784395</v>
      </c>
      <c r="GZ85" s="348">
        <f t="shared" si="113"/>
        <v>-4743.7287423308489</v>
      </c>
      <c r="HA85" s="348">
        <f t="shared" si="113"/>
        <v>-4763.4942787572281</v>
      </c>
      <c r="HB85" s="348">
        <f t="shared" si="113"/>
        <v>-4783.3421715853829</v>
      </c>
      <c r="HC85" s="348">
        <f t="shared" si="113"/>
        <v>-4803.2727639669893</v>
      </c>
      <c r="HD85" s="348">
        <f t="shared" si="113"/>
        <v>-4823.2864004835183</v>
      </c>
      <c r="HE85" s="348">
        <f t="shared" si="113"/>
        <v>-4843.3834271521991</v>
      </c>
      <c r="HF85" s="348">
        <f t="shared" si="113"/>
        <v>-4863.5641914320004</v>
      </c>
      <c r="HG85" s="348">
        <f t="shared" si="113"/>
        <v>-4883.8290422296332</v>
      </c>
      <c r="HH85" s="348">
        <f t="shared" si="113"/>
        <v>-4904.1783299055896</v>
      </c>
      <c r="HI85" s="348">
        <f t="shared" si="113"/>
        <v>-4924.6124062801973</v>
      </c>
      <c r="HJ85" s="348">
        <f t="shared" si="113"/>
        <v>-4945.1316246396982</v>
      </c>
      <c r="HK85" s="348">
        <f t="shared" si="113"/>
        <v>-4965.7363397423633</v>
      </c>
      <c r="HL85" s="348">
        <f t="shared" si="113"/>
        <v>-4986.4269078246234</v>
      </c>
      <c r="HM85" s="348">
        <f t="shared" si="113"/>
        <v>-5007.2036866072267</v>
      </c>
      <c r="HN85" s="348">
        <f t="shared" si="113"/>
        <v>-5028.0670353014229</v>
      </c>
      <c r="HO85" s="348">
        <f t="shared" si="113"/>
        <v>-5049.0173146151792</v>
      </c>
      <c r="HP85" s="348">
        <f t="shared" si="113"/>
        <v>-5070.054886759408</v>
      </c>
      <c r="HQ85" s="348">
        <f t="shared" si="113"/>
        <v>-5091.1801154542391</v>
      </c>
      <c r="HR85" s="348">
        <f t="shared" si="113"/>
        <v>-5112.3933659352988</v>
      </c>
      <c r="HS85" s="348">
        <f t="shared" si="113"/>
        <v>-5133.6950049600291</v>
      </c>
      <c r="HT85" s="348">
        <f t="shared" si="113"/>
        <v>-5155.0854008140295</v>
      </c>
      <c r="HU85" s="348">
        <f t="shared" si="113"/>
        <v>-5176.5649233174208</v>
      </c>
      <c r="HV85" s="348">
        <f t="shared" si="113"/>
        <v>-5198.1339438312434</v>
      </c>
      <c r="HW85" s="348">
        <f t="shared" si="113"/>
        <v>-5219.7928352638737</v>
      </c>
      <c r="HX85" s="348">
        <f t="shared" si="113"/>
        <v>-5241.5419720774726</v>
      </c>
      <c r="HY85" s="348">
        <f t="shared" si="113"/>
        <v>-5263.3817302944635</v>
      </c>
      <c r="HZ85" s="348">
        <f t="shared" si="113"/>
        <v>-5285.312487504023</v>
      </c>
      <c r="IA85" s="348">
        <f t="shared" si="113"/>
        <v>-5307.3346228686232</v>
      </c>
      <c r="IB85" s="348">
        <f t="shared" si="113"/>
        <v>-5329.448517130576</v>
      </c>
      <c r="IC85" s="348">
        <f t="shared" si="113"/>
        <v>-5351.6545526186201</v>
      </c>
      <c r="ID85" s="348">
        <f t="shared" si="113"/>
        <v>-5373.9531132545308</v>
      </c>
      <c r="IE85" s="348">
        <f t="shared" si="113"/>
        <v>-5396.344584559758</v>
      </c>
      <c r="IF85" s="348">
        <f t="shared" si="113"/>
        <v>-5418.8293536620904</v>
      </c>
      <c r="IG85" s="348">
        <f t="shared" si="113"/>
        <v>-5441.4078093023481</v>
      </c>
      <c r="IH85" s="348">
        <f t="shared" si="113"/>
        <v>-5464.0803418411087</v>
      </c>
      <c r="II85" s="348">
        <f t="shared" si="113"/>
        <v>-5486.8473432654464</v>
      </c>
      <c r="IJ85" s="348">
        <f t="shared" si="113"/>
        <v>-5509.7092071957195</v>
      </c>
      <c r="IK85" s="348">
        <f t="shared" si="113"/>
        <v>-5532.6663288923683</v>
      </c>
      <c r="IL85" s="348">
        <f t="shared" si="113"/>
        <v>-5555.7191052627522</v>
      </c>
      <c r="IM85" s="348">
        <f t="shared" si="113"/>
        <v>-5578.8679348680143</v>
      </c>
      <c r="IN85" s="348">
        <f t="shared" si="113"/>
        <v>-5602.1132179299648</v>
      </c>
      <c r="IO85" s="348">
        <f t="shared" si="113"/>
        <v>-5625.4553563380059</v>
      </c>
      <c r="IP85" s="348">
        <f t="shared" si="113"/>
        <v>-5648.8947536560809</v>
      </c>
      <c r="IQ85" s="348">
        <f t="shared" si="113"/>
        <v>-5672.4318151296484</v>
      </c>
      <c r="IR85" s="348">
        <f t="shared" si="113"/>
        <v>-5696.0669476926878</v>
      </c>
      <c r="IS85" s="348">
        <f t="shared" si="113"/>
        <v>-5719.8005599747412</v>
      </c>
      <c r="IT85" s="348">
        <f t="shared" si="113"/>
        <v>-5743.6330623079693</v>
      </c>
      <c r="IU85" s="348">
        <f t="shared" si="113"/>
        <v>0</v>
      </c>
      <c r="IV85" s="348">
        <f t="shared" si="113"/>
        <v>0</v>
      </c>
      <c r="IW85" s="348">
        <f t="shared" si="113"/>
        <v>0</v>
      </c>
      <c r="IX85" s="348">
        <f t="shared" si="113"/>
        <v>0</v>
      </c>
      <c r="IY85" s="348">
        <f t="shared" si="113"/>
        <v>0</v>
      </c>
      <c r="IZ85" s="348">
        <f t="shared" ref="IZ85:JV85" si="114">IF(AND(IZ$65&gt;0,IZ$65&lt;=IF(AND($B$8&gt;0, $B$8 &lt; $B$81), $C$38 - 12*($B$81-$B$8-1),$C$38)),PPMT($C$37,IZ$65,IF(AND($B$8&gt;0, $B$8 &lt; $B$81), $C$38 - 12*($B$81-$B$8-1),$C$38),$D$50),0)</f>
        <v>0</v>
      </c>
      <c r="JA85" s="348">
        <f t="shared" si="114"/>
        <v>0</v>
      </c>
      <c r="JB85" s="348">
        <f t="shared" si="114"/>
        <v>0</v>
      </c>
      <c r="JC85" s="348">
        <f t="shared" si="114"/>
        <v>0</v>
      </c>
      <c r="JD85" s="348">
        <f t="shared" si="114"/>
        <v>0</v>
      </c>
      <c r="JE85" s="348">
        <f t="shared" si="114"/>
        <v>0</v>
      </c>
      <c r="JF85" s="348">
        <f t="shared" si="114"/>
        <v>0</v>
      </c>
      <c r="JG85" s="348">
        <f t="shared" si="114"/>
        <v>0</v>
      </c>
      <c r="JH85" s="348">
        <f t="shared" si="114"/>
        <v>0</v>
      </c>
      <c r="JI85" s="348">
        <f t="shared" si="114"/>
        <v>0</v>
      </c>
      <c r="JJ85" s="348">
        <f t="shared" si="114"/>
        <v>0</v>
      </c>
      <c r="JK85" s="348">
        <f t="shared" si="114"/>
        <v>0</v>
      </c>
      <c r="JL85" s="348">
        <f t="shared" si="114"/>
        <v>0</v>
      </c>
      <c r="JM85" s="348">
        <f t="shared" si="114"/>
        <v>0</v>
      </c>
      <c r="JN85" s="348">
        <f t="shared" si="114"/>
        <v>0</v>
      </c>
      <c r="JO85" s="348">
        <f t="shared" si="114"/>
        <v>0</v>
      </c>
      <c r="JP85" s="348">
        <f t="shared" si="114"/>
        <v>0</v>
      </c>
      <c r="JQ85" s="348">
        <f t="shared" si="114"/>
        <v>0</v>
      </c>
      <c r="JR85" s="348">
        <f t="shared" si="114"/>
        <v>0</v>
      </c>
      <c r="JS85" s="348">
        <f t="shared" si="114"/>
        <v>0</v>
      </c>
      <c r="JT85" s="348">
        <f t="shared" si="114"/>
        <v>0</v>
      </c>
      <c r="JU85" s="348">
        <f t="shared" si="114"/>
        <v>0</v>
      </c>
      <c r="JV85" s="348">
        <f t="shared" si="114"/>
        <v>0</v>
      </c>
    </row>
    <row r="86" spans="1:282" s="363" customFormat="1" x14ac:dyDescent="0.25">
      <c r="A86" s="363" t="s">
        <v>477</v>
      </c>
      <c r="B86" s="361"/>
      <c r="C86" s="348">
        <f>IF(AND(C$65=0,$D$40=1,(12*($B81-1))&lt;=C$63),$D$49*$C$37,0)</f>
        <v>0</v>
      </c>
      <c r="D86" s="348">
        <f t="shared" ref="D86:BO86" si="115">IF(AND(D$65=0,$D$40=1,(12*($B81-1))&lt;=D$63),$D$49*$C$37,0)</f>
        <v>0</v>
      </c>
      <c r="E86" s="348">
        <f t="shared" si="115"/>
        <v>0</v>
      </c>
      <c r="F86" s="348">
        <f t="shared" si="115"/>
        <v>0</v>
      </c>
      <c r="G86" s="348">
        <f t="shared" si="115"/>
        <v>0</v>
      </c>
      <c r="H86" s="348">
        <f t="shared" si="115"/>
        <v>0</v>
      </c>
      <c r="I86" s="348">
        <f t="shared" si="115"/>
        <v>0</v>
      </c>
      <c r="J86" s="348">
        <f t="shared" si="115"/>
        <v>0</v>
      </c>
      <c r="K86" s="348">
        <f t="shared" si="115"/>
        <v>0</v>
      </c>
      <c r="L86" s="348">
        <f t="shared" si="115"/>
        <v>0</v>
      </c>
      <c r="M86" s="348">
        <f t="shared" si="115"/>
        <v>0</v>
      </c>
      <c r="N86" s="348">
        <f t="shared" si="115"/>
        <v>0</v>
      </c>
      <c r="O86" s="348">
        <f t="shared" si="115"/>
        <v>0</v>
      </c>
      <c r="P86" s="348">
        <f t="shared" si="115"/>
        <v>0</v>
      </c>
      <c r="Q86" s="348">
        <f t="shared" si="115"/>
        <v>0</v>
      </c>
      <c r="R86" s="348">
        <f t="shared" si="115"/>
        <v>0</v>
      </c>
      <c r="S86" s="348">
        <f t="shared" si="115"/>
        <v>0</v>
      </c>
      <c r="T86" s="348">
        <f t="shared" si="115"/>
        <v>0</v>
      </c>
      <c r="U86" s="348">
        <f t="shared" si="115"/>
        <v>0</v>
      </c>
      <c r="V86" s="348">
        <f t="shared" si="115"/>
        <v>0</v>
      </c>
      <c r="W86" s="348">
        <f t="shared" si="115"/>
        <v>0</v>
      </c>
      <c r="X86" s="348">
        <f t="shared" si="115"/>
        <v>0</v>
      </c>
      <c r="Y86" s="348">
        <f t="shared" si="115"/>
        <v>0</v>
      </c>
      <c r="Z86" s="348">
        <f t="shared" si="115"/>
        <v>0</v>
      </c>
      <c r="AA86" s="348">
        <f t="shared" si="115"/>
        <v>0</v>
      </c>
      <c r="AB86" s="348">
        <f t="shared" si="115"/>
        <v>0</v>
      </c>
      <c r="AC86" s="348">
        <f t="shared" si="115"/>
        <v>0</v>
      </c>
      <c r="AD86" s="348">
        <f t="shared" si="115"/>
        <v>0</v>
      </c>
      <c r="AE86" s="348">
        <f t="shared" si="115"/>
        <v>0</v>
      </c>
      <c r="AF86" s="348">
        <f t="shared" si="115"/>
        <v>0</v>
      </c>
      <c r="AG86" s="348">
        <f t="shared" si="115"/>
        <v>0</v>
      </c>
      <c r="AH86" s="348">
        <f t="shared" si="115"/>
        <v>0</v>
      </c>
      <c r="AI86" s="348">
        <f t="shared" si="115"/>
        <v>0</v>
      </c>
      <c r="AJ86" s="348">
        <f t="shared" si="115"/>
        <v>0</v>
      </c>
      <c r="AK86" s="348">
        <f t="shared" si="115"/>
        <v>0</v>
      </c>
      <c r="AL86" s="348">
        <f t="shared" si="115"/>
        <v>0</v>
      </c>
      <c r="AM86" s="348">
        <f t="shared" si="115"/>
        <v>0</v>
      </c>
      <c r="AN86" s="348">
        <f t="shared" si="115"/>
        <v>0</v>
      </c>
      <c r="AO86" s="348">
        <f t="shared" si="115"/>
        <v>0</v>
      </c>
      <c r="AP86" s="348">
        <f t="shared" si="115"/>
        <v>0</v>
      </c>
      <c r="AQ86" s="348">
        <f t="shared" si="115"/>
        <v>0</v>
      </c>
      <c r="AR86" s="348">
        <f t="shared" si="115"/>
        <v>0</v>
      </c>
      <c r="AS86" s="348">
        <f t="shared" si="115"/>
        <v>0</v>
      </c>
      <c r="AT86" s="348">
        <f t="shared" si="115"/>
        <v>0</v>
      </c>
      <c r="AU86" s="348">
        <f t="shared" si="115"/>
        <v>0</v>
      </c>
      <c r="AV86" s="348">
        <f t="shared" si="115"/>
        <v>0</v>
      </c>
      <c r="AW86" s="348">
        <f t="shared" si="115"/>
        <v>0</v>
      </c>
      <c r="AX86" s="348">
        <f t="shared" si="115"/>
        <v>0</v>
      </c>
      <c r="AY86" s="348">
        <f t="shared" si="115"/>
        <v>0</v>
      </c>
      <c r="AZ86" s="348">
        <f t="shared" si="115"/>
        <v>0</v>
      </c>
      <c r="BA86" s="348">
        <f t="shared" si="115"/>
        <v>0</v>
      </c>
      <c r="BB86" s="348">
        <f t="shared" si="115"/>
        <v>0</v>
      </c>
      <c r="BC86" s="348">
        <f t="shared" si="115"/>
        <v>0</v>
      </c>
      <c r="BD86" s="348">
        <f t="shared" si="115"/>
        <v>0</v>
      </c>
      <c r="BE86" s="348">
        <f t="shared" si="115"/>
        <v>0</v>
      </c>
      <c r="BF86" s="348">
        <f t="shared" si="115"/>
        <v>0</v>
      </c>
      <c r="BG86" s="348">
        <f t="shared" si="115"/>
        <v>0</v>
      </c>
      <c r="BH86" s="348">
        <f t="shared" si="115"/>
        <v>0</v>
      </c>
      <c r="BI86" s="348">
        <f t="shared" si="115"/>
        <v>0</v>
      </c>
      <c r="BJ86" s="348">
        <f t="shared" si="115"/>
        <v>0</v>
      </c>
      <c r="BK86" s="348">
        <f t="shared" si="115"/>
        <v>0</v>
      </c>
      <c r="BL86" s="348">
        <f t="shared" si="115"/>
        <v>0</v>
      </c>
      <c r="BM86" s="348">
        <f t="shared" si="115"/>
        <v>0</v>
      </c>
      <c r="BN86" s="348">
        <f t="shared" si="115"/>
        <v>0</v>
      </c>
      <c r="BO86" s="348">
        <f t="shared" si="115"/>
        <v>0</v>
      </c>
      <c r="BP86" s="348">
        <f t="shared" ref="BP86:EA86" si="116">IF(AND(BP$65=0,$D$40=1,(12*($B81-1))&lt;=BP$63),$D$49*$C$37,0)</f>
        <v>0</v>
      </c>
      <c r="BQ86" s="348">
        <f t="shared" si="116"/>
        <v>0</v>
      </c>
      <c r="BR86" s="348">
        <f t="shared" si="116"/>
        <v>0</v>
      </c>
      <c r="BS86" s="348">
        <f t="shared" si="116"/>
        <v>0</v>
      </c>
      <c r="BT86" s="348">
        <f t="shared" si="116"/>
        <v>0</v>
      </c>
      <c r="BU86" s="348">
        <f t="shared" si="116"/>
        <v>0</v>
      </c>
      <c r="BV86" s="348">
        <f t="shared" si="116"/>
        <v>0</v>
      </c>
      <c r="BW86" s="348">
        <f t="shared" si="116"/>
        <v>0</v>
      </c>
      <c r="BX86" s="348">
        <f t="shared" si="116"/>
        <v>0</v>
      </c>
      <c r="BY86" s="348">
        <f t="shared" si="116"/>
        <v>0</v>
      </c>
      <c r="BZ86" s="348">
        <f t="shared" si="116"/>
        <v>0</v>
      </c>
      <c r="CA86" s="348">
        <f t="shared" si="116"/>
        <v>0</v>
      </c>
      <c r="CB86" s="348">
        <f t="shared" si="116"/>
        <v>0</v>
      </c>
      <c r="CC86" s="348">
        <f t="shared" si="116"/>
        <v>0</v>
      </c>
      <c r="CD86" s="348">
        <f t="shared" si="116"/>
        <v>0</v>
      </c>
      <c r="CE86" s="348">
        <f t="shared" si="116"/>
        <v>0</v>
      </c>
      <c r="CF86" s="348">
        <f t="shared" si="116"/>
        <v>0</v>
      </c>
      <c r="CG86" s="348">
        <f t="shared" si="116"/>
        <v>0</v>
      </c>
      <c r="CH86" s="348">
        <f t="shared" si="116"/>
        <v>0</v>
      </c>
      <c r="CI86" s="348">
        <f t="shared" si="116"/>
        <v>0</v>
      </c>
      <c r="CJ86" s="348">
        <f t="shared" si="116"/>
        <v>0</v>
      </c>
      <c r="CK86" s="348">
        <f t="shared" si="116"/>
        <v>0</v>
      </c>
      <c r="CL86" s="348">
        <f t="shared" si="116"/>
        <v>0</v>
      </c>
      <c r="CM86" s="348">
        <f t="shared" si="116"/>
        <v>0</v>
      </c>
      <c r="CN86" s="348">
        <f t="shared" si="116"/>
        <v>0</v>
      </c>
      <c r="CO86" s="348">
        <f t="shared" si="116"/>
        <v>0</v>
      </c>
      <c r="CP86" s="348">
        <f t="shared" si="116"/>
        <v>0</v>
      </c>
      <c r="CQ86" s="348">
        <f t="shared" si="116"/>
        <v>0</v>
      </c>
      <c r="CR86" s="348">
        <f t="shared" si="116"/>
        <v>0</v>
      </c>
      <c r="CS86" s="348">
        <f t="shared" si="116"/>
        <v>0</v>
      </c>
      <c r="CT86" s="348">
        <f t="shared" si="116"/>
        <v>0</v>
      </c>
      <c r="CU86" s="348">
        <f t="shared" si="116"/>
        <v>0</v>
      </c>
      <c r="CV86" s="348">
        <f t="shared" si="116"/>
        <v>0</v>
      </c>
      <c r="CW86" s="348">
        <f t="shared" si="116"/>
        <v>0</v>
      </c>
      <c r="CX86" s="348">
        <f t="shared" si="116"/>
        <v>0</v>
      </c>
      <c r="CY86" s="348">
        <f t="shared" si="116"/>
        <v>0</v>
      </c>
      <c r="CZ86" s="348">
        <f t="shared" si="116"/>
        <v>0</v>
      </c>
      <c r="DA86" s="348">
        <f t="shared" si="116"/>
        <v>0</v>
      </c>
      <c r="DB86" s="348">
        <f t="shared" si="116"/>
        <v>0</v>
      </c>
      <c r="DC86" s="348">
        <f t="shared" si="116"/>
        <v>0</v>
      </c>
      <c r="DD86" s="348">
        <f t="shared" si="116"/>
        <v>0</v>
      </c>
      <c r="DE86" s="348">
        <f t="shared" si="116"/>
        <v>0</v>
      </c>
      <c r="DF86" s="348">
        <f t="shared" si="116"/>
        <v>0</v>
      </c>
      <c r="DG86" s="348">
        <f t="shared" si="116"/>
        <v>0</v>
      </c>
      <c r="DH86" s="348">
        <f t="shared" si="116"/>
        <v>0</v>
      </c>
      <c r="DI86" s="348">
        <f t="shared" si="116"/>
        <v>0</v>
      </c>
      <c r="DJ86" s="348">
        <f t="shared" si="116"/>
        <v>0</v>
      </c>
      <c r="DK86" s="348">
        <f t="shared" si="116"/>
        <v>0</v>
      </c>
      <c r="DL86" s="348">
        <f t="shared" si="116"/>
        <v>0</v>
      </c>
      <c r="DM86" s="348">
        <f t="shared" si="116"/>
        <v>0</v>
      </c>
      <c r="DN86" s="348">
        <f t="shared" si="116"/>
        <v>0</v>
      </c>
      <c r="DO86" s="348">
        <f t="shared" si="116"/>
        <v>0</v>
      </c>
      <c r="DP86" s="348">
        <f t="shared" si="116"/>
        <v>0</v>
      </c>
      <c r="DQ86" s="348">
        <f t="shared" si="116"/>
        <v>0</v>
      </c>
      <c r="DR86" s="348">
        <f t="shared" si="116"/>
        <v>0</v>
      </c>
      <c r="DS86" s="348">
        <f t="shared" si="116"/>
        <v>0</v>
      </c>
      <c r="DT86" s="348">
        <f t="shared" si="116"/>
        <v>0</v>
      </c>
      <c r="DU86" s="348">
        <f t="shared" si="116"/>
        <v>0</v>
      </c>
      <c r="DV86" s="348">
        <f t="shared" si="116"/>
        <v>0</v>
      </c>
      <c r="DW86" s="348">
        <f t="shared" si="116"/>
        <v>0</v>
      </c>
      <c r="DX86" s="348">
        <f t="shared" si="116"/>
        <v>0</v>
      </c>
      <c r="DY86" s="348">
        <f t="shared" si="116"/>
        <v>0</v>
      </c>
      <c r="DZ86" s="348">
        <f t="shared" si="116"/>
        <v>0</v>
      </c>
      <c r="EA86" s="348">
        <f t="shared" si="116"/>
        <v>0</v>
      </c>
      <c r="EB86" s="348">
        <f t="shared" ref="EB86:GM86" si="117">IF(AND(EB$65=0,$D$40=1,(12*($B81-1))&lt;=EB$63),$D$49*$C$37,0)</f>
        <v>0</v>
      </c>
      <c r="EC86" s="348">
        <f t="shared" si="117"/>
        <v>0</v>
      </c>
      <c r="ED86" s="348">
        <f t="shared" si="117"/>
        <v>0</v>
      </c>
      <c r="EE86" s="348">
        <f t="shared" si="117"/>
        <v>0</v>
      </c>
      <c r="EF86" s="348">
        <f t="shared" si="117"/>
        <v>0</v>
      </c>
      <c r="EG86" s="348">
        <f t="shared" si="117"/>
        <v>0</v>
      </c>
      <c r="EH86" s="348">
        <f t="shared" si="117"/>
        <v>0</v>
      </c>
      <c r="EI86" s="348">
        <f t="shared" si="117"/>
        <v>0</v>
      </c>
      <c r="EJ86" s="348">
        <f t="shared" si="117"/>
        <v>0</v>
      </c>
      <c r="EK86" s="348">
        <f t="shared" si="117"/>
        <v>0</v>
      </c>
      <c r="EL86" s="348">
        <f t="shared" si="117"/>
        <v>0</v>
      </c>
      <c r="EM86" s="348">
        <f t="shared" si="117"/>
        <v>0</v>
      </c>
      <c r="EN86" s="348">
        <f t="shared" si="117"/>
        <v>0</v>
      </c>
      <c r="EO86" s="348">
        <f t="shared" si="117"/>
        <v>0</v>
      </c>
      <c r="EP86" s="348">
        <f t="shared" si="117"/>
        <v>0</v>
      </c>
      <c r="EQ86" s="348">
        <f t="shared" si="117"/>
        <v>0</v>
      </c>
      <c r="ER86" s="348">
        <f t="shared" si="117"/>
        <v>0</v>
      </c>
      <c r="ES86" s="348">
        <f t="shared" si="117"/>
        <v>0</v>
      </c>
      <c r="ET86" s="348">
        <f t="shared" si="117"/>
        <v>0</v>
      </c>
      <c r="EU86" s="348">
        <f t="shared" si="117"/>
        <v>0</v>
      </c>
      <c r="EV86" s="348">
        <f t="shared" si="117"/>
        <v>0</v>
      </c>
      <c r="EW86" s="348">
        <f t="shared" si="117"/>
        <v>0</v>
      </c>
      <c r="EX86" s="348">
        <f t="shared" si="117"/>
        <v>0</v>
      </c>
      <c r="EY86" s="348">
        <f t="shared" si="117"/>
        <v>0</v>
      </c>
      <c r="EZ86" s="348">
        <f t="shared" si="117"/>
        <v>0</v>
      </c>
      <c r="FA86" s="348">
        <f t="shared" si="117"/>
        <v>0</v>
      </c>
      <c r="FB86" s="348">
        <f t="shared" si="117"/>
        <v>0</v>
      </c>
      <c r="FC86" s="348">
        <f t="shared" si="117"/>
        <v>0</v>
      </c>
      <c r="FD86" s="348">
        <f t="shared" si="117"/>
        <v>0</v>
      </c>
      <c r="FE86" s="348">
        <f t="shared" si="117"/>
        <v>0</v>
      </c>
      <c r="FF86" s="348">
        <f t="shared" si="117"/>
        <v>0</v>
      </c>
      <c r="FG86" s="348">
        <f t="shared" si="117"/>
        <v>0</v>
      </c>
      <c r="FH86" s="348">
        <f t="shared" si="117"/>
        <v>0</v>
      </c>
      <c r="FI86" s="348">
        <f t="shared" si="117"/>
        <v>0</v>
      </c>
      <c r="FJ86" s="348">
        <f t="shared" si="117"/>
        <v>0</v>
      </c>
      <c r="FK86" s="348">
        <f t="shared" si="117"/>
        <v>0</v>
      </c>
      <c r="FL86" s="348">
        <f t="shared" si="117"/>
        <v>0</v>
      </c>
      <c r="FM86" s="348">
        <f t="shared" si="117"/>
        <v>0</v>
      </c>
      <c r="FN86" s="348">
        <f t="shared" si="117"/>
        <v>0</v>
      </c>
      <c r="FO86" s="348">
        <f t="shared" si="117"/>
        <v>0</v>
      </c>
      <c r="FP86" s="348">
        <f t="shared" si="117"/>
        <v>0</v>
      </c>
      <c r="FQ86" s="348">
        <f t="shared" si="117"/>
        <v>0</v>
      </c>
      <c r="FR86" s="348">
        <f t="shared" si="117"/>
        <v>0</v>
      </c>
      <c r="FS86" s="348">
        <f t="shared" si="117"/>
        <v>0</v>
      </c>
      <c r="FT86" s="348">
        <f t="shared" si="117"/>
        <v>0</v>
      </c>
      <c r="FU86" s="348">
        <f t="shared" si="117"/>
        <v>0</v>
      </c>
      <c r="FV86" s="348">
        <f t="shared" si="117"/>
        <v>0</v>
      </c>
      <c r="FW86" s="348">
        <f t="shared" si="117"/>
        <v>0</v>
      </c>
      <c r="FX86" s="348">
        <f t="shared" si="117"/>
        <v>0</v>
      </c>
      <c r="FY86" s="348">
        <f t="shared" si="117"/>
        <v>0</v>
      </c>
      <c r="FZ86" s="348">
        <f t="shared" si="117"/>
        <v>0</v>
      </c>
      <c r="GA86" s="348">
        <f t="shared" si="117"/>
        <v>0</v>
      </c>
      <c r="GB86" s="348">
        <f t="shared" si="117"/>
        <v>0</v>
      </c>
      <c r="GC86" s="348">
        <f t="shared" si="117"/>
        <v>0</v>
      </c>
      <c r="GD86" s="348">
        <f t="shared" si="117"/>
        <v>0</v>
      </c>
      <c r="GE86" s="348">
        <f t="shared" si="117"/>
        <v>0</v>
      </c>
      <c r="GF86" s="348">
        <f t="shared" si="117"/>
        <v>0</v>
      </c>
      <c r="GG86" s="348">
        <f t="shared" si="117"/>
        <v>0</v>
      </c>
      <c r="GH86" s="348">
        <f t="shared" si="117"/>
        <v>0</v>
      </c>
      <c r="GI86" s="348">
        <f t="shared" si="117"/>
        <v>0</v>
      </c>
      <c r="GJ86" s="348">
        <f t="shared" si="117"/>
        <v>0</v>
      </c>
      <c r="GK86" s="348">
        <f t="shared" si="117"/>
        <v>0</v>
      </c>
      <c r="GL86" s="348">
        <f t="shared" si="117"/>
        <v>0</v>
      </c>
      <c r="GM86" s="348">
        <f t="shared" si="117"/>
        <v>0</v>
      </c>
      <c r="GN86" s="348">
        <f t="shared" ref="GN86:IY86" si="118">IF(AND(GN$65=0,$D$40=1,(12*($B81-1))&lt;=GN$63),$D$49*$C$37,0)</f>
        <v>0</v>
      </c>
      <c r="GO86" s="348">
        <f t="shared" si="118"/>
        <v>0</v>
      </c>
      <c r="GP86" s="348">
        <f t="shared" si="118"/>
        <v>0</v>
      </c>
      <c r="GQ86" s="348">
        <f t="shared" si="118"/>
        <v>0</v>
      </c>
      <c r="GR86" s="348">
        <f t="shared" si="118"/>
        <v>0</v>
      </c>
      <c r="GS86" s="348">
        <f t="shared" si="118"/>
        <v>0</v>
      </c>
      <c r="GT86" s="348">
        <f t="shared" si="118"/>
        <v>0</v>
      </c>
      <c r="GU86" s="348">
        <f t="shared" si="118"/>
        <v>0</v>
      </c>
      <c r="GV86" s="348">
        <f t="shared" si="118"/>
        <v>0</v>
      </c>
      <c r="GW86" s="348">
        <f t="shared" si="118"/>
        <v>0</v>
      </c>
      <c r="GX86" s="348">
        <f t="shared" si="118"/>
        <v>0</v>
      </c>
      <c r="GY86" s="348">
        <f t="shared" si="118"/>
        <v>0</v>
      </c>
      <c r="GZ86" s="348">
        <f t="shared" si="118"/>
        <v>0</v>
      </c>
      <c r="HA86" s="348">
        <f t="shared" si="118"/>
        <v>0</v>
      </c>
      <c r="HB86" s="348">
        <f t="shared" si="118"/>
        <v>0</v>
      </c>
      <c r="HC86" s="348">
        <f t="shared" si="118"/>
        <v>0</v>
      </c>
      <c r="HD86" s="348">
        <f t="shared" si="118"/>
        <v>0</v>
      </c>
      <c r="HE86" s="348">
        <f t="shared" si="118"/>
        <v>0</v>
      </c>
      <c r="HF86" s="348">
        <f t="shared" si="118"/>
        <v>0</v>
      </c>
      <c r="HG86" s="348">
        <f t="shared" si="118"/>
        <v>0</v>
      </c>
      <c r="HH86" s="348">
        <f t="shared" si="118"/>
        <v>0</v>
      </c>
      <c r="HI86" s="348">
        <f t="shared" si="118"/>
        <v>0</v>
      </c>
      <c r="HJ86" s="348">
        <f t="shared" si="118"/>
        <v>0</v>
      </c>
      <c r="HK86" s="348">
        <f t="shared" si="118"/>
        <v>0</v>
      </c>
      <c r="HL86" s="348">
        <f t="shared" si="118"/>
        <v>0</v>
      </c>
      <c r="HM86" s="348">
        <f t="shared" si="118"/>
        <v>0</v>
      </c>
      <c r="HN86" s="348">
        <f t="shared" si="118"/>
        <v>0</v>
      </c>
      <c r="HO86" s="348">
        <f t="shared" si="118"/>
        <v>0</v>
      </c>
      <c r="HP86" s="348">
        <f t="shared" si="118"/>
        <v>0</v>
      </c>
      <c r="HQ86" s="348">
        <f t="shared" si="118"/>
        <v>0</v>
      </c>
      <c r="HR86" s="348">
        <f t="shared" si="118"/>
        <v>0</v>
      </c>
      <c r="HS86" s="348">
        <f t="shared" si="118"/>
        <v>0</v>
      </c>
      <c r="HT86" s="348">
        <f t="shared" si="118"/>
        <v>0</v>
      </c>
      <c r="HU86" s="348">
        <f t="shared" si="118"/>
        <v>0</v>
      </c>
      <c r="HV86" s="348">
        <f t="shared" si="118"/>
        <v>0</v>
      </c>
      <c r="HW86" s="348">
        <f t="shared" si="118"/>
        <v>0</v>
      </c>
      <c r="HX86" s="348">
        <f t="shared" si="118"/>
        <v>0</v>
      </c>
      <c r="HY86" s="348">
        <f t="shared" si="118"/>
        <v>0</v>
      </c>
      <c r="HZ86" s="348">
        <f t="shared" si="118"/>
        <v>0</v>
      </c>
      <c r="IA86" s="348">
        <f t="shared" si="118"/>
        <v>0</v>
      </c>
      <c r="IB86" s="348">
        <f t="shared" si="118"/>
        <v>0</v>
      </c>
      <c r="IC86" s="348">
        <f t="shared" si="118"/>
        <v>0</v>
      </c>
      <c r="ID86" s="348">
        <f t="shared" si="118"/>
        <v>0</v>
      </c>
      <c r="IE86" s="348">
        <f t="shared" si="118"/>
        <v>0</v>
      </c>
      <c r="IF86" s="348">
        <f t="shared" si="118"/>
        <v>0</v>
      </c>
      <c r="IG86" s="348">
        <f t="shared" si="118"/>
        <v>0</v>
      </c>
      <c r="IH86" s="348">
        <f t="shared" si="118"/>
        <v>0</v>
      </c>
      <c r="II86" s="348">
        <f t="shared" si="118"/>
        <v>0</v>
      </c>
      <c r="IJ86" s="348">
        <f t="shared" si="118"/>
        <v>0</v>
      </c>
      <c r="IK86" s="348">
        <f t="shared" si="118"/>
        <v>0</v>
      </c>
      <c r="IL86" s="348">
        <f t="shared" si="118"/>
        <v>0</v>
      </c>
      <c r="IM86" s="348">
        <f t="shared" si="118"/>
        <v>0</v>
      </c>
      <c r="IN86" s="348">
        <f t="shared" si="118"/>
        <v>0</v>
      </c>
      <c r="IO86" s="348">
        <f t="shared" si="118"/>
        <v>0</v>
      </c>
      <c r="IP86" s="348">
        <f t="shared" si="118"/>
        <v>0</v>
      </c>
      <c r="IQ86" s="348">
        <f t="shared" si="118"/>
        <v>0</v>
      </c>
      <c r="IR86" s="348">
        <f t="shared" si="118"/>
        <v>0</v>
      </c>
      <c r="IS86" s="348">
        <f t="shared" si="118"/>
        <v>0</v>
      </c>
      <c r="IT86" s="348">
        <f t="shared" si="118"/>
        <v>0</v>
      </c>
      <c r="IU86" s="348">
        <f t="shared" si="118"/>
        <v>0</v>
      </c>
      <c r="IV86" s="348">
        <f t="shared" si="118"/>
        <v>0</v>
      </c>
      <c r="IW86" s="348">
        <f t="shared" si="118"/>
        <v>0</v>
      </c>
      <c r="IX86" s="348">
        <f t="shared" si="118"/>
        <v>0</v>
      </c>
      <c r="IY86" s="348">
        <f t="shared" si="118"/>
        <v>0</v>
      </c>
      <c r="IZ86" s="348">
        <f t="shared" ref="IZ86:JV86" si="119">IF(AND(IZ$65=0,$D$40=1,(12*($B81-1))&lt;=IZ$63),$D$49*$C$37,0)</f>
        <v>0</v>
      </c>
      <c r="JA86" s="348">
        <f t="shared" si="119"/>
        <v>0</v>
      </c>
      <c r="JB86" s="348">
        <f t="shared" si="119"/>
        <v>0</v>
      </c>
      <c r="JC86" s="348">
        <f t="shared" si="119"/>
        <v>0</v>
      </c>
      <c r="JD86" s="348">
        <f t="shared" si="119"/>
        <v>0</v>
      </c>
      <c r="JE86" s="348">
        <f t="shared" si="119"/>
        <v>0</v>
      </c>
      <c r="JF86" s="348">
        <f t="shared" si="119"/>
        <v>0</v>
      </c>
      <c r="JG86" s="348">
        <f t="shared" si="119"/>
        <v>0</v>
      </c>
      <c r="JH86" s="348">
        <f t="shared" si="119"/>
        <v>0</v>
      </c>
      <c r="JI86" s="348">
        <f t="shared" si="119"/>
        <v>0</v>
      </c>
      <c r="JJ86" s="348">
        <f t="shared" si="119"/>
        <v>0</v>
      </c>
      <c r="JK86" s="348">
        <f t="shared" si="119"/>
        <v>0</v>
      </c>
      <c r="JL86" s="348">
        <f t="shared" si="119"/>
        <v>0</v>
      </c>
      <c r="JM86" s="348">
        <f t="shared" si="119"/>
        <v>0</v>
      </c>
      <c r="JN86" s="348">
        <f t="shared" si="119"/>
        <v>0</v>
      </c>
      <c r="JO86" s="348">
        <f t="shared" si="119"/>
        <v>0</v>
      </c>
      <c r="JP86" s="348">
        <f t="shared" si="119"/>
        <v>0</v>
      </c>
      <c r="JQ86" s="348">
        <f t="shared" si="119"/>
        <v>0</v>
      </c>
      <c r="JR86" s="348">
        <f t="shared" si="119"/>
        <v>0</v>
      </c>
      <c r="JS86" s="348">
        <f t="shared" si="119"/>
        <v>0</v>
      </c>
      <c r="JT86" s="348">
        <f t="shared" si="119"/>
        <v>0</v>
      </c>
      <c r="JU86" s="348">
        <f t="shared" si="119"/>
        <v>0</v>
      </c>
      <c r="JV86" s="348">
        <f t="shared" si="119"/>
        <v>0</v>
      </c>
    </row>
    <row r="87" spans="1:282" s="363" customFormat="1" x14ac:dyDescent="0.25">
      <c r="A87" s="363" t="s">
        <v>478</v>
      </c>
      <c r="B87" s="361"/>
      <c r="C87" s="364">
        <f>SUM(C83:C86)</f>
        <v>0</v>
      </c>
      <c r="D87" s="364">
        <f t="shared" ref="D87:BO87" si="120">SUM(D83:D86)</f>
        <v>0</v>
      </c>
      <c r="E87" s="364">
        <f t="shared" si="120"/>
        <v>0</v>
      </c>
      <c r="F87" s="364">
        <f t="shared" si="120"/>
        <v>0</v>
      </c>
      <c r="G87" s="364">
        <f t="shared" si="120"/>
        <v>0</v>
      </c>
      <c r="H87" s="364">
        <f t="shared" si="120"/>
        <v>0</v>
      </c>
      <c r="I87" s="364">
        <f t="shared" si="120"/>
        <v>0</v>
      </c>
      <c r="J87" s="364">
        <f t="shared" si="120"/>
        <v>0</v>
      </c>
      <c r="K87" s="364">
        <f t="shared" si="120"/>
        <v>0</v>
      </c>
      <c r="L87" s="364">
        <f t="shared" si="120"/>
        <v>0</v>
      </c>
      <c r="M87" s="364">
        <f t="shared" si="120"/>
        <v>0</v>
      </c>
      <c r="N87" s="364">
        <f t="shared" si="120"/>
        <v>0</v>
      </c>
      <c r="O87" s="364">
        <f t="shared" si="120"/>
        <v>847825</v>
      </c>
      <c r="P87" s="364">
        <f t="shared" si="120"/>
        <v>847825</v>
      </c>
      <c r="Q87" s="364">
        <f t="shared" si="120"/>
        <v>847825</v>
      </c>
      <c r="R87" s="364">
        <f t="shared" si="120"/>
        <v>847825</v>
      </c>
      <c r="S87" s="364">
        <f t="shared" si="120"/>
        <v>847825</v>
      </c>
      <c r="T87" s="364">
        <f t="shared" si="120"/>
        <v>847825</v>
      </c>
      <c r="U87" s="364">
        <f t="shared" si="120"/>
        <v>847825</v>
      </c>
      <c r="V87" s="364">
        <f t="shared" si="120"/>
        <v>847825</v>
      </c>
      <c r="W87" s="364">
        <f t="shared" si="120"/>
        <v>847825</v>
      </c>
      <c r="X87" s="364">
        <f t="shared" si="120"/>
        <v>847825</v>
      </c>
      <c r="Y87" s="364">
        <f t="shared" si="120"/>
        <v>847825</v>
      </c>
      <c r="Z87" s="364">
        <f t="shared" si="120"/>
        <v>847825</v>
      </c>
      <c r="AA87" s="364">
        <f t="shared" si="120"/>
        <v>845590.03929993242</v>
      </c>
      <c r="AB87" s="364">
        <f t="shared" si="120"/>
        <v>843345.76626361453</v>
      </c>
      <c r="AC87" s="364">
        <f t="shared" si="120"/>
        <v>841092.14208964538</v>
      </c>
      <c r="AD87" s="364">
        <f t="shared" si="120"/>
        <v>838829.12781495135</v>
      </c>
      <c r="AE87" s="364">
        <f t="shared" si="120"/>
        <v>836556.68431411276</v>
      </c>
      <c r="AF87" s="364">
        <f t="shared" si="120"/>
        <v>834274.77229868725</v>
      </c>
      <c r="AG87" s="364">
        <f t="shared" si="120"/>
        <v>831983.35231653089</v>
      </c>
      <c r="AH87" s="364">
        <f t="shared" si="120"/>
        <v>829682.38475111546</v>
      </c>
      <c r="AI87" s="364">
        <f t="shared" si="120"/>
        <v>827371.82982084423</v>
      </c>
      <c r="AJ87" s="364">
        <f t="shared" si="120"/>
        <v>825051.64757836354</v>
      </c>
      <c r="AK87" s="364">
        <f t="shared" si="120"/>
        <v>822721.79790987249</v>
      </c>
      <c r="AL87" s="364">
        <f t="shared" si="120"/>
        <v>820382.24053442932</v>
      </c>
      <c r="AM87" s="364">
        <f t="shared" si="120"/>
        <v>818032.93500325514</v>
      </c>
      <c r="AN87" s="364">
        <f t="shared" si="120"/>
        <v>815673.84069903451</v>
      </c>
      <c r="AO87" s="364">
        <f t="shared" si="120"/>
        <v>813304.91683521285</v>
      </c>
      <c r="AP87" s="364">
        <f t="shared" si="120"/>
        <v>810926.12245529203</v>
      </c>
      <c r="AQ87" s="364">
        <f t="shared" si="120"/>
        <v>808537.41643212154</v>
      </c>
      <c r="AR87" s="364">
        <f t="shared" si="120"/>
        <v>806138.75746718782</v>
      </c>
      <c r="AS87" s="364">
        <f t="shared" si="120"/>
        <v>803730.10408990015</v>
      </c>
      <c r="AT87" s="364">
        <f t="shared" si="120"/>
        <v>801311.41465687379</v>
      </c>
      <c r="AU87" s="364">
        <f t="shared" si="120"/>
        <v>798882.64735120989</v>
      </c>
      <c r="AV87" s="364">
        <f t="shared" si="120"/>
        <v>796443.76018177229</v>
      </c>
      <c r="AW87" s="364">
        <f t="shared" si="120"/>
        <v>793994.71098246204</v>
      </c>
      <c r="AX87" s="364">
        <f t="shared" si="120"/>
        <v>791535.45741148805</v>
      </c>
      <c r="AY87" s="364">
        <f t="shared" si="120"/>
        <v>789065.95695063495</v>
      </c>
      <c r="AZ87" s="364">
        <f t="shared" si="120"/>
        <v>786586.16690452839</v>
      </c>
      <c r="BA87" s="364">
        <f t="shared" si="120"/>
        <v>784096.04439989629</v>
      </c>
      <c r="BB87" s="364">
        <f t="shared" si="120"/>
        <v>781595.54638482828</v>
      </c>
      <c r="BC87" s="364">
        <f t="shared" si="120"/>
        <v>779084.62962803082</v>
      </c>
      <c r="BD87" s="364">
        <f t="shared" si="120"/>
        <v>776563.25071807997</v>
      </c>
      <c r="BE87" s="364">
        <f t="shared" si="120"/>
        <v>774031.36606267106</v>
      </c>
      <c r="BF87" s="364">
        <f t="shared" si="120"/>
        <v>771488.9318878646</v>
      </c>
      <c r="BG87" s="364">
        <f t="shared" si="120"/>
        <v>768935.90423732973</v>
      </c>
      <c r="BH87" s="364">
        <f t="shared" si="120"/>
        <v>766372.23897158436</v>
      </c>
      <c r="BI87" s="364">
        <f t="shared" si="120"/>
        <v>763797.89176723175</v>
      </c>
      <c r="BJ87" s="364">
        <f t="shared" si="120"/>
        <v>761212.81811619434</v>
      </c>
      <c r="BK87" s="364">
        <f t="shared" si="120"/>
        <v>758616.97332494427</v>
      </c>
      <c r="BL87" s="364">
        <f t="shared" si="120"/>
        <v>756010.31251373061</v>
      </c>
      <c r="BM87" s="364">
        <f t="shared" si="120"/>
        <v>753392.79061580356</v>
      </c>
      <c r="BN87" s="364">
        <f t="shared" si="120"/>
        <v>750764.3623766352</v>
      </c>
      <c r="BO87" s="364">
        <f t="shared" si="120"/>
        <v>748124.98235313687</v>
      </c>
      <c r="BP87" s="364">
        <f t="shared" ref="BP87:EA87" si="121">SUM(BP83:BP86)</f>
        <v>745474.60491287406</v>
      </c>
      <c r="BQ87" s="364">
        <f t="shared" si="121"/>
        <v>742813.18423327676</v>
      </c>
      <c r="BR87" s="364">
        <f t="shared" si="121"/>
        <v>740140.67430084781</v>
      </c>
      <c r="BS87" s="364">
        <f t="shared" si="121"/>
        <v>737457.02891036705</v>
      </c>
      <c r="BT87" s="364">
        <f t="shared" si="121"/>
        <v>734762.20166409272</v>
      </c>
      <c r="BU87" s="364">
        <f t="shared" si="121"/>
        <v>732056.14597095887</v>
      </c>
      <c r="BV87" s="364">
        <f t="shared" si="121"/>
        <v>729338.81504577026</v>
      </c>
      <c r="BW87" s="364">
        <f t="shared" si="121"/>
        <v>726610.16190839338</v>
      </c>
      <c r="BX87" s="364">
        <f t="shared" si="121"/>
        <v>723870.13938294409</v>
      </c>
      <c r="BY87" s="364">
        <f t="shared" si="121"/>
        <v>721118.70009697205</v>
      </c>
      <c r="BZ87" s="364">
        <f t="shared" si="121"/>
        <v>718355.79648064182</v>
      </c>
      <c r="CA87" s="364">
        <f t="shared" si="121"/>
        <v>715581.38076591026</v>
      </c>
      <c r="CB87" s="364">
        <f t="shared" si="121"/>
        <v>712795.40498570062</v>
      </c>
      <c r="CC87" s="364">
        <f t="shared" si="121"/>
        <v>709997.82097307348</v>
      </c>
      <c r="CD87" s="364">
        <f t="shared" si="121"/>
        <v>707188.58036039374</v>
      </c>
      <c r="CE87" s="364">
        <f t="shared" si="121"/>
        <v>704367.63457849447</v>
      </c>
      <c r="CF87" s="364">
        <f t="shared" si="121"/>
        <v>701534.93485583726</v>
      </c>
      <c r="CG87" s="364">
        <f t="shared" si="121"/>
        <v>698690.43221766897</v>
      </c>
      <c r="CH87" s="364">
        <f t="shared" si="121"/>
        <v>695834.07748517499</v>
      </c>
      <c r="CI87" s="364">
        <f t="shared" si="121"/>
        <v>692965.82127462898</v>
      </c>
      <c r="CJ87" s="364">
        <f t="shared" si="121"/>
        <v>690085.61399653903</v>
      </c>
      <c r="CK87" s="364">
        <f t="shared" si="121"/>
        <v>687193.40585479036</v>
      </c>
      <c r="CL87" s="364">
        <f t="shared" si="121"/>
        <v>684289.14684578439</v>
      </c>
      <c r="CM87" s="364">
        <f t="shared" si="121"/>
        <v>681372.78675757418</v>
      </c>
      <c r="CN87" s="364">
        <f t="shared" si="121"/>
        <v>678444.27516899654</v>
      </c>
      <c r="CO87" s="364">
        <f t="shared" si="121"/>
        <v>675503.5614487998</v>
      </c>
      <c r="CP87" s="364">
        <f t="shared" si="121"/>
        <v>672550.59475476888</v>
      </c>
      <c r="CQ87" s="364">
        <f t="shared" si="121"/>
        <v>669585.32403284614</v>
      </c>
      <c r="CR87" s="364">
        <f t="shared" si="121"/>
        <v>666607.69801624876</v>
      </c>
      <c r="CS87" s="364">
        <f t="shared" si="121"/>
        <v>663617.66522458219</v>
      </c>
      <c r="CT87" s="364">
        <f t="shared" si="121"/>
        <v>660615.17396295036</v>
      </c>
      <c r="CU87" s="364">
        <f t="shared" si="121"/>
        <v>657600.17232106172</v>
      </c>
      <c r="CV87" s="364">
        <f t="shared" si="121"/>
        <v>654572.60817233194</v>
      </c>
      <c r="CW87" s="364">
        <f t="shared" si="121"/>
        <v>651532.42917298235</v>
      </c>
      <c r="CX87" s="364">
        <f t="shared" si="121"/>
        <v>648479.58276113553</v>
      </c>
      <c r="CY87" s="364">
        <f t="shared" si="121"/>
        <v>645414.01615590602</v>
      </c>
      <c r="CZ87" s="364">
        <f t="shared" si="121"/>
        <v>642335.67635648802</v>
      </c>
      <c r="DA87" s="364">
        <f t="shared" si="121"/>
        <v>639244.51014123915</v>
      </c>
      <c r="DB87" s="364">
        <f t="shared" si="121"/>
        <v>636140.46406676003</v>
      </c>
      <c r="DC87" s="364">
        <f t="shared" si="121"/>
        <v>633023.48446697067</v>
      </c>
      <c r="DD87" s="364">
        <f t="shared" si="121"/>
        <v>629893.51745218213</v>
      </c>
      <c r="DE87" s="364">
        <f t="shared" si="121"/>
        <v>626750.50890816527</v>
      </c>
      <c r="DF87" s="364">
        <f t="shared" si="121"/>
        <v>623594.40449521504</v>
      </c>
      <c r="DG87" s="364">
        <f t="shared" si="121"/>
        <v>620425.14964721084</v>
      </c>
      <c r="DH87" s="364">
        <f t="shared" si="121"/>
        <v>617242.68957067328</v>
      </c>
      <c r="DI87" s="364">
        <f t="shared" si="121"/>
        <v>614046.9692438168</v>
      </c>
      <c r="DJ87" s="364">
        <f t="shared" si="121"/>
        <v>610837.93341559847</v>
      </c>
      <c r="DK87" s="364">
        <f t="shared" si="121"/>
        <v>607615.52660476253</v>
      </c>
      <c r="DL87" s="364">
        <f t="shared" si="121"/>
        <v>604379.69309888151</v>
      </c>
      <c r="DM87" s="364">
        <f t="shared" si="121"/>
        <v>601130.37695339264</v>
      </c>
      <c r="DN87" s="364">
        <f t="shared" si="121"/>
        <v>597867.52199063089</v>
      </c>
      <c r="DO87" s="364">
        <f t="shared" si="121"/>
        <v>594591.07179885765</v>
      </c>
      <c r="DP87" s="364">
        <f t="shared" si="121"/>
        <v>591300.96973128535</v>
      </c>
      <c r="DQ87" s="364">
        <f t="shared" si="121"/>
        <v>587997.1589050981</v>
      </c>
      <c r="DR87" s="364">
        <f t="shared" si="121"/>
        <v>584679.5822004684</v>
      </c>
      <c r="DS87" s="364">
        <f t="shared" si="121"/>
        <v>581348.18225956941</v>
      </c>
      <c r="DT87" s="364">
        <f t="shared" si="121"/>
        <v>578002.9014855834</v>
      </c>
      <c r="DU87" s="364">
        <f t="shared" si="121"/>
        <v>574643.6820417057</v>
      </c>
      <c r="DV87" s="364">
        <f t="shared" si="121"/>
        <v>571270.46585014521</v>
      </c>
      <c r="DW87" s="364">
        <f t="shared" si="121"/>
        <v>567883.19459111989</v>
      </c>
      <c r="DX87" s="364">
        <f t="shared" si="121"/>
        <v>564481.80970184866</v>
      </c>
      <c r="DY87" s="364">
        <f t="shared" si="121"/>
        <v>561066.25237553881</v>
      </c>
      <c r="DZ87" s="364">
        <f t="shared" si="121"/>
        <v>557636.46356036933</v>
      </c>
      <c r="EA87" s="364">
        <f t="shared" si="121"/>
        <v>554192.38395846996</v>
      </c>
      <c r="EB87" s="364">
        <f t="shared" ref="EB87:GM87" si="122">SUM(EB83:EB86)</f>
        <v>550733.95402489603</v>
      </c>
      <c r="EC87" s="364">
        <f t="shared" si="122"/>
        <v>547261.11396659887</v>
      </c>
      <c r="ED87" s="364">
        <f t="shared" si="122"/>
        <v>543773.8037413921</v>
      </c>
      <c r="EE87" s="364">
        <f t="shared" si="122"/>
        <v>540271.96305691369</v>
      </c>
      <c r="EF87" s="364">
        <f t="shared" si="122"/>
        <v>536755.53136958322</v>
      </c>
      <c r="EG87" s="364">
        <f t="shared" si="122"/>
        <v>533224.44788355555</v>
      </c>
      <c r="EH87" s="364">
        <f t="shared" si="122"/>
        <v>529678.65154966945</v>
      </c>
      <c r="EI87" s="364">
        <f t="shared" si="122"/>
        <v>526118.08106439211</v>
      </c>
      <c r="EJ87" s="364">
        <f t="shared" si="122"/>
        <v>522542.67486875947</v>
      </c>
      <c r="EK87" s="364">
        <f t="shared" si="122"/>
        <v>518952.3711473117</v>
      </c>
      <c r="EL87" s="364">
        <f t="shared" si="122"/>
        <v>515347.10782702459</v>
      </c>
      <c r="EM87" s="364">
        <f t="shared" si="122"/>
        <v>511726.82257623627</v>
      </c>
      <c r="EN87" s="364">
        <f t="shared" si="122"/>
        <v>508091.45280356967</v>
      </c>
      <c r="EO87" s="364">
        <f t="shared" si="122"/>
        <v>504440.93565685028</v>
      </c>
      <c r="EP87" s="364">
        <f t="shared" si="122"/>
        <v>500775.20802201959</v>
      </c>
      <c r="EQ87" s="364">
        <f t="shared" si="122"/>
        <v>497094.20652204374</v>
      </c>
      <c r="ER87" s="364">
        <f t="shared" si="122"/>
        <v>493397.86751581798</v>
      </c>
      <c r="ES87" s="364">
        <f t="shared" si="122"/>
        <v>489686.12709706632</v>
      </c>
      <c r="ET87" s="364">
        <f t="shared" si="122"/>
        <v>485958.92109323648</v>
      </c>
      <c r="EU87" s="364">
        <f t="shared" si="122"/>
        <v>482216.18506439071</v>
      </c>
      <c r="EV87" s="364">
        <f t="shared" si="122"/>
        <v>478457.85430209141</v>
      </c>
      <c r="EW87" s="364">
        <f t="shared" si="122"/>
        <v>474683.86382828251</v>
      </c>
      <c r="EX87" s="364">
        <f t="shared" si="122"/>
        <v>470894.14839416608</v>
      </c>
      <c r="EY87" s="364">
        <f t="shared" si="122"/>
        <v>467088.64247907419</v>
      </c>
      <c r="EZ87" s="364">
        <f t="shared" si="122"/>
        <v>463267.28028933605</v>
      </c>
      <c r="FA87" s="364">
        <f t="shared" si="122"/>
        <v>459429.99575714068</v>
      </c>
      <c r="FB87" s="364">
        <f t="shared" si="122"/>
        <v>455576.72253939451</v>
      </c>
      <c r="FC87" s="364">
        <f t="shared" si="122"/>
        <v>451707.39401657443</v>
      </c>
      <c r="FD87" s="364">
        <f t="shared" si="122"/>
        <v>447821.94329157588</v>
      </c>
      <c r="FE87" s="364">
        <f t="shared" si="122"/>
        <v>443920.30318855651</v>
      </c>
      <c r="FF87" s="364">
        <f t="shared" si="122"/>
        <v>440002.40625177458</v>
      </c>
      <c r="FG87" s="364">
        <f t="shared" si="122"/>
        <v>436068.18474442273</v>
      </c>
      <c r="FH87" s="364">
        <f t="shared" si="122"/>
        <v>432117.57064745692</v>
      </c>
      <c r="FI87" s="364">
        <f t="shared" si="122"/>
        <v>428150.49565842038</v>
      </c>
      <c r="FJ87" s="364">
        <f t="shared" si="122"/>
        <v>424166.89119026286</v>
      </c>
      <c r="FK87" s="364">
        <f t="shared" si="122"/>
        <v>420166.6883701547</v>
      </c>
      <c r="FL87" s="364">
        <f t="shared" si="122"/>
        <v>416149.81803829607</v>
      </c>
      <c r="FM87" s="364">
        <f t="shared" si="122"/>
        <v>412116.21074672136</v>
      </c>
      <c r="FN87" s="364">
        <f t="shared" si="122"/>
        <v>408065.79675809847</v>
      </c>
      <c r="FO87" s="364">
        <f t="shared" si="122"/>
        <v>403998.50604452298</v>
      </c>
      <c r="FP87" s="364">
        <f t="shared" si="122"/>
        <v>399914.26828630758</v>
      </c>
      <c r="FQ87" s="364">
        <f t="shared" si="122"/>
        <v>395813.01287076628</v>
      </c>
      <c r="FR87" s="364">
        <f t="shared" si="122"/>
        <v>391694.66889099358</v>
      </c>
      <c r="FS87" s="364">
        <f t="shared" si="122"/>
        <v>387559.16514463845</v>
      </c>
      <c r="FT87" s="364">
        <f t="shared" si="122"/>
        <v>383406.43013267353</v>
      </c>
      <c r="FU87" s="364">
        <f t="shared" si="122"/>
        <v>379236.39205815876</v>
      </c>
      <c r="FV87" s="364">
        <f t="shared" si="122"/>
        <v>375048.97882500017</v>
      </c>
      <c r="FW87" s="364">
        <f t="shared" si="122"/>
        <v>370844.11803670344</v>
      </c>
      <c r="FX87" s="364">
        <f t="shared" si="122"/>
        <v>366621.7369951221</v>
      </c>
      <c r="FY87" s="364">
        <f t="shared" si="122"/>
        <v>362381.76269920089</v>
      </c>
      <c r="FZ87" s="364">
        <f t="shared" si="122"/>
        <v>358124.12184371334</v>
      </c>
      <c r="GA87" s="364">
        <f t="shared" si="122"/>
        <v>353848.74081799458</v>
      </c>
      <c r="GB87" s="364">
        <f t="shared" si="122"/>
        <v>349555.54570466862</v>
      </c>
      <c r="GC87" s="364">
        <f t="shared" si="122"/>
        <v>345244.46227837051</v>
      </c>
      <c r="GD87" s="364">
        <f t="shared" si="122"/>
        <v>340915.41600446281</v>
      </c>
      <c r="GE87" s="364">
        <f t="shared" si="122"/>
        <v>336568.33203774714</v>
      </c>
      <c r="GF87" s="364">
        <f t="shared" si="122"/>
        <v>332203.13522117015</v>
      </c>
      <c r="GG87" s="364">
        <f t="shared" si="122"/>
        <v>327819.7500845241</v>
      </c>
      <c r="GH87" s="364">
        <f t="shared" si="122"/>
        <v>323418.10084314202</v>
      </c>
      <c r="GI87" s="364">
        <f t="shared" si="122"/>
        <v>318998.11139658751</v>
      </c>
      <c r="GJ87" s="364">
        <f t="shared" si="122"/>
        <v>314559.70532733906</v>
      </c>
      <c r="GK87" s="364">
        <f t="shared" si="122"/>
        <v>310102.80589946872</v>
      </c>
      <c r="GL87" s="364">
        <f t="shared" si="122"/>
        <v>305627.33605731558</v>
      </c>
      <c r="GM87" s="364">
        <f t="shared" si="122"/>
        <v>301133.21842415346</v>
      </c>
      <c r="GN87" s="364">
        <f t="shared" ref="GN87:IY87" si="123">SUM(GN83:GN86)</f>
        <v>296620.37530085316</v>
      </c>
      <c r="GO87" s="364">
        <f t="shared" si="123"/>
        <v>292088.72866453911</v>
      </c>
      <c r="GP87" s="364">
        <f t="shared" si="123"/>
        <v>287538.20016724046</v>
      </c>
      <c r="GQ87" s="364">
        <f t="shared" si="123"/>
        <v>282968.71113453637</v>
      </c>
      <c r="GR87" s="364">
        <f t="shared" si="123"/>
        <v>278380.182564196</v>
      </c>
      <c r="GS87" s="364">
        <f t="shared" si="123"/>
        <v>273772.53512481257</v>
      </c>
      <c r="GT87" s="364">
        <f t="shared" si="123"/>
        <v>269145.68915443169</v>
      </c>
      <c r="GU87" s="364">
        <f t="shared" si="123"/>
        <v>264499.56465917424</v>
      </c>
      <c r="GV87" s="364">
        <f t="shared" si="123"/>
        <v>259834.08131185322</v>
      </c>
      <c r="GW87" s="364">
        <f t="shared" si="123"/>
        <v>255149.15845058503</v>
      </c>
      <c r="GX87" s="364">
        <f t="shared" si="123"/>
        <v>250444.71507739488</v>
      </c>
      <c r="GY87" s="364">
        <f t="shared" si="123"/>
        <v>245720.66985681644</v>
      </c>
      <c r="GZ87" s="364">
        <f t="shared" si="123"/>
        <v>240976.94111448558</v>
      </c>
      <c r="HA87" s="364">
        <f t="shared" si="123"/>
        <v>236213.44683572836</v>
      </c>
      <c r="HB87" s="364">
        <f t="shared" si="123"/>
        <v>231430.10466414297</v>
      </c>
      <c r="HC87" s="364">
        <f t="shared" si="123"/>
        <v>226626.83190017598</v>
      </c>
      <c r="HD87" s="364">
        <f t="shared" si="123"/>
        <v>221803.54549969247</v>
      </c>
      <c r="HE87" s="364">
        <f t="shared" si="123"/>
        <v>216960.16207254026</v>
      </c>
      <c r="HF87" s="364">
        <f t="shared" si="123"/>
        <v>212096.59788110826</v>
      </c>
      <c r="HG87" s="364">
        <f t="shared" si="123"/>
        <v>207212.76883887863</v>
      </c>
      <c r="HH87" s="364">
        <f t="shared" si="123"/>
        <v>202308.59050897305</v>
      </c>
      <c r="HI87" s="364">
        <f t="shared" si="123"/>
        <v>197383.97810269287</v>
      </c>
      <c r="HJ87" s="364">
        <f t="shared" si="123"/>
        <v>192438.84647805316</v>
      </c>
      <c r="HK87" s="364">
        <f t="shared" si="123"/>
        <v>187473.11013831079</v>
      </c>
      <c r="HL87" s="364">
        <f t="shared" si="123"/>
        <v>182486.68323048617</v>
      </c>
      <c r="HM87" s="364">
        <f t="shared" si="123"/>
        <v>177479.47954387896</v>
      </c>
      <c r="HN87" s="364">
        <f t="shared" si="123"/>
        <v>172451.41250857754</v>
      </c>
      <c r="HO87" s="364">
        <f t="shared" si="123"/>
        <v>167402.39519396238</v>
      </c>
      <c r="HP87" s="364">
        <f t="shared" si="123"/>
        <v>162332.34030720298</v>
      </c>
      <c r="HQ87" s="364">
        <f t="shared" si="123"/>
        <v>157241.16019174873</v>
      </c>
      <c r="HR87" s="364">
        <f t="shared" si="123"/>
        <v>152128.76682581342</v>
      </c>
      <c r="HS87" s="364">
        <f t="shared" si="123"/>
        <v>146995.07182085339</v>
      </c>
      <c r="HT87" s="364">
        <f t="shared" si="123"/>
        <v>141839.98642003938</v>
      </c>
      <c r="HU87" s="364">
        <f t="shared" si="123"/>
        <v>136663.42149672195</v>
      </c>
      <c r="HV87" s="364">
        <f t="shared" si="123"/>
        <v>131465.28755289069</v>
      </c>
      <c r="HW87" s="364">
        <f t="shared" si="123"/>
        <v>126245.49471762682</v>
      </c>
      <c r="HX87" s="364">
        <f t="shared" si="123"/>
        <v>121003.95274554935</v>
      </c>
      <c r="HY87" s="364">
        <f t="shared" si="123"/>
        <v>115740.57101525489</v>
      </c>
      <c r="HZ87" s="364">
        <f t="shared" si="123"/>
        <v>110455.25852775086</v>
      </c>
      <c r="IA87" s="364">
        <f t="shared" si="123"/>
        <v>105147.92390488223</v>
      </c>
      <c r="IB87" s="364">
        <f t="shared" si="123"/>
        <v>99818.475387751663</v>
      </c>
      <c r="IC87" s="364">
        <f t="shared" si="123"/>
        <v>94466.82083513304</v>
      </c>
      <c r="ID87" s="364">
        <f t="shared" si="123"/>
        <v>89092.867721878516</v>
      </c>
      <c r="IE87" s="364">
        <f t="shared" si="123"/>
        <v>83696.523137318756</v>
      </c>
      <c r="IF87" s="364">
        <f t="shared" si="123"/>
        <v>78277.693783656665</v>
      </c>
      <c r="IG87" s="364">
        <f t="shared" si="123"/>
        <v>72836.285974354323</v>
      </c>
      <c r="IH87" s="364">
        <f t="shared" si="123"/>
        <v>67372.205632513214</v>
      </c>
      <c r="II87" s="364">
        <f t="shared" si="123"/>
        <v>61885.358289247772</v>
      </c>
      <c r="IJ87" s="364">
        <f t="shared" si="123"/>
        <v>56375.649082052056</v>
      </c>
      <c r="IK87" s="364">
        <f t="shared" si="123"/>
        <v>50842.982753159689</v>
      </c>
      <c r="IL87" s="364">
        <f t="shared" si="123"/>
        <v>45287.263647896936</v>
      </c>
      <c r="IM87" s="364">
        <f t="shared" si="123"/>
        <v>39708.39571302892</v>
      </c>
      <c r="IN87" s="364">
        <f t="shared" si="123"/>
        <v>34106.282495098952</v>
      </c>
      <c r="IO87" s="364">
        <f t="shared" si="123"/>
        <v>28480.827138760946</v>
      </c>
      <c r="IP87" s="364">
        <f t="shared" si="123"/>
        <v>22831.932385104865</v>
      </c>
      <c r="IQ87" s="364">
        <f t="shared" si="123"/>
        <v>17159.500569975215</v>
      </c>
      <c r="IR87" s="364">
        <f t="shared" si="123"/>
        <v>11463.433622282526</v>
      </c>
      <c r="IS87" s="364">
        <f t="shared" si="123"/>
        <v>5743.6330623077847</v>
      </c>
      <c r="IT87" s="364">
        <f t="shared" si="123"/>
        <v>-1.8462742445990443E-10</v>
      </c>
      <c r="IU87" s="364">
        <f t="shared" si="123"/>
        <v>-1.8462742445990443E-10</v>
      </c>
      <c r="IV87" s="364">
        <f t="shared" si="123"/>
        <v>-1.8462742445990443E-10</v>
      </c>
      <c r="IW87" s="364">
        <f t="shared" si="123"/>
        <v>-1.8462742445990443E-10</v>
      </c>
      <c r="IX87" s="364">
        <f t="shared" si="123"/>
        <v>-1.8462742445990443E-10</v>
      </c>
      <c r="IY87" s="364">
        <f t="shared" si="123"/>
        <v>-1.8462742445990443E-10</v>
      </c>
      <c r="IZ87" s="364">
        <f t="shared" ref="IZ87:JV87" si="124">SUM(IZ83:IZ86)</f>
        <v>-1.8462742445990443E-10</v>
      </c>
      <c r="JA87" s="364">
        <f t="shared" si="124"/>
        <v>-1.8462742445990443E-10</v>
      </c>
      <c r="JB87" s="364">
        <f t="shared" si="124"/>
        <v>-1.8462742445990443E-10</v>
      </c>
      <c r="JC87" s="364">
        <f t="shared" si="124"/>
        <v>-1.8462742445990443E-10</v>
      </c>
      <c r="JD87" s="364">
        <f t="shared" si="124"/>
        <v>-1.8462742445990443E-10</v>
      </c>
      <c r="JE87" s="364">
        <f t="shared" si="124"/>
        <v>-1.8462742445990443E-10</v>
      </c>
      <c r="JF87" s="364">
        <f t="shared" si="124"/>
        <v>-1.8462742445990443E-10</v>
      </c>
      <c r="JG87" s="364">
        <f t="shared" si="124"/>
        <v>-1.8462742445990443E-10</v>
      </c>
      <c r="JH87" s="364">
        <f t="shared" si="124"/>
        <v>-1.8462742445990443E-10</v>
      </c>
      <c r="JI87" s="364">
        <f t="shared" si="124"/>
        <v>-1.8462742445990443E-10</v>
      </c>
      <c r="JJ87" s="364">
        <f t="shared" si="124"/>
        <v>-1.8462742445990443E-10</v>
      </c>
      <c r="JK87" s="364">
        <f t="shared" si="124"/>
        <v>-1.8462742445990443E-10</v>
      </c>
      <c r="JL87" s="364">
        <f t="shared" si="124"/>
        <v>-1.8462742445990443E-10</v>
      </c>
      <c r="JM87" s="364">
        <f t="shared" si="124"/>
        <v>-1.8462742445990443E-10</v>
      </c>
      <c r="JN87" s="364">
        <f t="shared" si="124"/>
        <v>-1.8462742445990443E-10</v>
      </c>
      <c r="JO87" s="364">
        <f t="shared" si="124"/>
        <v>-1.8462742445990443E-10</v>
      </c>
      <c r="JP87" s="364">
        <f t="shared" si="124"/>
        <v>-1.8462742445990443E-10</v>
      </c>
      <c r="JQ87" s="364">
        <f t="shared" si="124"/>
        <v>-1.8462742445990443E-10</v>
      </c>
      <c r="JR87" s="364">
        <f t="shared" si="124"/>
        <v>-1.8462742445990443E-10</v>
      </c>
      <c r="JS87" s="364">
        <f t="shared" si="124"/>
        <v>-1.8462742445990443E-10</v>
      </c>
      <c r="JT87" s="364">
        <f t="shared" si="124"/>
        <v>-1.8462742445990443E-10</v>
      </c>
      <c r="JU87" s="364">
        <f t="shared" si="124"/>
        <v>-1.8462742445990443E-10</v>
      </c>
      <c r="JV87" s="364">
        <f t="shared" si="124"/>
        <v>-1.8462742445990443E-10</v>
      </c>
    </row>
    <row r="88" spans="1:282" x14ac:dyDescent="0.25">
      <c r="A88" s="312"/>
      <c r="B88" s="313"/>
      <c r="C88" s="312"/>
      <c r="D88" s="312"/>
      <c r="E88" s="312"/>
      <c r="F88" s="312"/>
      <c r="G88" s="312"/>
      <c r="H88" s="312"/>
      <c r="I88" s="312"/>
      <c r="J88" s="312"/>
      <c r="K88" s="312"/>
      <c r="L88" s="312"/>
      <c r="M88" s="312"/>
      <c r="N88" s="312"/>
      <c r="O88" s="312"/>
      <c r="P88" s="312"/>
      <c r="Q88" s="312"/>
      <c r="R88" s="312"/>
      <c r="S88" s="312"/>
      <c r="T88" s="312"/>
      <c r="U88" s="312"/>
      <c r="V88" s="312"/>
      <c r="W88" s="312"/>
      <c r="X88" s="312"/>
      <c r="Y88" s="312"/>
      <c r="Z88" s="312"/>
      <c r="AA88" s="312"/>
      <c r="AB88" s="312"/>
      <c r="AC88" s="312"/>
      <c r="AD88" s="312"/>
      <c r="AE88" s="312"/>
      <c r="AF88" s="312"/>
      <c r="AG88" s="312"/>
      <c r="AH88" s="312"/>
      <c r="AI88" s="312"/>
      <c r="AJ88" s="312"/>
      <c r="AK88" s="312"/>
      <c r="AL88" s="312"/>
      <c r="AM88" s="312"/>
      <c r="AN88" s="312"/>
      <c r="AO88" s="312"/>
      <c r="AP88" s="312"/>
      <c r="AQ88" s="312"/>
      <c r="AR88" s="312"/>
      <c r="AS88" s="312"/>
      <c r="AT88" s="312"/>
      <c r="AU88" s="312"/>
      <c r="AV88" s="312"/>
      <c r="AW88" s="312"/>
      <c r="AX88" s="312"/>
      <c r="AY88" s="312"/>
      <c r="AZ88" s="312"/>
      <c r="BA88" s="312"/>
      <c r="BB88" s="312"/>
      <c r="BC88" s="312"/>
      <c r="BD88" s="312"/>
      <c r="BE88" s="312"/>
      <c r="BF88" s="312"/>
      <c r="BG88" s="312"/>
      <c r="BH88" s="312"/>
      <c r="BI88" s="312"/>
      <c r="BJ88" s="312"/>
      <c r="BK88" s="312"/>
      <c r="BL88" s="312"/>
      <c r="BM88" s="312"/>
      <c r="BN88" s="312"/>
      <c r="BO88" s="312"/>
      <c r="BP88" s="312"/>
      <c r="BQ88" s="312"/>
      <c r="BR88" s="312"/>
      <c r="BS88" s="312"/>
      <c r="BT88" s="312"/>
      <c r="BU88" s="312"/>
      <c r="BV88" s="312"/>
      <c r="BW88" s="312"/>
      <c r="BX88" s="312"/>
      <c r="BY88" s="312"/>
      <c r="BZ88" s="312"/>
      <c r="CA88" s="312"/>
      <c r="CB88" s="312"/>
      <c r="CC88" s="312"/>
      <c r="CD88" s="312"/>
      <c r="CE88" s="312"/>
      <c r="CF88" s="312"/>
      <c r="CG88" s="312"/>
      <c r="CH88" s="312"/>
      <c r="CI88" s="312"/>
      <c r="CJ88" s="312"/>
      <c r="CK88" s="312"/>
      <c r="CL88" s="312"/>
      <c r="CM88" s="312"/>
      <c r="CN88" s="312"/>
      <c r="CO88" s="312"/>
      <c r="CP88" s="312"/>
      <c r="CQ88" s="312"/>
      <c r="CR88" s="312"/>
      <c r="CS88" s="312"/>
      <c r="CT88" s="312"/>
      <c r="CU88" s="312"/>
      <c r="CV88" s="312"/>
      <c r="CW88" s="312"/>
      <c r="CX88" s="312"/>
      <c r="CY88" s="312"/>
      <c r="CZ88" s="312"/>
      <c r="DA88" s="312"/>
      <c r="DB88" s="312"/>
      <c r="DC88" s="312"/>
      <c r="DD88" s="312"/>
      <c r="DE88" s="312"/>
      <c r="DF88" s="312"/>
      <c r="DG88" s="312"/>
      <c r="DH88" s="312"/>
      <c r="DI88" s="312"/>
      <c r="DJ88" s="312"/>
      <c r="DK88" s="312"/>
      <c r="DL88" s="312"/>
      <c r="DM88" s="312"/>
      <c r="DN88" s="312"/>
      <c r="DO88" s="312"/>
      <c r="DP88" s="312"/>
      <c r="DQ88" s="312"/>
      <c r="DR88" s="312"/>
      <c r="DS88" s="312"/>
      <c r="DT88" s="312"/>
      <c r="DU88" s="312"/>
      <c r="DV88" s="312"/>
      <c r="DW88" s="312"/>
      <c r="DX88" s="312"/>
      <c r="DY88" s="312"/>
      <c r="DZ88" s="312"/>
      <c r="EA88" s="312"/>
      <c r="EB88" s="312"/>
      <c r="EC88" s="312"/>
      <c r="ED88" s="312"/>
      <c r="EE88" s="312"/>
      <c r="EF88" s="312"/>
      <c r="EG88" s="312"/>
      <c r="EH88" s="312"/>
      <c r="EI88" s="312"/>
      <c r="EJ88" s="312"/>
      <c r="EK88" s="312"/>
      <c r="EL88" s="312"/>
      <c r="EM88" s="312"/>
      <c r="EN88" s="312"/>
      <c r="EO88" s="312"/>
      <c r="EP88" s="312"/>
      <c r="EQ88" s="312"/>
      <c r="ER88" s="312"/>
      <c r="ES88" s="312"/>
      <c r="ET88" s="312"/>
      <c r="EU88" s="312"/>
      <c r="EV88" s="312"/>
      <c r="EW88" s="312"/>
      <c r="EX88" s="312"/>
      <c r="EY88" s="312"/>
      <c r="EZ88" s="312"/>
      <c r="FA88" s="312"/>
      <c r="FB88" s="312"/>
      <c r="FC88" s="312"/>
      <c r="FD88" s="312"/>
      <c r="FE88" s="312"/>
      <c r="FF88" s="312"/>
      <c r="FG88" s="312"/>
      <c r="FH88" s="312"/>
      <c r="FI88" s="312"/>
      <c r="FJ88" s="312"/>
      <c r="FK88" s="312"/>
      <c r="FL88" s="312"/>
      <c r="FM88" s="312"/>
      <c r="FN88" s="312"/>
      <c r="FO88" s="312"/>
      <c r="FP88" s="312"/>
      <c r="FQ88" s="312"/>
      <c r="FR88" s="312"/>
      <c r="FS88" s="312"/>
      <c r="FT88" s="312"/>
      <c r="FU88" s="312"/>
      <c r="FV88" s="312"/>
      <c r="FW88" s="312"/>
      <c r="FX88" s="312"/>
      <c r="FY88" s="312"/>
      <c r="FZ88" s="312"/>
      <c r="GA88" s="312"/>
      <c r="GB88" s="312"/>
      <c r="GC88" s="312"/>
      <c r="GD88" s="312"/>
      <c r="GE88" s="312"/>
      <c r="GF88" s="312"/>
      <c r="GG88" s="312"/>
      <c r="GH88" s="312"/>
      <c r="GI88" s="312"/>
      <c r="GJ88" s="312"/>
      <c r="GK88" s="312"/>
      <c r="GL88" s="312"/>
      <c r="GM88" s="312"/>
      <c r="GN88" s="312"/>
      <c r="GO88" s="312"/>
      <c r="GP88" s="312"/>
      <c r="GQ88" s="312"/>
      <c r="GR88" s="312"/>
      <c r="GS88" s="312"/>
      <c r="GT88" s="312"/>
      <c r="GU88" s="312"/>
      <c r="GV88" s="312"/>
      <c r="GW88" s="312"/>
      <c r="GX88" s="312"/>
      <c r="GY88" s="312"/>
      <c r="GZ88" s="312"/>
      <c r="HA88" s="312"/>
      <c r="HB88" s="312"/>
      <c r="HC88" s="312"/>
      <c r="HD88" s="312"/>
      <c r="HE88" s="312"/>
      <c r="HF88" s="312"/>
      <c r="HG88" s="312"/>
      <c r="HH88" s="312"/>
      <c r="HI88" s="312"/>
      <c r="HJ88" s="312"/>
      <c r="HK88" s="312"/>
      <c r="HL88" s="312"/>
      <c r="HM88" s="312"/>
      <c r="HN88" s="312"/>
      <c r="HO88" s="312"/>
      <c r="HP88" s="312"/>
      <c r="HQ88" s="312"/>
      <c r="HR88" s="312"/>
      <c r="HS88" s="312"/>
      <c r="HT88" s="312"/>
      <c r="HU88" s="312"/>
      <c r="HV88" s="312"/>
      <c r="HW88" s="312"/>
      <c r="HX88" s="312"/>
      <c r="HY88" s="312"/>
      <c r="HZ88" s="312"/>
      <c r="IA88" s="312"/>
      <c r="IB88" s="312"/>
      <c r="IC88" s="312"/>
      <c r="ID88" s="312"/>
      <c r="IE88" s="312"/>
      <c r="IF88" s="312"/>
      <c r="IG88" s="312"/>
      <c r="IH88" s="312"/>
      <c r="II88" s="312"/>
      <c r="IJ88" s="312"/>
      <c r="IK88" s="312"/>
      <c r="IL88" s="312"/>
      <c r="IM88" s="312"/>
      <c r="IN88" s="312"/>
      <c r="IO88" s="312"/>
      <c r="IP88" s="312"/>
      <c r="IQ88" s="312"/>
      <c r="IR88" s="312"/>
      <c r="IS88" s="312"/>
      <c r="IT88" s="312"/>
      <c r="IU88" s="312"/>
      <c r="IV88" s="312"/>
      <c r="IW88" s="312"/>
      <c r="IX88" s="312"/>
      <c r="IY88" s="312"/>
      <c r="IZ88" s="312"/>
      <c r="JA88" s="312"/>
      <c r="JB88" s="312"/>
      <c r="JC88" s="312"/>
      <c r="JD88" s="312"/>
      <c r="JE88" s="312"/>
      <c r="JF88" s="312"/>
      <c r="JG88" s="312"/>
      <c r="JH88" s="312"/>
      <c r="JI88" s="312"/>
      <c r="JJ88" s="312"/>
      <c r="JK88" s="312"/>
      <c r="JL88" s="312"/>
      <c r="JM88" s="312"/>
      <c r="JN88" s="312"/>
      <c r="JO88" s="312"/>
      <c r="JP88" s="312"/>
      <c r="JQ88" s="312"/>
      <c r="JR88" s="312"/>
      <c r="JS88" s="312"/>
      <c r="JT88" s="312"/>
      <c r="JU88" s="312"/>
      <c r="JV88" s="312"/>
    </row>
    <row r="89" spans="1:282" s="363" customFormat="1" x14ac:dyDescent="0.25">
      <c r="A89" s="363" t="s">
        <v>479</v>
      </c>
      <c r="B89" s="361"/>
      <c r="C89" s="348">
        <f>IF(C86&gt;0,0,-(C83+C84)*$C$37)</f>
        <v>0</v>
      </c>
      <c r="D89" s="348">
        <f t="shared" ref="D89:BO89" si="125">IF(D86&gt;0,0,-(D83+D84)*$C$37)</f>
        <v>0</v>
      </c>
      <c r="E89" s="348">
        <f t="shared" si="125"/>
        <v>0</v>
      </c>
      <c r="F89" s="348">
        <f t="shared" si="125"/>
        <v>0</v>
      </c>
      <c r="G89" s="348">
        <f t="shared" si="125"/>
        <v>0</v>
      </c>
      <c r="H89" s="348">
        <f t="shared" si="125"/>
        <v>0</v>
      </c>
      <c r="I89" s="348">
        <f t="shared" si="125"/>
        <v>0</v>
      </c>
      <c r="J89" s="348">
        <f t="shared" si="125"/>
        <v>0</v>
      </c>
      <c r="K89" s="348">
        <f t="shared" si="125"/>
        <v>0</v>
      </c>
      <c r="L89" s="348">
        <f t="shared" si="125"/>
        <v>0</v>
      </c>
      <c r="M89" s="348">
        <f t="shared" si="125"/>
        <v>0</v>
      </c>
      <c r="N89" s="348">
        <f t="shared" si="125"/>
        <v>0</v>
      </c>
      <c r="O89" s="348">
        <f t="shared" si="125"/>
        <v>-3532.6041666666665</v>
      </c>
      <c r="P89" s="348">
        <f t="shared" si="125"/>
        <v>-3532.6041666666665</v>
      </c>
      <c r="Q89" s="348">
        <f t="shared" si="125"/>
        <v>-3532.6041666666665</v>
      </c>
      <c r="R89" s="348">
        <f t="shared" si="125"/>
        <v>-3532.6041666666665</v>
      </c>
      <c r="S89" s="348">
        <f t="shared" si="125"/>
        <v>-3532.6041666666665</v>
      </c>
      <c r="T89" s="348">
        <f t="shared" si="125"/>
        <v>-3532.6041666666665</v>
      </c>
      <c r="U89" s="348">
        <f t="shared" si="125"/>
        <v>-3532.6041666666665</v>
      </c>
      <c r="V89" s="348">
        <f t="shared" si="125"/>
        <v>-3532.6041666666665</v>
      </c>
      <c r="W89" s="348">
        <f t="shared" si="125"/>
        <v>-3532.6041666666665</v>
      </c>
      <c r="X89" s="348">
        <f t="shared" si="125"/>
        <v>-3532.6041666666665</v>
      </c>
      <c r="Y89" s="348">
        <f t="shared" si="125"/>
        <v>-3532.6041666666665</v>
      </c>
      <c r="Z89" s="348">
        <f t="shared" si="125"/>
        <v>-3532.6041666666665</v>
      </c>
      <c r="AA89" s="348">
        <f t="shared" si="125"/>
        <v>-3532.6041666666665</v>
      </c>
      <c r="AB89" s="348">
        <f t="shared" si="125"/>
        <v>-3523.291830416385</v>
      </c>
      <c r="AC89" s="348">
        <f t="shared" si="125"/>
        <v>-3513.9406927650602</v>
      </c>
      <c r="AD89" s="348">
        <f t="shared" si="125"/>
        <v>-3504.5505920401888</v>
      </c>
      <c r="AE89" s="348">
        <f t="shared" si="125"/>
        <v>-3495.1213658956308</v>
      </c>
      <c r="AF89" s="348">
        <f t="shared" si="125"/>
        <v>-3485.6528513088033</v>
      </c>
      <c r="AG89" s="348">
        <f t="shared" si="125"/>
        <v>-3476.1448845778636</v>
      </c>
      <c r="AH89" s="348">
        <f t="shared" si="125"/>
        <v>-3466.5973013188786</v>
      </c>
      <c r="AI89" s="348">
        <f t="shared" si="125"/>
        <v>-3457.0099364629809</v>
      </c>
      <c r="AJ89" s="348">
        <f t="shared" si="125"/>
        <v>-3447.3826242535174</v>
      </c>
      <c r="AK89" s="348">
        <f t="shared" si="125"/>
        <v>-3437.7151982431815</v>
      </c>
      <c r="AL89" s="348">
        <f t="shared" si="125"/>
        <v>-3428.0074912911355</v>
      </c>
      <c r="AM89" s="348">
        <f t="shared" si="125"/>
        <v>-3418.2593355601221</v>
      </c>
      <c r="AN89" s="348">
        <f t="shared" si="125"/>
        <v>-3408.470562513563</v>
      </c>
      <c r="AO89" s="348">
        <f t="shared" si="125"/>
        <v>-3398.6410029126437</v>
      </c>
      <c r="AP89" s="348">
        <f t="shared" si="125"/>
        <v>-3388.7704868133869</v>
      </c>
      <c r="AQ89" s="348">
        <f t="shared" si="125"/>
        <v>-3378.8588435637166</v>
      </c>
      <c r="AR89" s="348">
        <f t="shared" si="125"/>
        <v>-3368.9059018005064</v>
      </c>
      <c r="AS89" s="348">
        <f t="shared" si="125"/>
        <v>-3358.9114894466161</v>
      </c>
      <c r="AT89" s="348">
        <f t="shared" si="125"/>
        <v>-3348.8754337079172</v>
      </c>
      <c r="AU89" s="348">
        <f t="shared" si="125"/>
        <v>-3338.7975610703074</v>
      </c>
      <c r="AV89" s="348">
        <f t="shared" si="125"/>
        <v>-3328.6776972967077</v>
      </c>
      <c r="AW89" s="348">
        <f t="shared" si="125"/>
        <v>-3318.5156674240511</v>
      </c>
      <c r="AX89" s="348">
        <f t="shared" si="125"/>
        <v>-3308.3112957602584</v>
      </c>
      <c r="AY89" s="348">
        <f t="shared" si="125"/>
        <v>-3298.0644058811999</v>
      </c>
      <c r="AZ89" s="348">
        <f t="shared" si="125"/>
        <v>-3287.7748206276456</v>
      </c>
      <c r="BA89" s="348">
        <f t="shared" si="125"/>
        <v>-3277.4423621022015</v>
      </c>
      <c r="BB89" s="348">
        <f t="shared" si="125"/>
        <v>-3267.0668516662345</v>
      </c>
      <c r="BC89" s="348">
        <f t="shared" si="125"/>
        <v>-3256.6481099367843</v>
      </c>
      <c r="BD89" s="348">
        <f t="shared" si="125"/>
        <v>-3246.1859567834617</v>
      </c>
      <c r="BE89" s="348">
        <f t="shared" si="125"/>
        <v>-3235.6802113253334</v>
      </c>
      <c r="BF89" s="348">
        <f t="shared" si="125"/>
        <v>-3225.1306919277959</v>
      </c>
      <c r="BG89" s="348">
        <f t="shared" si="125"/>
        <v>-3214.537216199436</v>
      </c>
      <c r="BH89" s="348">
        <f t="shared" si="125"/>
        <v>-3203.8996009888738</v>
      </c>
      <c r="BI89" s="348">
        <f t="shared" si="125"/>
        <v>-3193.2176623816013</v>
      </c>
      <c r="BJ89" s="348">
        <f t="shared" si="125"/>
        <v>-3182.4912156967989</v>
      </c>
      <c r="BK89" s="348">
        <f t="shared" si="125"/>
        <v>-3171.7200754841429</v>
      </c>
      <c r="BL89" s="348">
        <f t="shared" si="125"/>
        <v>-3160.9040555206011</v>
      </c>
      <c r="BM89" s="348">
        <f t="shared" si="125"/>
        <v>-3150.0429688072109</v>
      </c>
      <c r="BN89" s="348">
        <f t="shared" si="125"/>
        <v>-3139.1366275658484</v>
      </c>
      <c r="BO89" s="348">
        <f t="shared" si="125"/>
        <v>-3128.1848432359798</v>
      </c>
      <c r="BP89" s="348">
        <f t="shared" ref="BP89:EA89" si="126">IF(BP86&gt;0,0,-(BP83+BP84)*$C$37)</f>
        <v>-3117.1874264714038</v>
      </c>
      <c r="BQ89" s="348">
        <f t="shared" si="126"/>
        <v>-3106.1441871369752</v>
      </c>
      <c r="BR89" s="348">
        <f t="shared" si="126"/>
        <v>-3095.0549343053199</v>
      </c>
      <c r="BS89" s="348">
        <f t="shared" si="126"/>
        <v>-3083.9194762535326</v>
      </c>
      <c r="BT89" s="348">
        <f t="shared" si="126"/>
        <v>-3072.7376204598627</v>
      </c>
      <c r="BU89" s="348">
        <f t="shared" si="126"/>
        <v>-3061.5091736003865</v>
      </c>
      <c r="BV89" s="348">
        <f t="shared" si="126"/>
        <v>-3050.2339415456618</v>
      </c>
      <c r="BW89" s="348">
        <f t="shared" si="126"/>
        <v>-3038.9117293573759</v>
      </c>
      <c r="BX89" s="348">
        <f t="shared" si="126"/>
        <v>-3027.5423412849723</v>
      </c>
      <c r="BY89" s="348">
        <f t="shared" si="126"/>
        <v>-3016.125580762267</v>
      </c>
      <c r="BZ89" s="348">
        <f t="shared" si="126"/>
        <v>-3004.6612504040504</v>
      </c>
      <c r="CA89" s="348">
        <f t="shared" si="126"/>
        <v>-2993.1491520026743</v>
      </c>
      <c r="CB89" s="348">
        <f t="shared" si="126"/>
        <v>-2981.5890865246261</v>
      </c>
      <c r="CC89" s="348">
        <f t="shared" si="126"/>
        <v>-2969.9808541070861</v>
      </c>
      <c r="CD89" s="348">
        <f t="shared" si="126"/>
        <v>-2958.3242540544729</v>
      </c>
      <c r="CE89" s="348">
        <f t="shared" si="126"/>
        <v>-2946.6190848349738</v>
      </c>
      <c r="CF89" s="348">
        <f t="shared" si="126"/>
        <v>-2934.8651440770604</v>
      </c>
      <c r="CG89" s="348">
        <f t="shared" si="126"/>
        <v>-2923.0622285659883</v>
      </c>
      <c r="CH89" s="348">
        <f t="shared" si="126"/>
        <v>-2911.2101342402875</v>
      </c>
      <c r="CI89" s="348">
        <f t="shared" si="126"/>
        <v>-2899.3086561882292</v>
      </c>
      <c r="CJ89" s="348">
        <f t="shared" si="126"/>
        <v>-2887.3575886442873</v>
      </c>
      <c r="CK89" s="348">
        <f t="shared" si="126"/>
        <v>-2875.3567249855791</v>
      </c>
      <c r="CL89" s="348">
        <f t="shared" si="126"/>
        <v>-2863.3058577282932</v>
      </c>
      <c r="CM89" s="348">
        <f t="shared" si="126"/>
        <v>-2851.2047785241016</v>
      </c>
      <c r="CN89" s="348">
        <f t="shared" si="126"/>
        <v>-2839.0532781565589</v>
      </c>
      <c r="CO89" s="348">
        <f t="shared" si="126"/>
        <v>-2826.8511465374854</v>
      </c>
      <c r="CP89" s="348">
        <f t="shared" si="126"/>
        <v>-2814.5981727033322</v>
      </c>
      <c r="CQ89" s="348">
        <f t="shared" si="126"/>
        <v>-2802.2941448115371</v>
      </c>
      <c r="CR89" s="348">
        <f t="shared" si="126"/>
        <v>-2789.9388501368589</v>
      </c>
      <c r="CS89" s="348">
        <f t="shared" si="126"/>
        <v>-2777.5320750677033</v>
      </c>
      <c r="CT89" s="348">
        <f t="shared" si="126"/>
        <v>-2765.073605102426</v>
      </c>
      <c r="CU89" s="348">
        <f t="shared" si="126"/>
        <v>-2752.5632248456263</v>
      </c>
      <c r="CV89" s="348">
        <f t="shared" si="126"/>
        <v>-2740.000718004424</v>
      </c>
      <c r="CW89" s="348">
        <f t="shared" si="126"/>
        <v>-2727.3858673847162</v>
      </c>
      <c r="CX89" s="348">
        <f t="shared" si="126"/>
        <v>-2714.7184548874266</v>
      </c>
      <c r="CY89" s="348">
        <f t="shared" si="126"/>
        <v>-2701.9982615047315</v>
      </c>
      <c r="CZ89" s="348">
        <f t="shared" si="126"/>
        <v>-2689.2250673162753</v>
      </c>
      <c r="DA89" s="348">
        <f t="shared" si="126"/>
        <v>-2676.3986514853668</v>
      </c>
      <c r="DB89" s="348">
        <f t="shared" si="126"/>
        <v>-2663.5187922551631</v>
      </c>
      <c r="DC89" s="348">
        <f t="shared" si="126"/>
        <v>-2650.5852669448336</v>
      </c>
      <c r="DD89" s="348">
        <f t="shared" si="126"/>
        <v>-2637.5978519457112</v>
      </c>
      <c r="DE89" s="348">
        <f t="shared" si="126"/>
        <v>-2624.5563227174257</v>
      </c>
      <c r="DF89" s="348">
        <f t="shared" si="126"/>
        <v>-2611.4604537840219</v>
      </c>
      <c r="DG89" s="348">
        <f t="shared" si="126"/>
        <v>-2598.3100187300624</v>
      </c>
      <c r="DH89" s="348">
        <f t="shared" si="126"/>
        <v>-2585.1047901967117</v>
      </c>
      <c r="DI89" s="348">
        <f t="shared" si="126"/>
        <v>-2571.8445398778053</v>
      </c>
      <c r="DJ89" s="348">
        <f t="shared" si="126"/>
        <v>-2558.5290385159033</v>
      </c>
      <c r="DK89" s="348">
        <f t="shared" si="126"/>
        <v>-2545.1580558983269</v>
      </c>
      <c r="DL89" s="348">
        <f t="shared" si="126"/>
        <v>-2531.7313608531772</v>
      </c>
      <c r="DM89" s="348">
        <f t="shared" si="126"/>
        <v>-2518.2487212453398</v>
      </c>
      <c r="DN89" s="348">
        <f t="shared" si="126"/>
        <v>-2504.7099039724694</v>
      </c>
      <c r="DO89" s="348">
        <f t="shared" si="126"/>
        <v>-2491.114674960962</v>
      </c>
      <c r="DP89" s="348">
        <f t="shared" si="126"/>
        <v>-2477.4627991619068</v>
      </c>
      <c r="DQ89" s="348">
        <f t="shared" si="126"/>
        <v>-2463.7540405470222</v>
      </c>
      <c r="DR89" s="348">
        <f t="shared" si="126"/>
        <v>-2449.9881621045752</v>
      </c>
      <c r="DS89" s="348">
        <f t="shared" si="126"/>
        <v>-2436.164925835285</v>
      </c>
      <c r="DT89" s="348">
        <f t="shared" si="126"/>
        <v>-2422.2840927482057</v>
      </c>
      <c r="DU89" s="348">
        <f t="shared" si="126"/>
        <v>-2408.3454228565975</v>
      </c>
      <c r="DV89" s="348">
        <f t="shared" si="126"/>
        <v>-2394.3486751737737</v>
      </c>
      <c r="DW89" s="348">
        <f t="shared" si="126"/>
        <v>-2380.2936077089385</v>
      </c>
      <c r="DX89" s="348">
        <f t="shared" si="126"/>
        <v>-2366.1799774629994</v>
      </c>
      <c r="DY89" s="348">
        <f t="shared" si="126"/>
        <v>-2352.0075404243694</v>
      </c>
      <c r="DZ89" s="348">
        <f t="shared" si="126"/>
        <v>-2337.7760515647451</v>
      </c>
      <c r="EA89" s="348">
        <f t="shared" si="126"/>
        <v>-2323.4852648348724</v>
      </c>
      <c r="EB89" s="348">
        <f t="shared" ref="EB89:GM89" si="127">IF(EB86&gt;0,0,-(EB83+EB84)*$C$37)</f>
        <v>-2309.1349331602914</v>
      </c>
      <c r="EC89" s="348">
        <f t="shared" si="127"/>
        <v>-2294.7248084370667</v>
      </c>
      <c r="ED89" s="348">
        <f t="shared" si="127"/>
        <v>-2280.2546415274951</v>
      </c>
      <c r="EE89" s="348">
        <f t="shared" si="127"/>
        <v>-2265.7241822558003</v>
      </c>
      <c r="EF89" s="348">
        <f t="shared" si="127"/>
        <v>-2251.1331794038069</v>
      </c>
      <c r="EG89" s="348">
        <f t="shared" si="127"/>
        <v>-2236.4813807065966</v>
      </c>
      <c r="EH89" s="348">
        <f t="shared" si="127"/>
        <v>-2221.768532848148</v>
      </c>
      <c r="EI89" s="348">
        <f t="shared" si="127"/>
        <v>-2206.994381456956</v>
      </c>
      <c r="EJ89" s="348">
        <f t="shared" si="127"/>
        <v>-2192.1586711016339</v>
      </c>
      <c r="EK89" s="348">
        <f t="shared" si="127"/>
        <v>-2177.2611452864976</v>
      </c>
      <c r="EL89" s="348">
        <f t="shared" si="127"/>
        <v>-2162.3015464471318</v>
      </c>
      <c r="EM89" s="348">
        <f t="shared" si="127"/>
        <v>-2147.2796159459358</v>
      </c>
      <c r="EN89" s="348">
        <f t="shared" si="127"/>
        <v>-2132.1950940676511</v>
      </c>
      <c r="EO89" s="348">
        <f t="shared" si="127"/>
        <v>-2117.0477200148734</v>
      </c>
      <c r="EP89" s="348">
        <f t="shared" si="127"/>
        <v>-2101.8372319035429</v>
      </c>
      <c r="EQ89" s="348">
        <f t="shared" si="127"/>
        <v>-2086.5633667584148</v>
      </c>
      <c r="ER89" s="348">
        <f t="shared" si="127"/>
        <v>-2071.2258605085153</v>
      </c>
      <c r="ES89" s="348">
        <f t="shared" si="127"/>
        <v>-2055.8244479825748</v>
      </c>
      <c r="ET89" s="348">
        <f t="shared" si="127"/>
        <v>-2040.358862904443</v>
      </c>
      <c r="EU89" s="348">
        <f t="shared" si="127"/>
        <v>-2024.8288378884854</v>
      </c>
      <c r="EV89" s="348">
        <f t="shared" si="127"/>
        <v>-2009.2341044349612</v>
      </c>
      <c r="EW89" s="348">
        <f t="shared" si="127"/>
        <v>-1993.5743929253808</v>
      </c>
      <c r="EX89" s="348">
        <f t="shared" si="127"/>
        <v>-1977.8494326178438</v>
      </c>
      <c r="EY89" s="348">
        <f t="shared" si="127"/>
        <v>-1962.0589516423586</v>
      </c>
      <c r="EZ89" s="348">
        <f t="shared" si="127"/>
        <v>-1946.2026769961424</v>
      </c>
      <c r="FA89" s="348">
        <f t="shared" si="127"/>
        <v>-1930.2803345389002</v>
      </c>
      <c r="FB89" s="348">
        <f t="shared" si="127"/>
        <v>-1914.2916489880861</v>
      </c>
      <c r="FC89" s="348">
        <f t="shared" si="127"/>
        <v>-1898.2363439141438</v>
      </c>
      <c r="FD89" s="348">
        <f t="shared" si="127"/>
        <v>-1882.1141417357267</v>
      </c>
      <c r="FE89" s="348">
        <f t="shared" si="127"/>
        <v>-1865.9247637148994</v>
      </c>
      <c r="FF89" s="348">
        <f t="shared" si="127"/>
        <v>-1849.6679299523187</v>
      </c>
      <c r="FG89" s="348">
        <f t="shared" si="127"/>
        <v>-1833.3433593823941</v>
      </c>
      <c r="FH89" s="348">
        <f t="shared" si="127"/>
        <v>-1816.950769768428</v>
      </c>
      <c r="FI89" s="348">
        <f t="shared" si="127"/>
        <v>-1800.489877697737</v>
      </c>
      <c r="FJ89" s="348">
        <f t="shared" si="127"/>
        <v>-1783.9603985767515</v>
      </c>
      <c r="FK89" s="348">
        <f t="shared" si="127"/>
        <v>-1767.3620466260952</v>
      </c>
      <c r="FL89" s="348">
        <f t="shared" si="127"/>
        <v>-1750.6945348756446</v>
      </c>
      <c r="FM89" s="348">
        <f t="shared" si="127"/>
        <v>-1733.9575751595669</v>
      </c>
      <c r="FN89" s="348">
        <f t="shared" si="127"/>
        <v>-1717.1508781113389</v>
      </c>
      <c r="FO89" s="348">
        <f t="shared" si="127"/>
        <v>-1700.2741531587435</v>
      </c>
      <c r="FP89" s="348">
        <f t="shared" si="127"/>
        <v>-1683.3271085188458</v>
      </c>
      <c r="FQ89" s="348">
        <f t="shared" si="127"/>
        <v>-1666.3094511929482</v>
      </c>
      <c r="FR89" s="348">
        <f t="shared" si="127"/>
        <v>-1649.220886961526</v>
      </c>
      <c r="FS89" s="348">
        <f t="shared" si="127"/>
        <v>-1632.06112037914</v>
      </c>
      <c r="FT89" s="348">
        <f t="shared" si="127"/>
        <v>-1614.8298547693269</v>
      </c>
      <c r="FU89" s="348">
        <f t="shared" si="127"/>
        <v>-1597.526792219473</v>
      </c>
      <c r="FV89" s="348">
        <f t="shared" si="127"/>
        <v>-1580.1516335756614</v>
      </c>
      <c r="FW89" s="348">
        <f t="shared" si="127"/>
        <v>-1562.7040784375008</v>
      </c>
      <c r="FX89" s="348">
        <f t="shared" si="127"/>
        <v>-1545.1838251529309</v>
      </c>
      <c r="FY89" s="348">
        <f t="shared" si="127"/>
        <v>-1527.5905708130088</v>
      </c>
      <c r="FZ89" s="348">
        <f t="shared" si="127"/>
        <v>-1509.9240112466703</v>
      </c>
      <c r="GA89" s="348">
        <f t="shared" si="127"/>
        <v>-1492.1838410154721</v>
      </c>
      <c r="GB89" s="348">
        <f t="shared" si="127"/>
        <v>-1474.3697534083108</v>
      </c>
      <c r="GC89" s="348">
        <f t="shared" si="127"/>
        <v>-1456.4814404361193</v>
      </c>
      <c r="GD89" s="348">
        <f t="shared" si="127"/>
        <v>-1438.5185928265437</v>
      </c>
      <c r="GE89" s="348">
        <f t="shared" si="127"/>
        <v>-1420.4809000185951</v>
      </c>
      <c r="GF89" s="348">
        <f t="shared" si="127"/>
        <v>-1402.3680501572796</v>
      </c>
      <c r="GG89" s="348">
        <f t="shared" si="127"/>
        <v>-1384.179730088209</v>
      </c>
      <c r="GH89" s="348">
        <f t="shared" si="127"/>
        <v>-1365.9156253521837</v>
      </c>
      <c r="GI89" s="348">
        <f t="shared" si="127"/>
        <v>-1347.5754201797583</v>
      </c>
      <c r="GJ89" s="348">
        <f t="shared" si="127"/>
        <v>-1329.1587974857812</v>
      </c>
      <c r="GK89" s="348">
        <f t="shared" si="127"/>
        <v>-1310.6654388639126</v>
      </c>
      <c r="GL89" s="348">
        <f t="shared" si="127"/>
        <v>-1292.0950245811196</v>
      </c>
      <c r="GM89" s="348">
        <f t="shared" si="127"/>
        <v>-1273.4472335721482</v>
      </c>
      <c r="GN89" s="348">
        <f t="shared" ref="GN89:IY89" si="128">IF(GN86&gt;0,0,-(GN83+GN84)*$C$37)</f>
        <v>-1254.7217434339727</v>
      </c>
      <c r="GO89" s="348">
        <f t="shared" si="128"/>
        <v>-1235.9182304202216</v>
      </c>
      <c r="GP89" s="348">
        <f t="shared" si="128"/>
        <v>-1217.0363694355797</v>
      </c>
      <c r="GQ89" s="348">
        <f t="shared" si="128"/>
        <v>-1198.0758340301686</v>
      </c>
      <c r="GR89" s="348">
        <f t="shared" si="128"/>
        <v>-1179.0362963939015</v>
      </c>
      <c r="GS89" s="348">
        <f t="shared" si="128"/>
        <v>-1159.9174273508168</v>
      </c>
      <c r="GT89" s="348">
        <f t="shared" si="128"/>
        <v>-1140.7188963533856</v>
      </c>
      <c r="GU89" s="348">
        <f t="shared" si="128"/>
        <v>-1121.4403714767986</v>
      </c>
      <c r="GV89" s="348">
        <f t="shared" si="128"/>
        <v>-1102.081519413226</v>
      </c>
      <c r="GW89" s="348">
        <f t="shared" si="128"/>
        <v>-1082.642005466055</v>
      </c>
      <c r="GX89" s="348">
        <f t="shared" si="128"/>
        <v>-1063.1214935441044</v>
      </c>
      <c r="GY89" s="348">
        <f t="shared" si="128"/>
        <v>-1043.5196461558121</v>
      </c>
      <c r="GZ89" s="348">
        <f t="shared" si="128"/>
        <v>-1023.8361244034019</v>
      </c>
      <c r="HA89" s="348">
        <f t="shared" si="128"/>
        <v>-1004.0705879770233</v>
      </c>
      <c r="HB89" s="348">
        <f t="shared" si="128"/>
        <v>-984.22269514886818</v>
      </c>
      <c r="HC89" s="348">
        <f t="shared" si="128"/>
        <v>-964.29210276726235</v>
      </c>
      <c r="HD89" s="348">
        <f t="shared" si="128"/>
        <v>-944.27846625073323</v>
      </c>
      <c r="HE89" s="348">
        <f t="shared" si="128"/>
        <v>-924.18143958205189</v>
      </c>
      <c r="HF89" s="348">
        <f t="shared" si="128"/>
        <v>-904.00067530225112</v>
      </c>
      <c r="HG89" s="348">
        <f t="shared" si="128"/>
        <v>-883.73582450461777</v>
      </c>
      <c r="HH89" s="348">
        <f t="shared" si="128"/>
        <v>-863.38653682866095</v>
      </c>
      <c r="HI89" s="348">
        <f t="shared" si="128"/>
        <v>-842.9524604540544</v>
      </c>
      <c r="HJ89" s="348">
        <f t="shared" si="128"/>
        <v>-822.43324209455363</v>
      </c>
      <c r="HK89" s="348">
        <f t="shared" si="128"/>
        <v>-801.82852699188822</v>
      </c>
      <c r="HL89" s="348">
        <f t="shared" si="128"/>
        <v>-781.13795890962831</v>
      </c>
      <c r="HM89" s="348">
        <f t="shared" si="128"/>
        <v>-760.3611801270257</v>
      </c>
      <c r="HN89" s="348">
        <f t="shared" si="128"/>
        <v>-739.497831432829</v>
      </c>
      <c r="HO89" s="348">
        <f t="shared" si="128"/>
        <v>-718.54755211907309</v>
      </c>
      <c r="HP89" s="348">
        <f t="shared" si="128"/>
        <v>-697.50997997484319</v>
      </c>
      <c r="HQ89" s="348">
        <f t="shared" si="128"/>
        <v>-676.38475128001244</v>
      </c>
      <c r="HR89" s="348">
        <f t="shared" si="128"/>
        <v>-655.17150079895305</v>
      </c>
      <c r="HS89" s="348">
        <f t="shared" si="128"/>
        <v>-633.86986177422261</v>
      </c>
      <c r="HT89" s="348">
        <f t="shared" si="128"/>
        <v>-612.47946592022242</v>
      </c>
      <c r="HU89" s="348">
        <f t="shared" si="128"/>
        <v>-590.99994341683077</v>
      </c>
      <c r="HV89" s="348">
        <f t="shared" si="128"/>
        <v>-569.43092290300808</v>
      </c>
      <c r="HW89" s="348">
        <f t="shared" si="128"/>
        <v>-547.7720314703779</v>
      </c>
      <c r="HX89" s="348">
        <f t="shared" si="128"/>
        <v>-526.02289465677836</v>
      </c>
      <c r="HY89" s="348">
        <f t="shared" si="128"/>
        <v>-504.18313643978894</v>
      </c>
      <c r="HZ89" s="348">
        <f t="shared" si="128"/>
        <v>-482.25237923022866</v>
      </c>
      <c r="IA89" s="348">
        <f t="shared" si="128"/>
        <v>-460.23024386562861</v>
      </c>
      <c r="IB89" s="348">
        <f t="shared" si="128"/>
        <v>-438.11634960367599</v>
      </c>
      <c r="IC89" s="348">
        <f t="shared" si="128"/>
        <v>-415.91031411563193</v>
      </c>
      <c r="ID89" s="348">
        <f t="shared" si="128"/>
        <v>-393.61175347972102</v>
      </c>
      <c r="IE89" s="348">
        <f t="shared" si="128"/>
        <v>-371.22028217449383</v>
      </c>
      <c r="IF89" s="348">
        <f t="shared" si="128"/>
        <v>-348.7355130721615</v>
      </c>
      <c r="IG89" s="348">
        <f t="shared" si="128"/>
        <v>-326.15705743190279</v>
      </c>
      <c r="IH89" s="348">
        <f t="shared" si="128"/>
        <v>-303.48452489314303</v>
      </c>
      <c r="II89" s="348">
        <f t="shared" si="128"/>
        <v>-280.71752346880504</v>
      </c>
      <c r="IJ89" s="348">
        <f t="shared" si="128"/>
        <v>-257.85565953853239</v>
      </c>
      <c r="IK89" s="348">
        <f t="shared" si="128"/>
        <v>-234.89853784188355</v>
      </c>
      <c r="IL89" s="348">
        <f t="shared" si="128"/>
        <v>-211.84576147149869</v>
      </c>
      <c r="IM89" s="348">
        <f t="shared" si="128"/>
        <v>-188.69693186623724</v>
      </c>
      <c r="IN89" s="348">
        <f t="shared" si="128"/>
        <v>-165.45164880428717</v>
      </c>
      <c r="IO89" s="348">
        <f t="shared" si="128"/>
        <v>-142.10951039624564</v>
      </c>
      <c r="IP89" s="348">
        <f t="shared" si="128"/>
        <v>-118.6701130781706</v>
      </c>
      <c r="IQ89" s="348">
        <f t="shared" si="128"/>
        <v>-95.133051604603608</v>
      </c>
      <c r="IR89" s="348">
        <f t="shared" si="128"/>
        <v>-71.497919041563392</v>
      </c>
      <c r="IS89" s="348">
        <f t="shared" si="128"/>
        <v>-47.764306759510525</v>
      </c>
      <c r="IT89" s="348">
        <f t="shared" si="128"/>
        <v>-23.931804426282437</v>
      </c>
      <c r="IU89" s="348">
        <f t="shared" si="128"/>
        <v>7.6928093524960179E-13</v>
      </c>
      <c r="IV89" s="348">
        <f t="shared" si="128"/>
        <v>7.6928093524960179E-13</v>
      </c>
      <c r="IW89" s="348">
        <f t="shared" si="128"/>
        <v>7.6928093524960179E-13</v>
      </c>
      <c r="IX89" s="348">
        <f t="shared" si="128"/>
        <v>7.6928093524960179E-13</v>
      </c>
      <c r="IY89" s="348">
        <f t="shared" si="128"/>
        <v>7.6928093524960179E-13</v>
      </c>
      <c r="IZ89" s="348">
        <f t="shared" ref="IZ89:JV89" si="129">IF(IZ86&gt;0,0,-(IZ83+IZ84)*$C$37)</f>
        <v>7.6928093524960179E-13</v>
      </c>
      <c r="JA89" s="348">
        <f t="shared" si="129"/>
        <v>7.6928093524960179E-13</v>
      </c>
      <c r="JB89" s="348">
        <f t="shared" si="129"/>
        <v>7.6928093524960179E-13</v>
      </c>
      <c r="JC89" s="348">
        <f t="shared" si="129"/>
        <v>7.6928093524960179E-13</v>
      </c>
      <c r="JD89" s="348">
        <f t="shared" si="129"/>
        <v>7.6928093524960179E-13</v>
      </c>
      <c r="JE89" s="348">
        <f t="shared" si="129"/>
        <v>7.6928093524960179E-13</v>
      </c>
      <c r="JF89" s="348">
        <f t="shared" si="129"/>
        <v>7.6928093524960179E-13</v>
      </c>
      <c r="JG89" s="348">
        <f t="shared" si="129"/>
        <v>7.6928093524960179E-13</v>
      </c>
      <c r="JH89" s="348">
        <f t="shared" si="129"/>
        <v>7.6928093524960179E-13</v>
      </c>
      <c r="JI89" s="348">
        <f t="shared" si="129"/>
        <v>7.6928093524960179E-13</v>
      </c>
      <c r="JJ89" s="348">
        <f t="shared" si="129"/>
        <v>7.6928093524960179E-13</v>
      </c>
      <c r="JK89" s="348">
        <f t="shared" si="129"/>
        <v>7.6928093524960179E-13</v>
      </c>
      <c r="JL89" s="348">
        <f t="shared" si="129"/>
        <v>7.6928093524960179E-13</v>
      </c>
      <c r="JM89" s="348">
        <f t="shared" si="129"/>
        <v>7.6928093524960179E-13</v>
      </c>
      <c r="JN89" s="348">
        <f t="shared" si="129"/>
        <v>7.6928093524960179E-13</v>
      </c>
      <c r="JO89" s="348">
        <f t="shared" si="129"/>
        <v>7.6928093524960179E-13</v>
      </c>
      <c r="JP89" s="348">
        <f t="shared" si="129"/>
        <v>7.6928093524960179E-13</v>
      </c>
      <c r="JQ89" s="348">
        <f t="shared" si="129"/>
        <v>7.6928093524960179E-13</v>
      </c>
      <c r="JR89" s="348">
        <f t="shared" si="129"/>
        <v>7.6928093524960179E-13</v>
      </c>
      <c r="JS89" s="348">
        <f t="shared" si="129"/>
        <v>7.6928093524960179E-13</v>
      </c>
      <c r="JT89" s="348">
        <f t="shared" si="129"/>
        <v>7.6928093524960179E-13</v>
      </c>
      <c r="JU89" s="348">
        <f t="shared" si="129"/>
        <v>7.6928093524960179E-13</v>
      </c>
      <c r="JV89" s="348">
        <f t="shared" si="129"/>
        <v>7.6928093524960179E-13</v>
      </c>
    </row>
    <row r="90" spans="1:282" s="363" customFormat="1" ht="30" x14ac:dyDescent="0.25">
      <c r="A90" s="360" t="s">
        <v>480</v>
      </c>
      <c r="B90" s="361"/>
      <c r="C90" s="362">
        <f>-(C85+C89)</f>
        <v>0</v>
      </c>
      <c r="D90" s="362">
        <f t="shared" ref="D90:BO90" si="130">-(D85+D89)</f>
        <v>0</v>
      </c>
      <c r="E90" s="362">
        <f t="shared" si="130"/>
        <v>0</v>
      </c>
      <c r="F90" s="362">
        <f t="shared" si="130"/>
        <v>0</v>
      </c>
      <c r="G90" s="362">
        <f t="shared" si="130"/>
        <v>0</v>
      </c>
      <c r="H90" s="362">
        <f t="shared" si="130"/>
        <v>0</v>
      </c>
      <c r="I90" s="362">
        <f t="shared" si="130"/>
        <v>0</v>
      </c>
      <c r="J90" s="362">
        <f t="shared" si="130"/>
        <v>0</v>
      </c>
      <c r="K90" s="362">
        <f t="shared" si="130"/>
        <v>0</v>
      </c>
      <c r="L90" s="362">
        <f t="shared" si="130"/>
        <v>0</v>
      </c>
      <c r="M90" s="362">
        <f t="shared" si="130"/>
        <v>0</v>
      </c>
      <c r="N90" s="362">
        <f t="shared" si="130"/>
        <v>0</v>
      </c>
      <c r="O90" s="362">
        <f t="shared" si="130"/>
        <v>3532.6041666666665</v>
      </c>
      <c r="P90" s="362">
        <f t="shared" si="130"/>
        <v>3532.6041666666665</v>
      </c>
      <c r="Q90" s="362">
        <f t="shared" si="130"/>
        <v>3532.6041666666665</v>
      </c>
      <c r="R90" s="362">
        <f t="shared" si="130"/>
        <v>3532.6041666666665</v>
      </c>
      <c r="S90" s="362">
        <f t="shared" si="130"/>
        <v>3532.6041666666665</v>
      </c>
      <c r="T90" s="362">
        <f t="shared" si="130"/>
        <v>3532.6041666666665</v>
      </c>
      <c r="U90" s="362">
        <f t="shared" si="130"/>
        <v>3532.6041666666665</v>
      </c>
      <c r="V90" s="362">
        <f t="shared" si="130"/>
        <v>3532.6041666666665</v>
      </c>
      <c r="W90" s="362">
        <f t="shared" si="130"/>
        <v>3532.6041666666665</v>
      </c>
      <c r="X90" s="362">
        <f t="shared" si="130"/>
        <v>3532.6041666666665</v>
      </c>
      <c r="Y90" s="362">
        <f t="shared" si="130"/>
        <v>3532.6041666666665</v>
      </c>
      <c r="Z90" s="362">
        <f t="shared" si="130"/>
        <v>3532.6041666666665</v>
      </c>
      <c r="AA90" s="362">
        <f t="shared" si="130"/>
        <v>5767.5648667342521</v>
      </c>
      <c r="AB90" s="362">
        <f t="shared" si="130"/>
        <v>5767.564866734253</v>
      </c>
      <c r="AC90" s="362">
        <f t="shared" si="130"/>
        <v>5767.5648667342521</v>
      </c>
      <c r="AD90" s="362">
        <f t="shared" si="130"/>
        <v>5767.5648667342521</v>
      </c>
      <c r="AE90" s="362">
        <f t="shared" si="130"/>
        <v>5767.564866734253</v>
      </c>
      <c r="AF90" s="362">
        <f t="shared" si="130"/>
        <v>5767.5648667342539</v>
      </c>
      <c r="AG90" s="362">
        <f t="shared" si="130"/>
        <v>5767.564866734253</v>
      </c>
      <c r="AH90" s="362">
        <f t="shared" si="130"/>
        <v>5767.564866734253</v>
      </c>
      <c r="AI90" s="362">
        <f t="shared" si="130"/>
        <v>5767.5648667342521</v>
      </c>
      <c r="AJ90" s="362">
        <f t="shared" si="130"/>
        <v>5767.5648667342521</v>
      </c>
      <c r="AK90" s="362">
        <f t="shared" si="130"/>
        <v>5767.564866734253</v>
      </c>
      <c r="AL90" s="362">
        <f t="shared" si="130"/>
        <v>5767.5648667342539</v>
      </c>
      <c r="AM90" s="362">
        <f t="shared" si="130"/>
        <v>5767.564866734253</v>
      </c>
      <c r="AN90" s="362">
        <f t="shared" si="130"/>
        <v>5767.5648667342521</v>
      </c>
      <c r="AO90" s="362">
        <f t="shared" si="130"/>
        <v>5767.564866734253</v>
      </c>
      <c r="AP90" s="362">
        <f t="shared" si="130"/>
        <v>5767.5648667342521</v>
      </c>
      <c r="AQ90" s="362">
        <f t="shared" si="130"/>
        <v>5767.5648667342521</v>
      </c>
      <c r="AR90" s="362">
        <f t="shared" si="130"/>
        <v>5767.5648667342539</v>
      </c>
      <c r="AS90" s="362">
        <f t="shared" si="130"/>
        <v>5767.5648667342539</v>
      </c>
      <c r="AT90" s="362">
        <f t="shared" si="130"/>
        <v>5767.5648667342539</v>
      </c>
      <c r="AU90" s="362">
        <f t="shared" si="130"/>
        <v>5767.564866734253</v>
      </c>
      <c r="AV90" s="362">
        <f t="shared" si="130"/>
        <v>5767.5648667342539</v>
      </c>
      <c r="AW90" s="362">
        <f t="shared" si="130"/>
        <v>5767.564866734253</v>
      </c>
      <c r="AX90" s="362">
        <f t="shared" si="130"/>
        <v>5767.564866734253</v>
      </c>
      <c r="AY90" s="362">
        <f t="shared" si="130"/>
        <v>5767.5648667342521</v>
      </c>
      <c r="AZ90" s="362">
        <f t="shared" si="130"/>
        <v>5767.5648667342521</v>
      </c>
      <c r="BA90" s="362">
        <f t="shared" si="130"/>
        <v>5767.564866734253</v>
      </c>
      <c r="BB90" s="362">
        <f t="shared" si="130"/>
        <v>5767.5648667342521</v>
      </c>
      <c r="BC90" s="362">
        <f t="shared" si="130"/>
        <v>5767.5648667342521</v>
      </c>
      <c r="BD90" s="362">
        <f t="shared" si="130"/>
        <v>5767.5648667342521</v>
      </c>
      <c r="BE90" s="362">
        <f t="shared" si="130"/>
        <v>5767.5648667342521</v>
      </c>
      <c r="BF90" s="362">
        <f t="shared" si="130"/>
        <v>5767.5648667342521</v>
      </c>
      <c r="BG90" s="362">
        <f t="shared" si="130"/>
        <v>5767.5648667342521</v>
      </c>
      <c r="BH90" s="362">
        <f t="shared" si="130"/>
        <v>5767.5648667342521</v>
      </c>
      <c r="BI90" s="362">
        <f t="shared" si="130"/>
        <v>5767.5648667342521</v>
      </c>
      <c r="BJ90" s="362">
        <f t="shared" si="130"/>
        <v>5767.5648667342521</v>
      </c>
      <c r="BK90" s="362">
        <f t="shared" si="130"/>
        <v>5767.5648667342521</v>
      </c>
      <c r="BL90" s="362">
        <f t="shared" si="130"/>
        <v>5767.564866734253</v>
      </c>
      <c r="BM90" s="362">
        <f t="shared" si="130"/>
        <v>5767.5648667342521</v>
      </c>
      <c r="BN90" s="362">
        <f t="shared" si="130"/>
        <v>5767.564866734253</v>
      </c>
      <c r="BO90" s="362">
        <f t="shared" si="130"/>
        <v>5767.5648667342521</v>
      </c>
      <c r="BP90" s="362">
        <f t="shared" ref="BP90:EA90" si="131">-(BP85+BP89)</f>
        <v>5767.5648667342521</v>
      </c>
      <c r="BQ90" s="362">
        <f t="shared" si="131"/>
        <v>5767.5648667342521</v>
      </c>
      <c r="BR90" s="362">
        <f t="shared" si="131"/>
        <v>5767.564866734253</v>
      </c>
      <c r="BS90" s="362">
        <f t="shared" si="131"/>
        <v>5767.564866734253</v>
      </c>
      <c r="BT90" s="362">
        <f t="shared" si="131"/>
        <v>5767.5648667342521</v>
      </c>
      <c r="BU90" s="362">
        <f t="shared" si="131"/>
        <v>5767.564866734253</v>
      </c>
      <c r="BV90" s="362">
        <f t="shared" si="131"/>
        <v>5767.5648667342521</v>
      </c>
      <c r="BW90" s="362">
        <f t="shared" si="131"/>
        <v>5767.5648667342521</v>
      </c>
      <c r="BX90" s="362">
        <f t="shared" si="131"/>
        <v>5767.564866734253</v>
      </c>
      <c r="BY90" s="362">
        <f t="shared" si="131"/>
        <v>5767.5648667342521</v>
      </c>
      <c r="BZ90" s="362">
        <f t="shared" si="131"/>
        <v>5767.5648667342521</v>
      </c>
      <c r="CA90" s="362">
        <f t="shared" si="131"/>
        <v>5767.5648667342521</v>
      </c>
      <c r="CB90" s="362">
        <f t="shared" si="131"/>
        <v>5767.5648667342521</v>
      </c>
      <c r="CC90" s="362">
        <f t="shared" si="131"/>
        <v>5767.5648667342521</v>
      </c>
      <c r="CD90" s="362">
        <f t="shared" si="131"/>
        <v>5767.5648667342521</v>
      </c>
      <c r="CE90" s="362">
        <f t="shared" si="131"/>
        <v>5767.5648667342521</v>
      </c>
      <c r="CF90" s="362">
        <f t="shared" si="131"/>
        <v>5767.5648667342521</v>
      </c>
      <c r="CG90" s="362">
        <f t="shared" si="131"/>
        <v>5767.5648667342521</v>
      </c>
      <c r="CH90" s="362">
        <f t="shared" si="131"/>
        <v>5767.5648667342521</v>
      </c>
      <c r="CI90" s="362">
        <f t="shared" si="131"/>
        <v>5767.5648667342521</v>
      </c>
      <c r="CJ90" s="362">
        <f t="shared" si="131"/>
        <v>5767.5648667342521</v>
      </c>
      <c r="CK90" s="362">
        <f t="shared" si="131"/>
        <v>5767.5648667342521</v>
      </c>
      <c r="CL90" s="362">
        <f t="shared" si="131"/>
        <v>5767.5648667342521</v>
      </c>
      <c r="CM90" s="362">
        <f t="shared" si="131"/>
        <v>5767.5648667342521</v>
      </c>
      <c r="CN90" s="362">
        <f t="shared" si="131"/>
        <v>5767.5648667342521</v>
      </c>
      <c r="CO90" s="362">
        <f t="shared" si="131"/>
        <v>5767.5648667342521</v>
      </c>
      <c r="CP90" s="362">
        <f t="shared" si="131"/>
        <v>5767.5648667342521</v>
      </c>
      <c r="CQ90" s="362">
        <f t="shared" si="131"/>
        <v>5767.564866734253</v>
      </c>
      <c r="CR90" s="362">
        <f t="shared" si="131"/>
        <v>5767.5648667342521</v>
      </c>
      <c r="CS90" s="362">
        <f t="shared" si="131"/>
        <v>5767.5648667342521</v>
      </c>
      <c r="CT90" s="362">
        <f t="shared" si="131"/>
        <v>5767.5648667342521</v>
      </c>
      <c r="CU90" s="362">
        <f t="shared" si="131"/>
        <v>5767.5648667342521</v>
      </c>
      <c r="CV90" s="362">
        <f t="shared" si="131"/>
        <v>5767.5648667342521</v>
      </c>
      <c r="CW90" s="362">
        <f t="shared" si="131"/>
        <v>5767.5648667342521</v>
      </c>
      <c r="CX90" s="362">
        <f t="shared" si="131"/>
        <v>5767.5648667342521</v>
      </c>
      <c r="CY90" s="362">
        <f t="shared" si="131"/>
        <v>5767.5648667342521</v>
      </c>
      <c r="CZ90" s="362">
        <f t="shared" si="131"/>
        <v>5767.5648667342521</v>
      </c>
      <c r="DA90" s="362">
        <f t="shared" si="131"/>
        <v>5767.5648667342521</v>
      </c>
      <c r="DB90" s="362">
        <f t="shared" si="131"/>
        <v>5767.5648667342521</v>
      </c>
      <c r="DC90" s="362">
        <f t="shared" si="131"/>
        <v>5767.5648667342521</v>
      </c>
      <c r="DD90" s="362">
        <f t="shared" si="131"/>
        <v>5767.564866734253</v>
      </c>
      <c r="DE90" s="362">
        <f t="shared" si="131"/>
        <v>5767.564866734253</v>
      </c>
      <c r="DF90" s="362">
        <f t="shared" si="131"/>
        <v>5767.5648667342521</v>
      </c>
      <c r="DG90" s="362">
        <f t="shared" si="131"/>
        <v>5767.5648667342521</v>
      </c>
      <c r="DH90" s="362">
        <f t="shared" si="131"/>
        <v>5767.5648667342521</v>
      </c>
      <c r="DI90" s="362">
        <f t="shared" si="131"/>
        <v>5767.5648667342521</v>
      </c>
      <c r="DJ90" s="362">
        <f t="shared" si="131"/>
        <v>5767.5648667342521</v>
      </c>
      <c r="DK90" s="362">
        <f t="shared" si="131"/>
        <v>5767.5648667342521</v>
      </c>
      <c r="DL90" s="362">
        <f t="shared" si="131"/>
        <v>5767.5648667342521</v>
      </c>
      <c r="DM90" s="362">
        <f t="shared" si="131"/>
        <v>5767.5648667342521</v>
      </c>
      <c r="DN90" s="362">
        <f t="shared" si="131"/>
        <v>5767.5648667342521</v>
      </c>
      <c r="DO90" s="362">
        <f t="shared" si="131"/>
        <v>5767.5648667342521</v>
      </c>
      <c r="DP90" s="362">
        <f t="shared" si="131"/>
        <v>5767.5648667342521</v>
      </c>
      <c r="DQ90" s="362">
        <f t="shared" si="131"/>
        <v>5767.564866734253</v>
      </c>
      <c r="DR90" s="362">
        <f t="shared" si="131"/>
        <v>5767.5648667342521</v>
      </c>
      <c r="DS90" s="362">
        <f t="shared" si="131"/>
        <v>5767.564866734253</v>
      </c>
      <c r="DT90" s="362">
        <f t="shared" si="131"/>
        <v>5767.5648667342521</v>
      </c>
      <c r="DU90" s="362">
        <f t="shared" si="131"/>
        <v>5767.564866734253</v>
      </c>
      <c r="DV90" s="362">
        <f t="shared" si="131"/>
        <v>5767.564866734253</v>
      </c>
      <c r="DW90" s="362">
        <f t="shared" si="131"/>
        <v>5767.564866734253</v>
      </c>
      <c r="DX90" s="362">
        <f t="shared" si="131"/>
        <v>5767.5648667342521</v>
      </c>
      <c r="DY90" s="362">
        <f t="shared" si="131"/>
        <v>5767.5648667342521</v>
      </c>
      <c r="DZ90" s="362">
        <f t="shared" si="131"/>
        <v>5767.5648667342521</v>
      </c>
      <c r="EA90" s="362">
        <f t="shared" si="131"/>
        <v>5767.564866734253</v>
      </c>
      <c r="EB90" s="362">
        <f t="shared" ref="EB90:GM90" si="132">-(EB85+EB89)</f>
        <v>5767.5648667342521</v>
      </c>
      <c r="EC90" s="362">
        <f t="shared" si="132"/>
        <v>5767.564866734253</v>
      </c>
      <c r="ED90" s="362">
        <f t="shared" si="132"/>
        <v>5767.564866734253</v>
      </c>
      <c r="EE90" s="362">
        <f t="shared" si="132"/>
        <v>5767.5648667342521</v>
      </c>
      <c r="EF90" s="362">
        <f t="shared" si="132"/>
        <v>5767.5648667342521</v>
      </c>
      <c r="EG90" s="362">
        <f t="shared" si="132"/>
        <v>5767.5648667342521</v>
      </c>
      <c r="EH90" s="362">
        <f t="shared" si="132"/>
        <v>5767.5648667342521</v>
      </c>
      <c r="EI90" s="362">
        <f t="shared" si="132"/>
        <v>5767.564866734253</v>
      </c>
      <c r="EJ90" s="362">
        <f t="shared" si="132"/>
        <v>5767.564866734253</v>
      </c>
      <c r="EK90" s="362">
        <f t="shared" si="132"/>
        <v>5767.5648667342521</v>
      </c>
      <c r="EL90" s="362">
        <f t="shared" si="132"/>
        <v>5767.5648667342521</v>
      </c>
      <c r="EM90" s="362">
        <f t="shared" si="132"/>
        <v>5767.5648667342521</v>
      </c>
      <c r="EN90" s="362">
        <f t="shared" si="132"/>
        <v>5767.5648667342521</v>
      </c>
      <c r="EO90" s="362">
        <f t="shared" si="132"/>
        <v>5767.564866734253</v>
      </c>
      <c r="EP90" s="362">
        <f t="shared" si="132"/>
        <v>5767.564866734253</v>
      </c>
      <c r="EQ90" s="362">
        <f t="shared" si="132"/>
        <v>5767.5648667342521</v>
      </c>
      <c r="ER90" s="362">
        <f t="shared" si="132"/>
        <v>5767.5648667342521</v>
      </c>
      <c r="ES90" s="362">
        <f t="shared" si="132"/>
        <v>5767.5648667342521</v>
      </c>
      <c r="ET90" s="362">
        <f t="shared" si="132"/>
        <v>5767.5648667342521</v>
      </c>
      <c r="EU90" s="362">
        <f t="shared" si="132"/>
        <v>5767.5648667342521</v>
      </c>
      <c r="EV90" s="362">
        <f t="shared" si="132"/>
        <v>5767.5648667342521</v>
      </c>
      <c r="EW90" s="362">
        <f t="shared" si="132"/>
        <v>5767.5648667342521</v>
      </c>
      <c r="EX90" s="362">
        <f t="shared" si="132"/>
        <v>5767.5648667342521</v>
      </c>
      <c r="EY90" s="362">
        <f t="shared" si="132"/>
        <v>5767.5648667342521</v>
      </c>
      <c r="EZ90" s="362">
        <f t="shared" si="132"/>
        <v>5767.5648667342521</v>
      </c>
      <c r="FA90" s="362">
        <f t="shared" si="132"/>
        <v>5767.5648667342521</v>
      </c>
      <c r="FB90" s="362">
        <f t="shared" si="132"/>
        <v>5767.5648667342521</v>
      </c>
      <c r="FC90" s="362">
        <f t="shared" si="132"/>
        <v>5767.5648667342521</v>
      </c>
      <c r="FD90" s="362">
        <f t="shared" si="132"/>
        <v>5767.5648667342521</v>
      </c>
      <c r="FE90" s="362">
        <f t="shared" si="132"/>
        <v>5767.5648667342521</v>
      </c>
      <c r="FF90" s="362">
        <f t="shared" si="132"/>
        <v>5767.5648667342512</v>
      </c>
      <c r="FG90" s="362">
        <f t="shared" si="132"/>
        <v>5767.5648667342521</v>
      </c>
      <c r="FH90" s="362">
        <f t="shared" si="132"/>
        <v>5767.5648667342521</v>
      </c>
      <c r="FI90" s="362">
        <f t="shared" si="132"/>
        <v>5767.5648667342521</v>
      </c>
      <c r="FJ90" s="362">
        <f t="shared" si="132"/>
        <v>5767.5648667342521</v>
      </c>
      <c r="FK90" s="362">
        <f t="shared" si="132"/>
        <v>5767.5648667342512</v>
      </c>
      <c r="FL90" s="362">
        <f t="shared" si="132"/>
        <v>5767.5648667342512</v>
      </c>
      <c r="FM90" s="362">
        <f t="shared" si="132"/>
        <v>5767.5648667342521</v>
      </c>
      <c r="FN90" s="362">
        <f t="shared" si="132"/>
        <v>5767.5648667342512</v>
      </c>
      <c r="FO90" s="362">
        <f t="shared" si="132"/>
        <v>5767.5648667342512</v>
      </c>
      <c r="FP90" s="362">
        <f t="shared" si="132"/>
        <v>5767.5648667342521</v>
      </c>
      <c r="FQ90" s="362">
        <f t="shared" si="132"/>
        <v>5767.5648667342521</v>
      </c>
      <c r="FR90" s="362">
        <f t="shared" si="132"/>
        <v>5767.5648667342512</v>
      </c>
      <c r="FS90" s="362">
        <f t="shared" si="132"/>
        <v>5767.5648667342521</v>
      </c>
      <c r="FT90" s="362">
        <f t="shared" si="132"/>
        <v>5767.5648667342512</v>
      </c>
      <c r="FU90" s="362">
        <f t="shared" si="132"/>
        <v>5767.5648667342521</v>
      </c>
      <c r="FV90" s="362">
        <f t="shared" si="132"/>
        <v>5767.5648667342512</v>
      </c>
      <c r="FW90" s="362">
        <f t="shared" si="132"/>
        <v>5767.5648667342521</v>
      </c>
      <c r="FX90" s="362">
        <f t="shared" si="132"/>
        <v>5767.5648667342512</v>
      </c>
      <c r="FY90" s="362">
        <f t="shared" si="132"/>
        <v>5767.5648667342521</v>
      </c>
      <c r="FZ90" s="362">
        <f t="shared" si="132"/>
        <v>5767.5648667342521</v>
      </c>
      <c r="GA90" s="362">
        <f t="shared" si="132"/>
        <v>5767.5648667342521</v>
      </c>
      <c r="GB90" s="362">
        <f t="shared" si="132"/>
        <v>5767.5648667342521</v>
      </c>
      <c r="GC90" s="362">
        <f t="shared" si="132"/>
        <v>5767.564866734253</v>
      </c>
      <c r="GD90" s="362">
        <f t="shared" si="132"/>
        <v>5767.5648667342521</v>
      </c>
      <c r="GE90" s="362">
        <f t="shared" si="132"/>
        <v>5767.5648667342521</v>
      </c>
      <c r="GF90" s="362">
        <f t="shared" si="132"/>
        <v>5767.5648667342521</v>
      </c>
      <c r="GG90" s="362">
        <f t="shared" si="132"/>
        <v>5767.5648667342521</v>
      </c>
      <c r="GH90" s="362">
        <f t="shared" si="132"/>
        <v>5767.5648667342521</v>
      </c>
      <c r="GI90" s="362">
        <f t="shared" si="132"/>
        <v>5767.5648667342512</v>
      </c>
      <c r="GJ90" s="362">
        <f t="shared" si="132"/>
        <v>5767.5648667342512</v>
      </c>
      <c r="GK90" s="362">
        <f t="shared" si="132"/>
        <v>5767.5648667342512</v>
      </c>
      <c r="GL90" s="362">
        <f t="shared" si="132"/>
        <v>5767.5648667342521</v>
      </c>
      <c r="GM90" s="362">
        <f t="shared" si="132"/>
        <v>5767.5648667342512</v>
      </c>
      <c r="GN90" s="362">
        <f t="shared" ref="GN90:IY90" si="133">-(GN85+GN89)</f>
        <v>5767.5648667342521</v>
      </c>
      <c r="GO90" s="362">
        <f t="shared" si="133"/>
        <v>5767.5648667342521</v>
      </c>
      <c r="GP90" s="362">
        <f t="shared" si="133"/>
        <v>5767.5648667342521</v>
      </c>
      <c r="GQ90" s="362">
        <f t="shared" si="133"/>
        <v>5767.5648667342521</v>
      </c>
      <c r="GR90" s="362">
        <f t="shared" si="133"/>
        <v>5767.5648667342512</v>
      </c>
      <c r="GS90" s="362">
        <f t="shared" si="133"/>
        <v>5767.5648667342521</v>
      </c>
      <c r="GT90" s="362">
        <f t="shared" si="133"/>
        <v>5767.5648667342512</v>
      </c>
      <c r="GU90" s="362">
        <f t="shared" si="133"/>
        <v>5767.5648667342512</v>
      </c>
      <c r="GV90" s="362">
        <f t="shared" si="133"/>
        <v>5767.5648667342521</v>
      </c>
      <c r="GW90" s="362">
        <f t="shared" si="133"/>
        <v>5767.5648667342512</v>
      </c>
      <c r="GX90" s="362">
        <f t="shared" si="133"/>
        <v>5767.5648667342521</v>
      </c>
      <c r="GY90" s="362">
        <f t="shared" si="133"/>
        <v>5767.5648667342521</v>
      </c>
      <c r="GZ90" s="362">
        <f t="shared" si="133"/>
        <v>5767.5648667342512</v>
      </c>
      <c r="HA90" s="362">
        <f t="shared" si="133"/>
        <v>5767.5648667342512</v>
      </c>
      <c r="HB90" s="362">
        <f t="shared" si="133"/>
        <v>5767.5648667342512</v>
      </c>
      <c r="HC90" s="362">
        <f t="shared" si="133"/>
        <v>5767.5648667342521</v>
      </c>
      <c r="HD90" s="362">
        <f t="shared" si="133"/>
        <v>5767.5648667342512</v>
      </c>
      <c r="HE90" s="362">
        <f t="shared" si="133"/>
        <v>5767.5648667342512</v>
      </c>
      <c r="HF90" s="362">
        <f t="shared" si="133"/>
        <v>5767.5648667342512</v>
      </c>
      <c r="HG90" s="362">
        <f t="shared" si="133"/>
        <v>5767.5648667342512</v>
      </c>
      <c r="HH90" s="362">
        <f t="shared" si="133"/>
        <v>5767.5648667342502</v>
      </c>
      <c r="HI90" s="362">
        <f t="shared" si="133"/>
        <v>5767.5648667342521</v>
      </c>
      <c r="HJ90" s="362">
        <f t="shared" si="133"/>
        <v>5767.5648667342521</v>
      </c>
      <c r="HK90" s="362">
        <f t="shared" si="133"/>
        <v>5767.5648667342512</v>
      </c>
      <c r="HL90" s="362">
        <f t="shared" si="133"/>
        <v>5767.5648667342521</v>
      </c>
      <c r="HM90" s="362">
        <f t="shared" si="133"/>
        <v>5767.5648667342521</v>
      </c>
      <c r="HN90" s="362">
        <f t="shared" si="133"/>
        <v>5767.5648667342521</v>
      </c>
      <c r="HO90" s="362">
        <f t="shared" si="133"/>
        <v>5767.5648667342521</v>
      </c>
      <c r="HP90" s="362">
        <f t="shared" si="133"/>
        <v>5767.5648667342512</v>
      </c>
      <c r="HQ90" s="362">
        <f t="shared" si="133"/>
        <v>5767.5648667342512</v>
      </c>
      <c r="HR90" s="362">
        <f t="shared" si="133"/>
        <v>5767.5648667342521</v>
      </c>
      <c r="HS90" s="362">
        <f t="shared" si="133"/>
        <v>5767.5648667342521</v>
      </c>
      <c r="HT90" s="362">
        <f t="shared" si="133"/>
        <v>5767.5648667342521</v>
      </c>
      <c r="HU90" s="362">
        <f t="shared" si="133"/>
        <v>5767.5648667342521</v>
      </c>
      <c r="HV90" s="362">
        <f t="shared" si="133"/>
        <v>5767.5648667342512</v>
      </c>
      <c r="HW90" s="362">
        <f t="shared" si="133"/>
        <v>5767.5648667342521</v>
      </c>
      <c r="HX90" s="362">
        <f t="shared" si="133"/>
        <v>5767.5648667342512</v>
      </c>
      <c r="HY90" s="362">
        <f t="shared" si="133"/>
        <v>5767.5648667342521</v>
      </c>
      <c r="HZ90" s="362">
        <f t="shared" si="133"/>
        <v>5767.5648667342521</v>
      </c>
      <c r="IA90" s="362">
        <f t="shared" si="133"/>
        <v>5767.5648667342521</v>
      </c>
      <c r="IB90" s="362">
        <f t="shared" si="133"/>
        <v>5767.5648667342521</v>
      </c>
      <c r="IC90" s="362">
        <f t="shared" si="133"/>
        <v>5767.5648667342521</v>
      </c>
      <c r="ID90" s="362">
        <f t="shared" si="133"/>
        <v>5767.5648667342521</v>
      </c>
      <c r="IE90" s="362">
        <f t="shared" si="133"/>
        <v>5767.5648667342521</v>
      </c>
      <c r="IF90" s="362">
        <f t="shared" si="133"/>
        <v>5767.5648667342521</v>
      </c>
      <c r="IG90" s="362">
        <f t="shared" si="133"/>
        <v>5767.5648667342512</v>
      </c>
      <c r="IH90" s="362">
        <f t="shared" si="133"/>
        <v>5767.5648667342521</v>
      </c>
      <c r="II90" s="362">
        <f t="shared" si="133"/>
        <v>5767.5648667342512</v>
      </c>
      <c r="IJ90" s="362">
        <f t="shared" si="133"/>
        <v>5767.5648667342521</v>
      </c>
      <c r="IK90" s="362">
        <f t="shared" si="133"/>
        <v>5767.5648667342521</v>
      </c>
      <c r="IL90" s="362">
        <f t="shared" si="133"/>
        <v>5767.5648667342512</v>
      </c>
      <c r="IM90" s="362">
        <f t="shared" si="133"/>
        <v>5767.5648667342512</v>
      </c>
      <c r="IN90" s="362">
        <f t="shared" si="133"/>
        <v>5767.5648667342521</v>
      </c>
      <c r="IO90" s="362">
        <f t="shared" si="133"/>
        <v>5767.5648667342512</v>
      </c>
      <c r="IP90" s="362">
        <f t="shared" si="133"/>
        <v>5767.5648667342512</v>
      </c>
      <c r="IQ90" s="362">
        <f t="shared" si="133"/>
        <v>5767.5648667342521</v>
      </c>
      <c r="IR90" s="362">
        <f t="shared" si="133"/>
        <v>5767.5648667342512</v>
      </c>
      <c r="IS90" s="362">
        <f t="shared" si="133"/>
        <v>5767.5648667342521</v>
      </c>
      <c r="IT90" s="362">
        <f t="shared" si="133"/>
        <v>5767.5648667342521</v>
      </c>
      <c r="IU90" s="362">
        <f t="shared" si="133"/>
        <v>-7.6928093524960179E-13</v>
      </c>
      <c r="IV90" s="362">
        <f t="shared" si="133"/>
        <v>-7.6928093524960179E-13</v>
      </c>
      <c r="IW90" s="362">
        <f t="shared" si="133"/>
        <v>-7.6928093524960179E-13</v>
      </c>
      <c r="IX90" s="362">
        <f t="shared" si="133"/>
        <v>-7.6928093524960179E-13</v>
      </c>
      <c r="IY90" s="362">
        <f t="shared" si="133"/>
        <v>-7.6928093524960179E-13</v>
      </c>
      <c r="IZ90" s="362">
        <f t="shared" ref="IZ90:JV90" si="134">-(IZ85+IZ89)</f>
        <v>-7.6928093524960179E-13</v>
      </c>
      <c r="JA90" s="362">
        <f t="shared" si="134"/>
        <v>-7.6928093524960179E-13</v>
      </c>
      <c r="JB90" s="362">
        <f t="shared" si="134"/>
        <v>-7.6928093524960179E-13</v>
      </c>
      <c r="JC90" s="362">
        <f t="shared" si="134"/>
        <v>-7.6928093524960179E-13</v>
      </c>
      <c r="JD90" s="362">
        <f t="shared" si="134"/>
        <v>-7.6928093524960179E-13</v>
      </c>
      <c r="JE90" s="362">
        <f t="shared" si="134"/>
        <v>-7.6928093524960179E-13</v>
      </c>
      <c r="JF90" s="362">
        <f t="shared" si="134"/>
        <v>-7.6928093524960179E-13</v>
      </c>
      <c r="JG90" s="362">
        <f t="shared" si="134"/>
        <v>-7.6928093524960179E-13</v>
      </c>
      <c r="JH90" s="362">
        <f t="shared" si="134"/>
        <v>-7.6928093524960179E-13</v>
      </c>
      <c r="JI90" s="362">
        <f t="shared" si="134"/>
        <v>-7.6928093524960179E-13</v>
      </c>
      <c r="JJ90" s="362">
        <f t="shared" si="134"/>
        <v>-7.6928093524960179E-13</v>
      </c>
      <c r="JK90" s="362">
        <f t="shared" si="134"/>
        <v>-7.6928093524960179E-13</v>
      </c>
      <c r="JL90" s="362">
        <f t="shared" si="134"/>
        <v>-7.6928093524960179E-13</v>
      </c>
      <c r="JM90" s="362">
        <f t="shared" si="134"/>
        <v>-7.6928093524960179E-13</v>
      </c>
      <c r="JN90" s="362">
        <f t="shared" si="134"/>
        <v>-7.6928093524960179E-13</v>
      </c>
      <c r="JO90" s="362">
        <f t="shared" si="134"/>
        <v>-7.6928093524960179E-13</v>
      </c>
      <c r="JP90" s="362">
        <f t="shared" si="134"/>
        <v>-7.6928093524960179E-13</v>
      </c>
      <c r="JQ90" s="362">
        <f t="shared" si="134"/>
        <v>-7.6928093524960179E-13</v>
      </c>
      <c r="JR90" s="362">
        <f t="shared" si="134"/>
        <v>-7.6928093524960179E-13</v>
      </c>
      <c r="JS90" s="362">
        <f t="shared" si="134"/>
        <v>-7.6928093524960179E-13</v>
      </c>
      <c r="JT90" s="362">
        <f t="shared" si="134"/>
        <v>-7.6928093524960179E-13</v>
      </c>
      <c r="JU90" s="362">
        <f t="shared" si="134"/>
        <v>-7.6928093524960179E-13</v>
      </c>
      <c r="JV90" s="362">
        <f t="shared" si="134"/>
        <v>-7.6928093524960179E-13</v>
      </c>
    </row>
    <row r="91" spans="1:282" x14ac:dyDescent="0.25">
      <c r="A91" s="326"/>
      <c r="B91" s="313"/>
      <c r="C91" s="327"/>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7"/>
      <c r="BP91" s="327"/>
      <c r="BQ91" s="327"/>
      <c r="BR91" s="327"/>
      <c r="BS91" s="327"/>
      <c r="BT91" s="327"/>
      <c r="BU91" s="327"/>
      <c r="BV91" s="327"/>
      <c r="BW91" s="327"/>
      <c r="BX91" s="327"/>
      <c r="BY91" s="327"/>
      <c r="BZ91" s="327"/>
      <c r="CA91" s="327"/>
      <c r="CB91" s="327"/>
      <c r="CC91" s="327"/>
      <c r="CD91" s="327"/>
      <c r="CE91" s="327"/>
      <c r="CF91" s="327"/>
      <c r="CG91" s="327"/>
      <c r="CH91" s="327"/>
      <c r="CI91" s="327"/>
      <c r="CJ91" s="327"/>
      <c r="CK91" s="327"/>
      <c r="CL91" s="327"/>
      <c r="CM91" s="327"/>
      <c r="CN91" s="327"/>
      <c r="CO91" s="327"/>
      <c r="CP91" s="327"/>
      <c r="CQ91" s="327"/>
      <c r="CR91" s="327"/>
      <c r="CS91" s="327"/>
      <c r="CT91" s="327"/>
      <c r="CU91" s="327"/>
      <c r="CV91" s="327"/>
      <c r="CW91" s="327"/>
      <c r="CX91" s="327"/>
      <c r="CY91" s="327"/>
      <c r="CZ91" s="327"/>
      <c r="DA91" s="327"/>
      <c r="DB91" s="327"/>
      <c r="DC91" s="327"/>
      <c r="DD91" s="327"/>
      <c r="DE91" s="327"/>
      <c r="DF91" s="327"/>
      <c r="DG91" s="327"/>
      <c r="DH91" s="327"/>
      <c r="DI91" s="327"/>
      <c r="DJ91" s="327"/>
      <c r="DK91" s="327"/>
      <c r="DL91" s="327"/>
      <c r="DM91" s="327"/>
      <c r="DN91" s="327"/>
      <c r="DO91" s="327"/>
      <c r="DP91" s="327"/>
      <c r="DQ91" s="327"/>
      <c r="DR91" s="327"/>
      <c r="DS91" s="327"/>
      <c r="DT91" s="327"/>
      <c r="DU91" s="327"/>
      <c r="DV91" s="327"/>
      <c r="DW91" s="327"/>
      <c r="DX91" s="327"/>
      <c r="DY91" s="327"/>
      <c r="DZ91" s="327"/>
      <c r="EA91" s="327"/>
      <c r="EB91" s="327"/>
      <c r="EC91" s="327"/>
      <c r="ED91" s="327"/>
      <c r="EE91" s="327"/>
      <c r="EF91" s="327"/>
      <c r="EG91" s="327"/>
      <c r="EH91" s="327"/>
      <c r="EI91" s="327"/>
      <c r="EJ91" s="327"/>
      <c r="EK91" s="327"/>
      <c r="EL91" s="327"/>
      <c r="EM91" s="327"/>
      <c r="EN91" s="327"/>
      <c r="EO91" s="327"/>
      <c r="EP91" s="327"/>
      <c r="EQ91" s="327"/>
      <c r="ER91" s="327"/>
      <c r="ES91" s="327"/>
      <c r="ET91" s="327"/>
      <c r="EU91" s="327"/>
      <c r="EV91" s="327"/>
      <c r="EW91" s="327"/>
      <c r="EX91" s="327"/>
      <c r="EY91" s="327"/>
      <c r="EZ91" s="327"/>
      <c r="FA91" s="327"/>
      <c r="FB91" s="327"/>
      <c r="FC91" s="327"/>
      <c r="FD91" s="327"/>
      <c r="FE91" s="327"/>
      <c r="FF91" s="327"/>
      <c r="FG91" s="327"/>
      <c r="FH91" s="327"/>
      <c r="FI91" s="327"/>
      <c r="FJ91" s="327"/>
      <c r="FK91" s="327"/>
      <c r="FL91" s="327"/>
      <c r="FM91" s="327"/>
      <c r="FN91" s="327"/>
      <c r="FO91" s="327"/>
      <c r="FP91" s="327"/>
      <c r="FQ91" s="327"/>
      <c r="FR91" s="327"/>
      <c r="FS91" s="327"/>
      <c r="FT91" s="327"/>
      <c r="FU91" s="327"/>
      <c r="FV91" s="327"/>
      <c r="FW91" s="327"/>
      <c r="FX91" s="327"/>
      <c r="FY91" s="327"/>
      <c r="FZ91" s="327"/>
      <c r="GA91" s="327"/>
      <c r="GB91" s="327"/>
      <c r="GC91" s="327"/>
      <c r="GD91" s="327"/>
      <c r="GE91" s="327"/>
      <c r="GF91" s="327"/>
      <c r="GG91" s="327"/>
      <c r="GH91" s="327"/>
      <c r="GI91" s="327"/>
      <c r="GJ91" s="327"/>
      <c r="GK91" s="327"/>
      <c r="GL91" s="327"/>
      <c r="GM91" s="327"/>
      <c r="GN91" s="327"/>
      <c r="GO91" s="327"/>
      <c r="GP91" s="327"/>
      <c r="GQ91" s="327"/>
      <c r="GR91" s="327"/>
      <c r="GS91" s="327"/>
      <c r="GT91" s="327"/>
      <c r="GU91" s="327"/>
      <c r="GV91" s="327"/>
      <c r="GW91" s="327"/>
      <c r="GX91" s="327"/>
      <c r="GY91" s="327"/>
      <c r="GZ91" s="327"/>
      <c r="HA91" s="327"/>
      <c r="HB91" s="327"/>
      <c r="HC91" s="327"/>
      <c r="HD91" s="327"/>
      <c r="HE91" s="327"/>
      <c r="HF91" s="327"/>
      <c r="HG91" s="327"/>
      <c r="HH91" s="327"/>
      <c r="HI91" s="327"/>
      <c r="HJ91" s="327"/>
      <c r="HK91" s="327"/>
      <c r="HL91" s="327"/>
      <c r="HM91" s="327"/>
      <c r="HN91" s="327"/>
      <c r="HO91" s="327"/>
      <c r="HP91" s="327"/>
      <c r="HQ91" s="327"/>
      <c r="HR91" s="327"/>
      <c r="HS91" s="327"/>
      <c r="HT91" s="327"/>
      <c r="HU91" s="327"/>
      <c r="HV91" s="327"/>
      <c r="HW91" s="327"/>
      <c r="HX91" s="327"/>
      <c r="HY91" s="327"/>
      <c r="HZ91" s="327"/>
      <c r="IA91" s="327"/>
      <c r="IB91" s="327"/>
      <c r="IC91" s="327"/>
      <c r="ID91" s="327"/>
      <c r="IE91" s="327"/>
      <c r="IF91" s="327"/>
      <c r="IG91" s="327"/>
      <c r="IH91" s="327"/>
      <c r="II91" s="327"/>
      <c r="IJ91" s="327"/>
      <c r="IK91" s="327"/>
      <c r="IL91" s="327"/>
      <c r="IM91" s="327"/>
      <c r="IN91" s="327"/>
      <c r="IO91" s="327"/>
      <c r="IP91" s="327"/>
      <c r="IQ91" s="327"/>
      <c r="IR91" s="327"/>
      <c r="IS91" s="327"/>
      <c r="IT91" s="327"/>
      <c r="IU91" s="327"/>
      <c r="IV91" s="327"/>
      <c r="IW91" s="327"/>
      <c r="IX91" s="327"/>
      <c r="IY91" s="327"/>
      <c r="IZ91" s="327"/>
      <c r="JA91" s="327"/>
      <c r="JB91" s="327"/>
      <c r="JC91" s="327"/>
      <c r="JD91" s="327"/>
      <c r="JE91" s="327"/>
      <c r="JF91" s="327"/>
      <c r="JG91" s="327"/>
      <c r="JH91" s="327"/>
      <c r="JI91" s="327"/>
      <c r="JJ91" s="327"/>
      <c r="JK91" s="327"/>
      <c r="JL91" s="327"/>
      <c r="JM91" s="327"/>
      <c r="JN91" s="327"/>
      <c r="JO91" s="327"/>
      <c r="JP91" s="327"/>
      <c r="JQ91" s="327"/>
      <c r="JR91" s="327"/>
      <c r="JS91" s="327"/>
      <c r="JT91" s="327"/>
      <c r="JU91" s="327"/>
      <c r="JV91" s="327"/>
    </row>
    <row r="92" spans="1:282" s="343" customFormat="1" x14ac:dyDescent="0.25">
      <c r="A92" s="343" t="s">
        <v>473</v>
      </c>
      <c r="B92" s="343">
        <v>3</v>
      </c>
    </row>
    <row r="93" spans="1:282" s="342" customFormat="1" x14ac:dyDescent="0.25">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row>
    <row r="94" spans="1:282" s="363" customFormat="1" x14ac:dyDescent="0.25">
      <c r="A94" s="363" t="s">
        <v>474</v>
      </c>
      <c r="B94" s="361"/>
      <c r="C94" s="348">
        <f>B98</f>
        <v>0</v>
      </c>
      <c r="D94" s="348">
        <f t="shared" ref="D94:BO94" si="135">C98</f>
        <v>0</v>
      </c>
      <c r="E94" s="348">
        <f t="shared" si="135"/>
        <v>0</v>
      </c>
      <c r="F94" s="348">
        <f t="shared" si="135"/>
        <v>0</v>
      </c>
      <c r="G94" s="348">
        <f t="shared" si="135"/>
        <v>0</v>
      </c>
      <c r="H94" s="348">
        <f t="shared" si="135"/>
        <v>0</v>
      </c>
      <c r="I94" s="348">
        <f t="shared" si="135"/>
        <v>0</v>
      </c>
      <c r="J94" s="348">
        <f t="shared" si="135"/>
        <v>0</v>
      </c>
      <c r="K94" s="348">
        <f t="shared" si="135"/>
        <v>0</v>
      </c>
      <c r="L94" s="348">
        <f t="shared" si="135"/>
        <v>0</v>
      </c>
      <c r="M94" s="348">
        <f t="shared" si="135"/>
        <v>0</v>
      </c>
      <c r="N94" s="348">
        <f t="shared" si="135"/>
        <v>0</v>
      </c>
      <c r="O94" s="348">
        <f t="shared" si="135"/>
        <v>0</v>
      </c>
      <c r="P94" s="348">
        <f t="shared" si="135"/>
        <v>0</v>
      </c>
      <c r="Q94" s="348">
        <f t="shared" si="135"/>
        <v>0</v>
      </c>
      <c r="R94" s="348">
        <f t="shared" si="135"/>
        <v>0</v>
      </c>
      <c r="S94" s="348">
        <f t="shared" si="135"/>
        <v>0</v>
      </c>
      <c r="T94" s="348">
        <f t="shared" si="135"/>
        <v>0</v>
      </c>
      <c r="U94" s="348">
        <f t="shared" si="135"/>
        <v>0</v>
      </c>
      <c r="V94" s="348">
        <f t="shared" si="135"/>
        <v>0</v>
      </c>
      <c r="W94" s="348">
        <f t="shared" si="135"/>
        <v>0</v>
      </c>
      <c r="X94" s="348">
        <f t="shared" si="135"/>
        <v>0</v>
      </c>
      <c r="Y94" s="348">
        <f t="shared" si="135"/>
        <v>0</v>
      </c>
      <c r="Z94" s="348">
        <f t="shared" si="135"/>
        <v>0</v>
      </c>
      <c r="AA94" s="348">
        <f>Z98</f>
        <v>0</v>
      </c>
      <c r="AB94" s="348">
        <f t="shared" si="135"/>
        <v>1691181.075963754</v>
      </c>
      <c r="AC94" s="348">
        <f t="shared" si="135"/>
        <v>1686692.5272440235</v>
      </c>
      <c r="AD94" s="348">
        <f t="shared" si="135"/>
        <v>1682185.2762379609</v>
      </c>
      <c r="AE94" s="348">
        <f t="shared" si="135"/>
        <v>1677659.245019373</v>
      </c>
      <c r="AF94" s="348">
        <f t="shared" si="135"/>
        <v>1673114.3553373744</v>
      </c>
      <c r="AG94" s="348">
        <f t="shared" si="135"/>
        <v>1668550.528615034</v>
      </c>
      <c r="AH94" s="348">
        <f t="shared" si="135"/>
        <v>1663967.6859480173</v>
      </c>
      <c r="AI94" s="348">
        <f t="shared" si="135"/>
        <v>1659365.7481032214</v>
      </c>
      <c r="AJ94" s="348">
        <f t="shared" si="135"/>
        <v>1654744.6355174053</v>
      </c>
      <c r="AK94" s="348">
        <f t="shared" si="135"/>
        <v>1650104.2682958152</v>
      </c>
      <c r="AL94" s="348">
        <f t="shared" si="135"/>
        <v>1645444.5662108017</v>
      </c>
      <c r="AM94" s="348">
        <f t="shared" si="135"/>
        <v>1640765.4487004341</v>
      </c>
      <c r="AN94" s="348">
        <f t="shared" si="135"/>
        <v>1636066.8348671065</v>
      </c>
      <c r="AO94" s="348">
        <f t="shared" si="135"/>
        <v>1631348.64347614</v>
      </c>
      <c r="AP94" s="348">
        <f t="shared" si="135"/>
        <v>1626610.7929543778</v>
      </c>
      <c r="AQ94" s="348">
        <f t="shared" si="135"/>
        <v>1621853.2013887751</v>
      </c>
      <c r="AR94" s="348">
        <f t="shared" si="135"/>
        <v>1617075.7865249824</v>
      </c>
      <c r="AS94" s="348">
        <f t="shared" si="135"/>
        <v>1612278.4657659237</v>
      </c>
      <c r="AT94" s="348">
        <f t="shared" si="135"/>
        <v>1607461.1561703691</v>
      </c>
      <c r="AU94" s="348">
        <f t="shared" si="135"/>
        <v>1602623.7744514996</v>
      </c>
      <c r="AV94" s="348">
        <f t="shared" si="135"/>
        <v>1597766.236975468</v>
      </c>
      <c r="AW94" s="348">
        <f t="shared" si="135"/>
        <v>1592888.459759953</v>
      </c>
      <c r="AX94" s="348">
        <f t="shared" si="135"/>
        <v>1587990.3584727068</v>
      </c>
      <c r="AY94" s="348">
        <f t="shared" si="135"/>
        <v>1583071.8484300969</v>
      </c>
      <c r="AZ94" s="348">
        <f t="shared" si="135"/>
        <v>1578132.844595643</v>
      </c>
      <c r="BA94" s="348">
        <f t="shared" si="135"/>
        <v>1573173.2615785454</v>
      </c>
      <c r="BB94" s="348">
        <f t="shared" si="135"/>
        <v>1568193.01363221</v>
      </c>
      <c r="BC94" s="348">
        <f t="shared" si="135"/>
        <v>1563192.0146527649</v>
      </c>
      <c r="BD94" s="348">
        <f t="shared" si="135"/>
        <v>1558170.1781775721</v>
      </c>
      <c r="BE94" s="348">
        <f t="shared" si="135"/>
        <v>1553127.4173837325</v>
      </c>
      <c r="BF94" s="348">
        <f t="shared" si="135"/>
        <v>1548063.6450865853</v>
      </c>
      <c r="BG94" s="348">
        <f t="shared" si="135"/>
        <v>1542978.7737382001</v>
      </c>
      <c r="BH94" s="348">
        <f t="shared" si="135"/>
        <v>1537872.7154258632</v>
      </c>
      <c r="BI94" s="348">
        <f t="shared" si="135"/>
        <v>1532745.3818705583</v>
      </c>
      <c r="BJ94" s="348">
        <f t="shared" si="135"/>
        <v>1527596.6844254395</v>
      </c>
      <c r="BK94" s="348">
        <f t="shared" si="135"/>
        <v>1522426.5340742995</v>
      </c>
      <c r="BL94" s="348">
        <f t="shared" si="135"/>
        <v>1517234.8414300296</v>
      </c>
      <c r="BM94" s="348">
        <f t="shared" si="135"/>
        <v>1512021.5167330753</v>
      </c>
      <c r="BN94" s="348">
        <f t="shared" si="135"/>
        <v>1506786.4698498838</v>
      </c>
      <c r="BO94" s="348">
        <f t="shared" si="135"/>
        <v>1501529.6102713456</v>
      </c>
      <c r="BP94" s="348">
        <f t="shared" ref="BP94:EA94" si="136">BO98</f>
        <v>1496250.8471112303</v>
      </c>
      <c r="BQ94" s="348">
        <f t="shared" si="136"/>
        <v>1490950.0891046142</v>
      </c>
      <c r="BR94" s="348">
        <f t="shared" si="136"/>
        <v>1485627.244606304</v>
      </c>
      <c r="BS94" s="348">
        <f t="shared" si="136"/>
        <v>1480282.221589251</v>
      </c>
      <c r="BT94" s="348">
        <f t="shared" si="136"/>
        <v>1474914.9276429601</v>
      </c>
      <c r="BU94" s="348">
        <f t="shared" si="136"/>
        <v>1469525.2699718932</v>
      </c>
      <c r="BV94" s="348">
        <f t="shared" si="136"/>
        <v>1464113.1553938633</v>
      </c>
      <c r="BW94" s="348">
        <f t="shared" si="136"/>
        <v>1458678.4903384252</v>
      </c>
      <c r="BX94" s="348">
        <f t="shared" si="136"/>
        <v>1453221.180845256</v>
      </c>
      <c r="BY94" s="348">
        <f t="shared" si="136"/>
        <v>1447741.1325625319</v>
      </c>
      <c r="BZ94" s="348">
        <f t="shared" si="136"/>
        <v>1442238.2507452965</v>
      </c>
      <c r="CA94" s="348">
        <f t="shared" si="136"/>
        <v>1436712.4402538226</v>
      </c>
      <c r="CB94" s="348">
        <f t="shared" si="136"/>
        <v>1431163.6055519674</v>
      </c>
      <c r="CC94" s="348">
        <f t="shared" si="136"/>
        <v>1425591.6507055212</v>
      </c>
      <c r="CD94" s="348">
        <f t="shared" si="136"/>
        <v>1419996.4793805482</v>
      </c>
      <c r="CE94" s="348">
        <f t="shared" si="136"/>
        <v>1414377.9948417211</v>
      </c>
      <c r="CF94" s="348">
        <f t="shared" si="136"/>
        <v>1408736.0999506488</v>
      </c>
      <c r="CG94" s="348">
        <f t="shared" si="136"/>
        <v>1403070.6971641972</v>
      </c>
      <c r="CH94" s="348">
        <f t="shared" si="136"/>
        <v>1397381.688532802</v>
      </c>
      <c r="CI94" s="348">
        <f t="shared" si="136"/>
        <v>1391668.9756987761</v>
      </c>
      <c r="CJ94" s="348">
        <f t="shared" si="136"/>
        <v>1385932.4598946082</v>
      </c>
      <c r="CK94" s="348">
        <f t="shared" si="136"/>
        <v>1380172.0419412565</v>
      </c>
      <c r="CL94" s="348">
        <f t="shared" si="136"/>
        <v>1374387.6222464324</v>
      </c>
      <c r="CM94" s="348">
        <f t="shared" si="136"/>
        <v>1368579.1008028798</v>
      </c>
      <c r="CN94" s="348">
        <f t="shared" si="136"/>
        <v>1362746.3771866458</v>
      </c>
      <c r="CO94" s="348">
        <f t="shared" si="136"/>
        <v>1356889.350555344</v>
      </c>
      <c r="CP94" s="348">
        <f t="shared" si="136"/>
        <v>1351007.9196464119</v>
      </c>
      <c r="CQ94" s="348">
        <f t="shared" si="136"/>
        <v>1345101.9827753592</v>
      </c>
      <c r="CR94" s="348">
        <f t="shared" si="136"/>
        <v>1339171.4378340105</v>
      </c>
      <c r="CS94" s="348">
        <f t="shared" si="136"/>
        <v>1333216.1822887394</v>
      </c>
      <c r="CT94" s="348">
        <f t="shared" si="136"/>
        <v>1327236.1131786965</v>
      </c>
      <c r="CU94" s="348">
        <f t="shared" si="136"/>
        <v>1321231.1271140284</v>
      </c>
      <c r="CV94" s="348">
        <f t="shared" si="136"/>
        <v>1315201.1202740909</v>
      </c>
      <c r="CW94" s="348">
        <f t="shared" si="136"/>
        <v>1309145.9884056535</v>
      </c>
      <c r="CX94" s="348">
        <f t="shared" si="136"/>
        <v>1303065.6268210977</v>
      </c>
      <c r="CY94" s="348">
        <f t="shared" si="136"/>
        <v>1296959.9303966062</v>
      </c>
      <c r="CZ94" s="348">
        <f t="shared" si="136"/>
        <v>1290828.793570346</v>
      </c>
      <c r="DA94" s="348">
        <f t="shared" si="136"/>
        <v>1284672.110340643</v>
      </c>
      <c r="DB94" s="348">
        <f t="shared" si="136"/>
        <v>1278489.7742641496</v>
      </c>
      <c r="DC94" s="348">
        <f t="shared" si="136"/>
        <v>1272281.6784540042</v>
      </c>
      <c r="DD94" s="348">
        <f t="shared" si="136"/>
        <v>1266047.7155779833</v>
      </c>
      <c r="DE94" s="348">
        <f t="shared" si="136"/>
        <v>1259787.7778566454</v>
      </c>
      <c r="DF94" s="348">
        <f t="shared" si="136"/>
        <v>1253501.7570614687</v>
      </c>
      <c r="DG94" s="348">
        <f t="shared" si="136"/>
        <v>1247189.5445129788</v>
      </c>
      <c r="DH94" s="348">
        <f t="shared" si="136"/>
        <v>1240851.0310788702</v>
      </c>
      <c r="DI94" s="348">
        <f t="shared" si="136"/>
        <v>1234486.1071721194</v>
      </c>
      <c r="DJ94" s="348">
        <f t="shared" si="136"/>
        <v>1228094.6627490905</v>
      </c>
      <c r="DK94" s="348">
        <f t="shared" si="136"/>
        <v>1221676.5873076322</v>
      </c>
      <c r="DL94" s="348">
        <f t="shared" si="136"/>
        <v>1215231.7698851679</v>
      </c>
      <c r="DM94" s="348">
        <f t="shared" si="136"/>
        <v>1208760.0990567768</v>
      </c>
      <c r="DN94" s="348">
        <f t="shared" si="136"/>
        <v>1202261.4629332675</v>
      </c>
      <c r="DO94" s="348">
        <f t="shared" si="136"/>
        <v>1195735.7491592434</v>
      </c>
      <c r="DP94" s="348">
        <f t="shared" si="136"/>
        <v>1189182.8449111609</v>
      </c>
      <c r="DQ94" s="348">
        <f t="shared" si="136"/>
        <v>1182602.6368953781</v>
      </c>
      <c r="DR94" s="348">
        <f t="shared" si="136"/>
        <v>1175995.0113461961</v>
      </c>
      <c r="DS94" s="348">
        <f t="shared" si="136"/>
        <v>1169359.8540238924</v>
      </c>
      <c r="DT94" s="348">
        <f t="shared" si="136"/>
        <v>1162697.050212746</v>
      </c>
      <c r="DU94" s="348">
        <f t="shared" si="136"/>
        <v>1156006.4847190531</v>
      </c>
      <c r="DV94" s="348">
        <f t="shared" si="136"/>
        <v>1149288.0418691365</v>
      </c>
      <c r="DW94" s="348">
        <f t="shared" si="136"/>
        <v>1142541.6055073452</v>
      </c>
      <c r="DX94" s="348">
        <f t="shared" si="136"/>
        <v>1135767.0589940464</v>
      </c>
      <c r="DY94" s="348">
        <f t="shared" si="136"/>
        <v>1128964.2852036089</v>
      </c>
      <c r="DZ94" s="348">
        <f t="shared" si="136"/>
        <v>1122133.1665223779</v>
      </c>
      <c r="EA94" s="348">
        <f t="shared" si="136"/>
        <v>1115273.5848466416</v>
      </c>
      <c r="EB94" s="348">
        <f t="shared" ref="EB94:GM94" si="137">EA98</f>
        <v>1108385.4215805898</v>
      </c>
      <c r="EC94" s="348">
        <f t="shared" si="137"/>
        <v>1101468.5576342628</v>
      </c>
      <c r="ED94" s="348">
        <f t="shared" si="137"/>
        <v>1094522.873421493</v>
      </c>
      <c r="EE94" s="348">
        <f t="shared" si="137"/>
        <v>1087548.2488578365</v>
      </c>
      <c r="EF94" s="348">
        <f t="shared" si="137"/>
        <v>1080544.563358498</v>
      </c>
      <c r="EG94" s="348">
        <f t="shared" si="137"/>
        <v>1073511.6958362458</v>
      </c>
      <c r="EH94" s="348">
        <f t="shared" si="137"/>
        <v>1066449.5246993175</v>
      </c>
      <c r="EI94" s="348">
        <f t="shared" si="137"/>
        <v>1059357.9278493186</v>
      </c>
      <c r="EJ94" s="348">
        <f t="shared" si="137"/>
        <v>1052236.7826791115</v>
      </c>
      <c r="EK94" s="348">
        <f t="shared" si="137"/>
        <v>1045085.9660706951</v>
      </c>
      <c r="EL94" s="348">
        <f t="shared" si="137"/>
        <v>1037905.354393077</v>
      </c>
      <c r="EM94" s="348">
        <f t="shared" si="137"/>
        <v>1030694.8235001354</v>
      </c>
      <c r="EN94" s="348">
        <f t="shared" si="137"/>
        <v>1023454.2487284733</v>
      </c>
      <c r="EO94" s="348">
        <f t="shared" si="137"/>
        <v>1016183.5048952625</v>
      </c>
      <c r="EP94" s="348">
        <f t="shared" si="137"/>
        <v>1008882.46629608</v>
      </c>
      <c r="EQ94" s="348">
        <f t="shared" si="137"/>
        <v>1001551.0067027343</v>
      </c>
      <c r="ER94" s="348">
        <f t="shared" si="137"/>
        <v>994188.99936108291</v>
      </c>
      <c r="ES94" s="348">
        <f t="shared" si="137"/>
        <v>986796.3169888414</v>
      </c>
      <c r="ET94" s="348">
        <f t="shared" si="137"/>
        <v>979372.83177338215</v>
      </c>
      <c r="EU94" s="348">
        <f t="shared" si="137"/>
        <v>971918.4153695252</v>
      </c>
      <c r="EV94" s="348">
        <f t="shared" si="137"/>
        <v>964432.93889731891</v>
      </c>
      <c r="EW94" s="348">
        <f t="shared" si="137"/>
        <v>956916.27293981169</v>
      </c>
      <c r="EX94" s="348">
        <f t="shared" si="137"/>
        <v>949368.28754081484</v>
      </c>
      <c r="EY94" s="348">
        <f t="shared" si="137"/>
        <v>941788.85220265551</v>
      </c>
      <c r="EZ94" s="348">
        <f t="shared" si="137"/>
        <v>934177.83588392055</v>
      </c>
      <c r="FA94" s="348">
        <f t="shared" si="137"/>
        <v>926535.10699719086</v>
      </c>
      <c r="FB94" s="348">
        <f t="shared" si="137"/>
        <v>918860.53340676648</v>
      </c>
      <c r="FC94" s="348">
        <f t="shared" si="137"/>
        <v>911153.98242638202</v>
      </c>
      <c r="FD94" s="348">
        <f t="shared" si="137"/>
        <v>903415.32081691257</v>
      </c>
      <c r="FE94" s="348">
        <f t="shared" si="137"/>
        <v>895644.41478407034</v>
      </c>
      <c r="FF94" s="348">
        <f t="shared" si="137"/>
        <v>887841.12997609121</v>
      </c>
      <c r="FG94" s="348">
        <f t="shared" si="137"/>
        <v>880005.33148141217</v>
      </c>
      <c r="FH94" s="348">
        <f t="shared" si="137"/>
        <v>872136.88382633869</v>
      </c>
      <c r="FI94" s="348">
        <f t="shared" si="137"/>
        <v>864235.65097270242</v>
      </c>
      <c r="FJ94" s="348">
        <f t="shared" si="137"/>
        <v>856301.49631550931</v>
      </c>
      <c r="FK94" s="348">
        <f t="shared" si="137"/>
        <v>848334.28268057795</v>
      </c>
      <c r="FL94" s="348">
        <f t="shared" si="137"/>
        <v>840333.87232216762</v>
      </c>
      <c r="FM94" s="348">
        <f t="shared" si="137"/>
        <v>832300.12692059728</v>
      </c>
      <c r="FN94" s="348">
        <f t="shared" si="137"/>
        <v>824232.90757985367</v>
      </c>
      <c r="FO94" s="348">
        <f t="shared" si="137"/>
        <v>816132.07482519036</v>
      </c>
      <c r="FP94" s="348">
        <f t="shared" si="137"/>
        <v>807997.48860071599</v>
      </c>
      <c r="FQ94" s="348">
        <f t="shared" si="137"/>
        <v>799829.00826697296</v>
      </c>
      <c r="FR94" s="348">
        <f t="shared" si="137"/>
        <v>791626.49259850592</v>
      </c>
      <c r="FS94" s="348">
        <f t="shared" si="137"/>
        <v>783389.79978142027</v>
      </c>
      <c r="FT94" s="348">
        <f t="shared" si="137"/>
        <v>775118.78741093015</v>
      </c>
      <c r="FU94" s="348">
        <f t="shared" si="137"/>
        <v>766813.31248889631</v>
      </c>
      <c r="FV94" s="348">
        <f t="shared" si="137"/>
        <v>758473.23142135399</v>
      </c>
      <c r="FW94" s="348">
        <f t="shared" si="137"/>
        <v>750098.4000160303</v>
      </c>
      <c r="FX94" s="348">
        <f t="shared" si="137"/>
        <v>741688.6734798511</v>
      </c>
      <c r="FY94" s="348">
        <f t="shared" si="137"/>
        <v>733243.90641643782</v>
      </c>
      <c r="FZ94" s="348">
        <f t="shared" si="137"/>
        <v>724763.95282359363</v>
      </c>
      <c r="GA94" s="348">
        <f t="shared" si="137"/>
        <v>716248.66609077924</v>
      </c>
      <c r="GB94" s="348">
        <f t="shared" si="137"/>
        <v>707697.89899657806</v>
      </c>
      <c r="GC94" s="348">
        <f t="shared" si="137"/>
        <v>699111.50370615104</v>
      </c>
      <c r="GD94" s="348">
        <f t="shared" si="137"/>
        <v>690489.3317686806</v>
      </c>
      <c r="GE94" s="348">
        <f t="shared" si="137"/>
        <v>681831.23411480407</v>
      </c>
      <c r="GF94" s="348">
        <f t="shared" si="137"/>
        <v>673137.06105403637</v>
      </c>
      <c r="GG94" s="348">
        <f t="shared" si="137"/>
        <v>664406.66227218218</v>
      </c>
      <c r="GH94" s="348">
        <f t="shared" si="137"/>
        <v>655639.88682873687</v>
      </c>
      <c r="GI94" s="348">
        <f t="shared" si="137"/>
        <v>646836.58315427718</v>
      </c>
      <c r="GJ94" s="348">
        <f t="shared" si="137"/>
        <v>637996.59904784057</v>
      </c>
      <c r="GK94" s="348">
        <f t="shared" si="137"/>
        <v>629119.78167429392</v>
      </c>
      <c r="GL94" s="348">
        <f t="shared" si="137"/>
        <v>620205.97756169073</v>
      </c>
      <c r="GM94" s="348">
        <f t="shared" si="137"/>
        <v>611255.03259861842</v>
      </c>
      <c r="GN94" s="348">
        <f t="shared" ref="GN94:IY94" si="138">GM98</f>
        <v>602266.79203153332</v>
      </c>
      <c r="GO94" s="348">
        <f t="shared" si="138"/>
        <v>593241.10046208533</v>
      </c>
      <c r="GP94" s="348">
        <f t="shared" si="138"/>
        <v>584177.80184443132</v>
      </c>
      <c r="GQ94" s="348">
        <f t="shared" si="138"/>
        <v>575076.73948253703</v>
      </c>
      <c r="GR94" s="348">
        <f t="shared" si="138"/>
        <v>565937.75602746825</v>
      </c>
      <c r="GS94" s="348">
        <f t="shared" si="138"/>
        <v>556760.69347466994</v>
      </c>
      <c r="GT94" s="348">
        <f t="shared" si="138"/>
        <v>547545.39316123503</v>
      </c>
      <c r="GU94" s="348">
        <f t="shared" si="138"/>
        <v>538291.69576316082</v>
      </c>
      <c r="GV94" s="348">
        <f t="shared" si="138"/>
        <v>528999.44129259465</v>
      </c>
      <c r="GW94" s="348">
        <f t="shared" si="138"/>
        <v>519668.46909506776</v>
      </c>
      <c r="GX94" s="348">
        <f t="shared" si="138"/>
        <v>510298.61784671783</v>
      </c>
      <c r="GY94" s="348">
        <f t="shared" si="138"/>
        <v>500889.72555149975</v>
      </c>
      <c r="GZ94" s="348">
        <f t="shared" si="138"/>
        <v>491441.62953838496</v>
      </c>
      <c r="HA94" s="348">
        <f t="shared" si="138"/>
        <v>481954.16645854886</v>
      </c>
      <c r="HB94" s="348">
        <f t="shared" si="138"/>
        <v>472427.17228254676</v>
      </c>
      <c r="HC94" s="348">
        <f t="shared" si="138"/>
        <v>462860.48229747801</v>
      </c>
      <c r="HD94" s="348">
        <f t="shared" si="138"/>
        <v>453253.93110413814</v>
      </c>
      <c r="HE94" s="348">
        <f t="shared" si="138"/>
        <v>443607.35261415935</v>
      </c>
      <c r="HF94" s="348">
        <f t="shared" si="138"/>
        <v>433920.58004713897</v>
      </c>
      <c r="HG94" s="348">
        <f t="shared" si="138"/>
        <v>424193.44592775602</v>
      </c>
      <c r="HH94" s="348">
        <f t="shared" si="138"/>
        <v>414425.78208287561</v>
      </c>
      <c r="HI94" s="348">
        <f t="shared" si="138"/>
        <v>404617.41963864153</v>
      </c>
      <c r="HJ94" s="348">
        <f t="shared" si="138"/>
        <v>394768.18901755649</v>
      </c>
      <c r="HK94" s="348">
        <f t="shared" si="138"/>
        <v>384877.91993555025</v>
      </c>
      <c r="HL94" s="348">
        <f t="shared" si="138"/>
        <v>374946.44139903568</v>
      </c>
      <c r="HM94" s="348">
        <f t="shared" si="138"/>
        <v>364973.58170195227</v>
      </c>
      <c r="HN94" s="348">
        <f t="shared" si="138"/>
        <v>354959.16842279769</v>
      </c>
      <c r="HO94" s="348">
        <f t="shared" si="138"/>
        <v>344903.02842164662</v>
      </c>
      <c r="HP94" s="348">
        <f t="shared" si="138"/>
        <v>334804.98783715745</v>
      </c>
      <c r="HQ94" s="348">
        <f t="shared" si="138"/>
        <v>324664.87208356621</v>
      </c>
      <c r="HR94" s="348">
        <f t="shared" si="138"/>
        <v>314482.50584766833</v>
      </c>
      <c r="HS94" s="348">
        <f t="shared" si="138"/>
        <v>304257.71308578755</v>
      </c>
      <c r="HT94" s="348">
        <f t="shared" si="138"/>
        <v>293990.31702073227</v>
      </c>
      <c r="HU94" s="348">
        <f t="shared" si="138"/>
        <v>283680.14013873925</v>
      </c>
      <c r="HV94" s="348">
        <f t="shared" si="138"/>
        <v>273327.00418640464</v>
      </c>
      <c r="HW94" s="348">
        <f t="shared" si="138"/>
        <v>262930.73016760196</v>
      </c>
      <c r="HX94" s="348">
        <f t="shared" si="138"/>
        <v>252491.13834038758</v>
      </c>
      <c r="HY94" s="348">
        <f t="shared" si="138"/>
        <v>242008.04821389314</v>
      </c>
      <c r="HZ94" s="348">
        <f t="shared" si="138"/>
        <v>231481.27854520499</v>
      </c>
      <c r="IA94" s="348">
        <f t="shared" si="138"/>
        <v>220910.64733623064</v>
      </c>
      <c r="IB94" s="348">
        <f t="shared" si="138"/>
        <v>210295.97183055224</v>
      </c>
      <c r="IC94" s="348">
        <f t="shared" si="138"/>
        <v>199637.06851026684</v>
      </c>
      <c r="ID94" s="348">
        <f t="shared" si="138"/>
        <v>188933.75309281357</v>
      </c>
      <c r="IE94" s="348">
        <f t="shared" si="138"/>
        <v>178185.84052778757</v>
      </c>
      <c r="IF94" s="348">
        <f t="shared" si="138"/>
        <v>167393.14499374066</v>
      </c>
      <c r="IG94" s="348">
        <f t="shared" si="138"/>
        <v>156555.47989496854</v>
      </c>
      <c r="IH94" s="348">
        <f t="shared" si="138"/>
        <v>145672.65785828486</v>
      </c>
      <c r="II94" s="348">
        <f t="shared" si="138"/>
        <v>134744.49072978168</v>
      </c>
      <c r="IJ94" s="348">
        <f t="shared" si="138"/>
        <v>123770.7895715764</v>
      </c>
      <c r="IK94" s="348">
        <f t="shared" si="138"/>
        <v>112751.36465854527</v>
      </c>
      <c r="IL94" s="348">
        <f t="shared" si="138"/>
        <v>101686.02547504316</v>
      </c>
      <c r="IM94" s="348">
        <f t="shared" si="138"/>
        <v>90574.5807116098</v>
      </c>
      <c r="IN94" s="348">
        <f t="shared" si="138"/>
        <v>79416.838261662138</v>
      </c>
      <c r="IO94" s="348">
        <f t="shared" si="138"/>
        <v>68212.605218173019</v>
      </c>
      <c r="IP94" s="348">
        <f t="shared" si="138"/>
        <v>56961.687870336027</v>
      </c>
      <c r="IQ94" s="348">
        <f t="shared" si="138"/>
        <v>45663.89170021638</v>
      </c>
      <c r="IR94" s="348">
        <f t="shared" si="138"/>
        <v>34319.021379387901</v>
      </c>
      <c r="IS94" s="348">
        <f t="shared" si="138"/>
        <v>22926.880765555972</v>
      </c>
      <c r="IT94" s="348">
        <f t="shared" si="138"/>
        <v>11487.27289916641</v>
      </c>
      <c r="IU94" s="348">
        <f t="shared" si="138"/>
        <v>2.255546860396862E-10</v>
      </c>
      <c r="IV94" s="348">
        <f t="shared" si="138"/>
        <v>2.255546860396862E-10</v>
      </c>
      <c r="IW94" s="348">
        <f t="shared" si="138"/>
        <v>2.255546860396862E-10</v>
      </c>
      <c r="IX94" s="348">
        <f t="shared" si="138"/>
        <v>2.255546860396862E-10</v>
      </c>
      <c r="IY94" s="348">
        <f t="shared" si="138"/>
        <v>2.255546860396862E-10</v>
      </c>
      <c r="IZ94" s="348">
        <f t="shared" ref="IZ94:JV94" si="139">IY98</f>
        <v>2.255546860396862E-10</v>
      </c>
      <c r="JA94" s="348">
        <f t="shared" si="139"/>
        <v>2.255546860396862E-10</v>
      </c>
      <c r="JB94" s="348">
        <f t="shared" si="139"/>
        <v>2.255546860396862E-10</v>
      </c>
      <c r="JC94" s="348">
        <f t="shared" si="139"/>
        <v>2.255546860396862E-10</v>
      </c>
      <c r="JD94" s="348">
        <f t="shared" si="139"/>
        <v>2.255546860396862E-10</v>
      </c>
      <c r="JE94" s="348">
        <f t="shared" si="139"/>
        <v>2.255546860396862E-10</v>
      </c>
      <c r="JF94" s="348">
        <f t="shared" si="139"/>
        <v>2.255546860396862E-10</v>
      </c>
      <c r="JG94" s="348">
        <f t="shared" si="139"/>
        <v>2.255546860396862E-10</v>
      </c>
      <c r="JH94" s="348">
        <f t="shared" si="139"/>
        <v>2.255546860396862E-10</v>
      </c>
      <c r="JI94" s="348">
        <f t="shared" si="139"/>
        <v>2.255546860396862E-10</v>
      </c>
      <c r="JJ94" s="348">
        <f t="shared" si="139"/>
        <v>2.255546860396862E-10</v>
      </c>
      <c r="JK94" s="348">
        <f t="shared" si="139"/>
        <v>2.255546860396862E-10</v>
      </c>
      <c r="JL94" s="348">
        <f t="shared" si="139"/>
        <v>2.255546860396862E-10</v>
      </c>
      <c r="JM94" s="348">
        <f t="shared" si="139"/>
        <v>2.255546860396862E-10</v>
      </c>
      <c r="JN94" s="348">
        <f t="shared" si="139"/>
        <v>2.255546860396862E-10</v>
      </c>
      <c r="JO94" s="348">
        <f t="shared" si="139"/>
        <v>2.255546860396862E-10</v>
      </c>
      <c r="JP94" s="348">
        <f t="shared" si="139"/>
        <v>2.255546860396862E-10</v>
      </c>
      <c r="JQ94" s="348">
        <f t="shared" si="139"/>
        <v>2.255546860396862E-10</v>
      </c>
      <c r="JR94" s="348">
        <f t="shared" si="139"/>
        <v>2.255546860396862E-10</v>
      </c>
      <c r="JS94" s="348">
        <f t="shared" si="139"/>
        <v>2.255546860396862E-10</v>
      </c>
      <c r="JT94" s="348">
        <f t="shared" si="139"/>
        <v>2.255546860396862E-10</v>
      </c>
      <c r="JU94" s="348">
        <f t="shared" si="139"/>
        <v>2.255546860396862E-10</v>
      </c>
      <c r="JV94" s="348">
        <f t="shared" si="139"/>
        <v>2.255546860396862E-10</v>
      </c>
    </row>
    <row r="95" spans="1:282" x14ac:dyDescent="0.25">
      <c r="A95" t="s">
        <v>475</v>
      </c>
      <c r="B95" s="313"/>
      <c r="C95" s="322">
        <f>IF(12*($B$92-1)=C$63,$E$49,0)</f>
        <v>0</v>
      </c>
      <c r="D95" s="322">
        <f t="shared" ref="D95:BO95" si="140">IF(12*($B$92-1)=D$63,$E$49,0)</f>
        <v>0</v>
      </c>
      <c r="E95" s="322">
        <f t="shared" si="140"/>
        <v>0</v>
      </c>
      <c r="F95" s="322">
        <f t="shared" si="140"/>
        <v>0</v>
      </c>
      <c r="G95" s="322">
        <f t="shared" si="140"/>
        <v>0</v>
      </c>
      <c r="H95" s="322">
        <f t="shared" si="140"/>
        <v>0</v>
      </c>
      <c r="I95" s="322">
        <f t="shared" si="140"/>
        <v>0</v>
      </c>
      <c r="J95" s="322">
        <f t="shared" si="140"/>
        <v>0</v>
      </c>
      <c r="K95" s="322">
        <f t="shared" si="140"/>
        <v>0</v>
      </c>
      <c r="L95" s="322">
        <f t="shared" si="140"/>
        <v>0</v>
      </c>
      <c r="M95" s="322">
        <f t="shared" si="140"/>
        <v>0</v>
      </c>
      <c r="N95" s="322">
        <f t="shared" si="140"/>
        <v>0</v>
      </c>
      <c r="O95" s="322">
        <f t="shared" si="140"/>
        <v>0</v>
      </c>
      <c r="P95" s="322">
        <f t="shared" si="140"/>
        <v>0</v>
      </c>
      <c r="Q95" s="322">
        <f t="shared" si="140"/>
        <v>0</v>
      </c>
      <c r="R95" s="322">
        <f t="shared" si="140"/>
        <v>0</v>
      </c>
      <c r="S95" s="322">
        <f t="shared" si="140"/>
        <v>0</v>
      </c>
      <c r="T95" s="322">
        <f t="shared" si="140"/>
        <v>0</v>
      </c>
      <c r="U95" s="322">
        <f t="shared" si="140"/>
        <v>0</v>
      </c>
      <c r="V95" s="322">
        <f t="shared" si="140"/>
        <v>0</v>
      </c>
      <c r="W95" s="322">
        <f t="shared" si="140"/>
        <v>0</v>
      </c>
      <c r="X95" s="322">
        <f t="shared" si="140"/>
        <v>0</v>
      </c>
      <c r="Y95" s="322">
        <f t="shared" si="140"/>
        <v>0</v>
      </c>
      <c r="Z95" s="322">
        <f t="shared" si="140"/>
        <v>0</v>
      </c>
      <c r="AA95" s="322">
        <f t="shared" si="140"/>
        <v>1695651</v>
      </c>
      <c r="AB95" s="322">
        <f t="shared" si="140"/>
        <v>0</v>
      </c>
      <c r="AC95" s="322">
        <f t="shared" si="140"/>
        <v>0</v>
      </c>
      <c r="AD95" s="322">
        <f t="shared" si="140"/>
        <v>0</v>
      </c>
      <c r="AE95" s="322">
        <f t="shared" si="140"/>
        <v>0</v>
      </c>
      <c r="AF95" s="322">
        <f t="shared" si="140"/>
        <v>0</v>
      </c>
      <c r="AG95" s="322">
        <f t="shared" si="140"/>
        <v>0</v>
      </c>
      <c r="AH95" s="322">
        <f t="shared" si="140"/>
        <v>0</v>
      </c>
      <c r="AI95" s="322">
        <f t="shared" si="140"/>
        <v>0</v>
      </c>
      <c r="AJ95" s="322">
        <f t="shared" si="140"/>
        <v>0</v>
      </c>
      <c r="AK95" s="322">
        <f t="shared" si="140"/>
        <v>0</v>
      </c>
      <c r="AL95" s="322">
        <f t="shared" si="140"/>
        <v>0</v>
      </c>
      <c r="AM95" s="322">
        <f t="shared" si="140"/>
        <v>0</v>
      </c>
      <c r="AN95" s="322">
        <f t="shared" si="140"/>
        <v>0</v>
      </c>
      <c r="AO95" s="322">
        <f t="shared" si="140"/>
        <v>0</v>
      </c>
      <c r="AP95" s="322">
        <f t="shared" si="140"/>
        <v>0</v>
      </c>
      <c r="AQ95" s="322">
        <f t="shared" si="140"/>
        <v>0</v>
      </c>
      <c r="AR95" s="322">
        <f t="shared" si="140"/>
        <v>0</v>
      </c>
      <c r="AS95" s="322">
        <f t="shared" si="140"/>
        <v>0</v>
      </c>
      <c r="AT95" s="322">
        <f t="shared" si="140"/>
        <v>0</v>
      </c>
      <c r="AU95" s="322">
        <f t="shared" si="140"/>
        <v>0</v>
      </c>
      <c r="AV95" s="322">
        <f t="shared" si="140"/>
        <v>0</v>
      </c>
      <c r="AW95" s="322">
        <f t="shared" si="140"/>
        <v>0</v>
      </c>
      <c r="AX95" s="322">
        <f t="shared" si="140"/>
        <v>0</v>
      </c>
      <c r="AY95" s="322">
        <f t="shared" si="140"/>
        <v>0</v>
      </c>
      <c r="AZ95" s="322">
        <f t="shared" si="140"/>
        <v>0</v>
      </c>
      <c r="BA95" s="322">
        <f t="shared" si="140"/>
        <v>0</v>
      </c>
      <c r="BB95" s="322">
        <f t="shared" si="140"/>
        <v>0</v>
      </c>
      <c r="BC95" s="322">
        <f t="shared" si="140"/>
        <v>0</v>
      </c>
      <c r="BD95" s="322">
        <f t="shared" si="140"/>
        <v>0</v>
      </c>
      <c r="BE95" s="322">
        <f t="shared" si="140"/>
        <v>0</v>
      </c>
      <c r="BF95" s="322">
        <f t="shared" si="140"/>
        <v>0</v>
      </c>
      <c r="BG95" s="322">
        <f t="shared" si="140"/>
        <v>0</v>
      </c>
      <c r="BH95" s="322">
        <f t="shared" si="140"/>
        <v>0</v>
      </c>
      <c r="BI95" s="322">
        <f t="shared" si="140"/>
        <v>0</v>
      </c>
      <c r="BJ95" s="322">
        <f t="shared" si="140"/>
        <v>0</v>
      </c>
      <c r="BK95" s="322">
        <f t="shared" si="140"/>
        <v>0</v>
      </c>
      <c r="BL95" s="322">
        <f t="shared" si="140"/>
        <v>0</v>
      </c>
      <c r="BM95" s="322">
        <f t="shared" si="140"/>
        <v>0</v>
      </c>
      <c r="BN95" s="322">
        <f t="shared" si="140"/>
        <v>0</v>
      </c>
      <c r="BO95" s="322">
        <f t="shared" si="140"/>
        <v>0</v>
      </c>
      <c r="BP95" s="322">
        <f t="shared" ref="BP95:EA95" si="141">IF(12*($B$92-1)=BP$63,$E$49,0)</f>
        <v>0</v>
      </c>
      <c r="BQ95" s="322">
        <f t="shared" si="141"/>
        <v>0</v>
      </c>
      <c r="BR95" s="322">
        <f t="shared" si="141"/>
        <v>0</v>
      </c>
      <c r="BS95" s="322">
        <f t="shared" si="141"/>
        <v>0</v>
      </c>
      <c r="BT95" s="322">
        <f t="shared" si="141"/>
        <v>0</v>
      </c>
      <c r="BU95" s="322">
        <f t="shared" si="141"/>
        <v>0</v>
      </c>
      <c r="BV95" s="322">
        <f t="shared" si="141"/>
        <v>0</v>
      </c>
      <c r="BW95" s="322">
        <f t="shared" si="141"/>
        <v>0</v>
      </c>
      <c r="BX95" s="322">
        <f t="shared" si="141"/>
        <v>0</v>
      </c>
      <c r="BY95" s="322">
        <f t="shared" si="141"/>
        <v>0</v>
      </c>
      <c r="BZ95" s="322">
        <f t="shared" si="141"/>
        <v>0</v>
      </c>
      <c r="CA95" s="322">
        <f t="shared" si="141"/>
        <v>0</v>
      </c>
      <c r="CB95" s="322">
        <f t="shared" si="141"/>
        <v>0</v>
      </c>
      <c r="CC95" s="322">
        <f t="shared" si="141"/>
        <v>0</v>
      </c>
      <c r="CD95" s="322">
        <f t="shared" si="141"/>
        <v>0</v>
      </c>
      <c r="CE95" s="322">
        <f t="shared" si="141"/>
        <v>0</v>
      </c>
      <c r="CF95" s="322">
        <f t="shared" si="141"/>
        <v>0</v>
      </c>
      <c r="CG95" s="322">
        <f t="shared" si="141"/>
        <v>0</v>
      </c>
      <c r="CH95" s="322">
        <f t="shared" si="141"/>
        <v>0</v>
      </c>
      <c r="CI95" s="322">
        <f t="shared" si="141"/>
        <v>0</v>
      </c>
      <c r="CJ95" s="322">
        <f t="shared" si="141"/>
        <v>0</v>
      </c>
      <c r="CK95" s="322">
        <f t="shared" si="141"/>
        <v>0</v>
      </c>
      <c r="CL95" s="322">
        <f t="shared" si="141"/>
        <v>0</v>
      </c>
      <c r="CM95" s="322">
        <f t="shared" si="141"/>
        <v>0</v>
      </c>
      <c r="CN95" s="322">
        <f t="shared" si="141"/>
        <v>0</v>
      </c>
      <c r="CO95" s="322">
        <f t="shared" si="141"/>
        <v>0</v>
      </c>
      <c r="CP95" s="322">
        <f t="shared" si="141"/>
        <v>0</v>
      </c>
      <c r="CQ95" s="322">
        <f t="shared" si="141"/>
        <v>0</v>
      </c>
      <c r="CR95" s="322">
        <f t="shared" si="141"/>
        <v>0</v>
      </c>
      <c r="CS95" s="322">
        <f t="shared" si="141"/>
        <v>0</v>
      </c>
      <c r="CT95" s="322">
        <f t="shared" si="141"/>
        <v>0</v>
      </c>
      <c r="CU95" s="322">
        <f t="shared" si="141"/>
        <v>0</v>
      </c>
      <c r="CV95" s="322">
        <f t="shared" si="141"/>
        <v>0</v>
      </c>
      <c r="CW95" s="322">
        <f t="shared" si="141"/>
        <v>0</v>
      </c>
      <c r="CX95" s="322">
        <f t="shared" si="141"/>
        <v>0</v>
      </c>
      <c r="CY95" s="322">
        <f t="shared" si="141"/>
        <v>0</v>
      </c>
      <c r="CZ95" s="322">
        <f t="shared" si="141"/>
        <v>0</v>
      </c>
      <c r="DA95" s="322">
        <f t="shared" si="141"/>
        <v>0</v>
      </c>
      <c r="DB95" s="322">
        <f t="shared" si="141"/>
        <v>0</v>
      </c>
      <c r="DC95" s="322">
        <f t="shared" si="141"/>
        <v>0</v>
      </c>
      <c r="DD95" s="322">
        <f t="shared" si="141"/>
        <v>0</v>
      </c>
      <c r="DE95" s="322">
        <f t="shared" si="141"/>
        <v>0</v>
      </c>
      <c r="DF95" s="322">
        <f t="shared" si="141"/>
        <v>0</v>
      </c>
      <c r="DG95" s="322">
        <f t="shared" si="141"/>
        <v>0</v>
      </c>
      <c r="DH95" s="322">
        <f t="shared" si="141"/>
        <v>0</v>
      </c>
      <c r="DI95" s="322">
        <f t="shared" si="141"/>
        <v>0</v>
      </c>
      <c r="DJ95" s="322">
        <f t="shared" si="141"/>
        <v>0</v>
      </c>
      <c r="DK95" s="322">
        <f t="shared" si="141"/>
        <v>0</v>
      </c>
      <c r="DL95" s="322">
        <f t="shared" si="141"/>
        <v>0</v>
      </c>
      <c r="DM95" s="322">
        <f t="shared" si="141"/>
        <v>0</v>
      </c>
      <c r="DN95" s="322">
        <f t="shared" si="141"/>
        <v>0</v>
      </c>
      <c r="DO95" s="322">
        <f t="shared" si="141"/>
        <v>0</v>
      </c>
      <c r="DP95" s="322">
        <f t="shared" si="141"/>
        <v>0</v>
      </c>
      <c r="DQ95" s="322">
        <f t="shared" si="141"/>
        <v>0</v>
      </c>
      <c r="DR95" s="322">
        <f t="shared" si="141"/>
        <v>0</v>
      </c>
      <c r="DS95" s="322">
        <f t="shared" si="141"/>
        <v>0</v>
      </c>
      <c r="DT95" s="322">
        <f t="shared" si="141"/>
        <v>0</v>
      </c>
      <c r="DU95" s="322">
        <f t="shared" si="141"/>
        <v>0</v>
      </c>
      <c r="DV95" s="322">
        <f t="shared" si="141"/>
        <v>0</v>
      </c>
      <c r="DW95" s="322">
        <f t="shared" si="141"/>
        <v>0</v>
      </c>
      <c r="DX95" s="322">
        <f t="shared" si="141"/>
        <v>0</v>
      </c>
      <c r="DY95" s="322">
        <f t="shared" si="141"/>
        <v>0</v>
      </c>
      <c r="DZ95" s="322">
        <f t="shared" si="141"/>
        <v>0</v>
      </c>
      <c r="EA95" s="322">
        <f t="shared" si="141"/>
        <v>0</v>
      </c>
      <c r="EB95" s="322">
        <f t="shared" ref="EB95:GM95" si="142">IF(12*($B$92-1)=EB$63,$E$49,0)</f>
        <v>0</v>
      </c>
      <c r="EC95" s="322">
        <f t="shared" si="142"/>
        <v>0</v>
      </c>
      <c r="ED95" s="322">
        <f t="shared" si="142"/>
        <v>0</v>
      </c>
      <c r="EE95" s="322">
        <f t="shared" si="142"/>
        <v>0</v>
      </c>
      <c r="EF95" s="322">
        <f t="shared" si="142"/>
        <v>0</v>
      </c>
      <c r="EG95" s="322">
        <f t="shared" si="142"/>
        <v>0</v>
      </c>
      <c r="EH95" s="322">
        <f t="shared" si="142"/>
        <v>0</v>
      </c>
      <c r="EI95" s="322">
        <f t="shared" si="142"/>
        <v>0</v>
      </c>
      <c r="EJ95" s="322">
        <f t="shared" si="142"/>
        <v>0</v>
      </c>
      <c r="EK95" s="322">
        <f t="shared" si="142"/>
        <v>0</v>
      </c>
      <c r="EL95" s="322">
        <f t="shared" si="142"/>
        <v>0</v>
      </c>
      <c r="EM95" s="322">
        <f t="shared" si="142"/>
        <v>0</v>
      </c>
      <c r="EN95" s="322">
        <f t="shared" si="142"/>
        <v>0</v>
      </c>
      <c r="EO95" s="322">
        <f t="shared" si="142"/>
        <v>0</v>
      </c>
      <c r="EP95" s="322">
        <f t="shared" si="142"/>
        <v>0</v>
      </c>
      <c r="EQ95" s="322">
        <f t="shared" si="142"/>
        <v>0</v>
      </c>
      <c r="ER95" s="322">
        <f t="shared" si="142"/>
        <v>0</v>
      </c>
      <c r="ES95" s="322">
        <f t="shared" si="142"/>
        <v>0</v>
      </c>
      <c r="ET95" s="322">
        <f t="shared" si="142"/>
        <v>0</v>
      </c>
      <c r="EU95" s="322">
        <f t="shared" si="142"/>
        <v>0</v>
      </c>
      <c r="EV95" s="322">
        <f t="shared" si="142"/>
        <v>0</v>
      </c>
      <c r="EW95" s="322">
        <f t="shared" si="142"/>
        <v>0</v>
      </c>
      <c r="EX95" s="322">
        <f t="shared" si="142"/>
        <v>0</v>
      </c>
      <c r="EY95" s="322">
        <f t="shared" si="142"/>
        <v>0</v>
      </c>
      <c r="EZ95" s="322">
        <f t="shared" si="142"/>
        <v>0</v>
      </c>
      <c r="FA95" s="322">
        <f t="shared" si="142"/>
        <v>0</v>
      </c>
      <c r="FB95" s="322">
        <f t="shared" si="142"/>
        <v>0</v>
      </c>
      <c r="FC95" s="322">
        <f t="shared" si="142"/>
        <v>0</v>
      </c>
      <c r="FD95" s="322">
        <f t="shared" si="142"/>
        <v>0</v>
      </c>
      <c r="FE95" s="322">
        <f t="shared" si="142"/>
        <v>0</v>
      </c>
      <c r="FF95" s="322">
        <f t="shared" si="142"/>
        <v>0</v>
      </c>
      <c r="FG95" s="322">
        <f t="shared" si="142"/>
        <v>0</v>
      </c>
      <c r="FH95" s="322">
        <f t="shared" si="142"/>
        <v>0</v>
      </c>
      <c r="FI95" s="322">
        <f t="shared" si="142"/>
        <v>0</v>
      </c>
      <c r="FJ95" s="322">
        <f t="shared" si="142"/>
        <v>0</v>
      </c>
      <c r="FK95" s="322">
        <f t="shared" si="142"/>
        <v>0</v>
      </c>
      <c r="FL95" s="322">
        <f t="shared" si="142"/>
        <v>0</v>
      </c>
      <c r="FM95" s="322">
        <f t="shared" si="142"/>
        <v>0</v>
      </c>
      <c r="FN95" s="322">
        <f t="shared" si="142"/>
        <v>0</v>
      </c>
      <c r="FO95" s="322">
        <f t="shared" si="142"/>
        <v>0</v>
      </c>
      <c r="FP95" s="322">
        <f t="shared" si="142"/>
        <v>0</v>
      </c>
      <c r="FQ95" s="322">
        <f t="shared" si="142"/>
        <v>0</v>
      </c>
      <c r="FR95" s="322">
        <f t="shared" si="142"/>
        <v>0</v>
      </c>
      <c r="FS95" s="322">
        <f t="shared" si="142"/>
        <v>0</v>
      </c>
      <c r="FT95" s="322">
        <f t="shared" si="142"/>
        <v>0</v>
      </c>
      <c r="FU95" s="322">
        <f t="shared" si="142"/>
        <v>0</v>
      </c>
      <c r="FV95" s="322">
        <f t="shared" si="142"/>
        <v>0</v>
      </c>
      <c r="FW95" s="322">
        <f t="shared" si="142"/>
        <v>0</v>
      </c>
      <c r="FX95" s="322">
        <f t="shared" si="142"/>
        <v>0</v>
      </c>
      <c r="FY95" s="322">
        <f t="shared" si="142"/>
        <v>0</v>
      </c>
      <c r="FZ95" s="322">
        <f t="shared" si="142"/>
        <v>0</v>
      </c>
      <c r="GA95" s="322">
        <f t="shared" si="142"/>
        <v>0</v>
      </c>
      <c r="GB95" s="322">
        <f t="shared" si="142"/>
        <v>0</v>
      </c>
      <c r="GC95" s="322">
        <f t="shared" si="142"/>
        <v>0</v>
      </c>
      <c r="GD95" s="322">
        <f t="shared" si="142"/>
        <v>0</v>
      </c>
      <c r="GE95" s="322">
        <f t="shared" si="142"/>
        <v>0</v>
      </c>
      <c r="GF95" s="322">
        <f t="shared" si="142"/>
        <v>0</v>
      </c>
      <c r="GG95" s="322">
        <f t="shared" si="142"/>
        <v>0</v>
      </c>
      <c r="GH95" s="322">
        <f t="shared" si="142"/>
        <v>0</v>
      </c>
      <c r="GI95" s="322">
        <f t="shared" si="142"/>
        <v>0</v>
      </c>
      <c r="GJ95" s="322">
        <f t="shared" si="142"/>
        <v>0</v>
      </c>
      <c r="GK95" s="322">
        <f t="shared" si="142"/>
        <v>0</v>
      </c>
      <c r="GL95" s="322">
        <f t="shared" si="142"/>
        <v>0</v>
      </c>
      <c r="GM95" s="322">
        <f t="shared" si="142"/>
        <v>0</v>
      </c>
      <c r="GN95" s="322">
        <f t="shared" ref="GN95:IY95" si="143">IF(12*($B$92-1)=GN$63,$E$49,0)</f>
        <v>0</v>
      </c>
      <c r="GO95" s="322">
        <f t="shared" si="143"/>
        <v>0</v>
      </c>
      <c r="GP95" s="322">
        <f t="shared" si="143"/>
        <v>0</v>
      </c>
      <c r="GQ95" s="322">
        <f t="shared" si="143"/>
        <v>0</v>
      </c>
      <c r="GR95" s="322">
        <f t="shared" si="143"/>
        <v>0</v>
      </c>
      <c r="GS95" s="322">
        <f t="shared" si="143"/>
        <v>0</v>
      </c>
      <c r="GT95" s="322">
        <f t="shared" si="143"/>
        <v>0</v>
      </c>
      <c r="GU95" s="322">
        <f t="shared" si="143"/>
        <v>0</v>
      </c>
      <c r="GV95" s="322">
        <f t="shared" si="143"/>
        <v>0</v>
      </c>
      <c r="GW95" s="322">
        <f t="shared" si="143"/>
        <v>0</v>
      </c>
      <c r="GX95" s="322">
        <f t="shared" si="143"/>
        <v>0</v>
      </c>
      <c r="GY95" s="322">
        <f t="shared" si="143"/>
        <v>0</v>
      </c>
      <c r="GZ95" s="322">
        <f t="shared" si="143"/>
        <v>0</v>
      </c>
      <c r="HA95" s="322">
        <f t="shared" si="143"/>
        <v>0</v>
      </c>
      <c r="HB95" s="322">
        <f t="shared" si="143"/>
        <v>0</v>
      </c>
      <c r="HC95" s="322">
        <f t="shared" si="143"/>
        <v>0</v>
      </c>
      <c r="HD95" s="322">
        <f t="shared" si="143"/>
        <v>0</v>
      </c>
      <c r="HE95" s="322">
        <f t="shared" si="143"/>
        <v>0</v>
      </c>
      <c r="HF95" s="322">
        <f t="shared" si="143"/>
        <v>0</v>
      </c>
      <c r="HG95" s="322">
        <f t="shared" si="143"/>
        <v>0</v>
      </c>
      <c r="HH95" s="322">
        <f t="shared" si="143"/>
        <v>0</v>
      </c>
      <c r="HI95" s="322">
        <f t="shared" si="143"/>
        <v>0</v>
      </c>
      <c r="HJ95" s="322">
        <f t="shared" si="143"/>
        <v>0</v>
      </c>
      <c r="HK95" s="322">
        <f t="shared" si="143"/>
        <v>0</v>
      </c>
      <c r="HL95" s="322">
        <f t="shared" si="143"/>
        <v>0</v>
      </c>
      <c r="HM95" s="322">
        <f t="shared" si="143"/>
        <v>0</v>
      </c>
      <c r="HN95" s="322">
        <f t="shared" si="143"/>
        <v>0</v>
      </c>
      <c r="HO95" s="322">
        <f t="shared" si="143"/>
        <v>0</v>
      </c>
      <c r="HP95" s="322">
        <f t="shared" si="143"/>
        <v>0</v>
      </c>
      <c r="HQ95" s="322">
        <f t="shared" si="143"/>
        <v>0</v>
      </c>
      <c r="HR95" s="322">
        <f t="shared" si="143"/>
        <v>0</v>
      </c>
      <c r="HS95" s="322">
        <f t="shared" si="143"/>
        <v>0</v>
      </c>
      <c r="HT95" s="322">
        <f t="shared" si="143"/>
        <v>0</v>
      </c>
      <c r="HU95" s="322">
        <f t="shared" si="143"/>
        <v>0</v>
      </c>
      <c r="HV95" s="322">
        <f t="shared" si="143"/>
        <v>0</v>
      </c>
      <c r="HW95" s="322">
        <f t="shared" si="143"/>
        <v>0</v>
      </c>
      <c r="HX95" s="322">
        <f t="shared" si="143"/>
        <v>0</v>
      </c>
      <c r="HY95" s="322">
        <f t="shared" si="143"/>
        <v>0</v>
      </c>
      <c r="HZ95" s="322">
        <f t="shared" si="143"/>
        <v>0</v>
      </c>
      <c r="IA95" s="322">
        <f t="shared" si="143"/>
        <v>0</v>
      </c>
      <c r="IB95" s="322">
        <f t="shared" si="143"/>
        <v>0</v>
      </c>
      <c r="IC95" s="322">
        <f t="shared" si="143"/>
        <v>0</v>
      </c>
      <c r="ID95" s="322">
        <f t="shared" si="143"/>
        <v>0</v>
      </c>
      <c r="IE95" s="322">
        <f t="shared" si="143"/>
        <v>0</v>
      </c>
      <c r="IF95" s="322">
        <f t="shared" si="143"/>
        <v>0</v>
      </c>
      <c r="IG95" s="322">
        <f t="shared" si="143"/>
        <v>0</v>
      </c>
      <c r="IH95" s="322">
        <f t="shared" si="143"/>
        <v>0</v>
      </c>
      <c r="II95" s="322">
        <f t="shared" si="143"/>
        <v>0</v>
      </c>
      <c r="IJ95" s="322">
        <f t="shared" si="143"/>
        <v>0</v>
      </c>
      <c r="IK95" s="322">
        <f t="shared" si="143"/>
        <v>0</v>
      </c>
      <c r="IL95" s="322">
        <f t="shared" si="143"/>
        <v>0</v>
      </c>
      <c r="IM95" s="322">
        <f t="shared" si="143"/>
        <v>0</v>
      </c>
      <c r="IN95" s="322">
        <f t="shared" si="143"/>
        <v>0</v>
      </c>
      <c r="IO95" s="322">
        <f t="shared" si="143"/>
        <v>0</v>
      </c>
      <c r="IP95" s="322">
        <f t="shared" si="143"/>
        <v>0</v>
      </c>
      <c r="IQ95" s="322">
        <f t="shared" si="143"/>
        <v>0</v>
      </c>
      <c r="IR95" s="322">
        <f t="shared" si="143"/>
        <v>0</v>
      </c>
      <c r="IS95" s="322">
        <f t="shared" si="143"/>
        <v>0</v>
      </c>
      <c r="IT95" s="322">
        <f t="shared" si="143"/>
        <v>0</v>
      </c>
      <c r="IU95" s="322">
        <f t="shared" si="143"/>
        <v>0</v>
      </c>
      <c r="IV95" s="322">
        <f t="shared" si="143"/>
        <v>0</v>
      </c>
      <c r="IW95" s="322">
        <f t="shared" si="143"/>
        <v>0</v>
      </c>
      <c r="IX95" s="322">
        <f t="shared" si="143"/>
        <v>0</v>
      </c>
      <c r="IY95" s="322">
        <f t="shared" si="143"/>
        <v>0</v>
      </c>
      <c r="IZ95" s="322">
        <f t="shared" ref="IZ95:JV95" si="144">IF(12*($B$92-1)=IZ$63,$E$49,0)</f>
        <v>0</v>
      </c>
      <c r="JA95" s="322">
        <f t="shared" si="144"/>
        <v>0</v>
      </c>
      <c r="JB95" s="322">
        <f t="shared" si="144"/>
        <v>0</v>
      </c>
      <c r="JC95" s="322">
        <f t="shared" si="144"/>
        <v>0</v>
      </c>
      <c r="JD95" s="322">
        <f t="shared" si="144"/>
        <v>0</v>
      </c>
      <c r="JE95" s="322">
        <f t="shared" si="144"/>
        <v>0</v>
      </c>
      <c r="JF95" s="322">
        <f t="shared" si="144"/>
        <v>0</v>
      </c>
      <c r="JG95" s="322">
        <f t="shared" si="144"/>
        <v>0</v>
      </c>
      <c r="JH95" s="322">
        <f t="shared" si="144"/>
        <v>0</v>
      </c>
      <c r="JI95" s="322">
        <f t="shared" si="144"/>
        <v>0</v>
      </c>
      <c r="JJ95" s="322">
        <f t="shared" si="144"/>
        <v>0</v>
      </c>
      <c r="JK95" s="322">
        <f t="shared" si="144"/>
        <v>0</v>
      </c>
      <c r="JL95" s="322">
        <f t="shared" si="144"/>
        <v>0</v>
      </c>
      <c r="JM95" s="322">
        <f t="shared" si="144"/>
        <v>0</v>
      </c>
      <c r="JN95" s="322">
        <f t="shared" si="144"/>
        <v>0</v>
      </c>
      <c r="JO95" s="322">
        <f t="shared" si="144"/>
        <v>0</v>
      </c>
      <c r="JP95" s="322">
        <f t="shared" si="144"/>
        <v>0</v>
      </c>
      <c r="JQ95" s="322">
        <f t="shared" si="144"/>
        <v>0</v>
      </c>
      <c r="JR95" s="322">
        <f t="shared" si="144"/>
        <v>0</v>
      </c>
      <c r="JS95" s="322">
        <f t="shared" si="144"/>
        <v>0</v>
      </c>
      <c r="JT95" s="322">
        <f t="shared" si="144"/>
        <v>0</v>
      </c>
      <c r="JU95" s="322">
        <f t="shared" si="144"/>
        <v>0</v>
      </c>
      <c r="JV95" s="322">
        <f t="shared" si="144"/>
        <v>0</v>
      </c>
    </row>
    <row r="96" spans="1:282" s="363" customFormat="1" x14ac:dyDescent="0.25">
      <c r="A96" s="363" t="s">
        <v>476</v>
      </c>
      <c r="B96" s="361"/>
      <c r="C96" s="348">
        <f>IF(AND(C$66&gt;0,C$66&lt;=IF(AND($B$8&gt;0, $B$8 &lt; $B$92), $C$38 - 12*($B$92-$B$8-1),$C$38)),PPMT($C$37,C$66,IF(AND($B$8&gt;0, $B$8 &lt; $B$92), $C$38 - 12*($B$92-$B$8-1),$C$38),$E$50),0)</f>
        <v>0</v>
      </c>
      <c r="D96" s="348">
        <f t="shared" ref="D96:BO96" si="145">IF(AND(D$66&gt;0,D$66&lt;=IF(AND($B$8&gt;0, $B$8 &lt; $B$92), $C$38 - 12*($B$92-$B$8-1),$C$38)),PPMT($C$37,D$66,IF(AND($B$8&gt;0, $B$8 &lt; $B$92), $C$38 - 12*($B$92-$B$8-1),$C$38),$E$50),0)</f>
        <v>0</v>
      </c>
      <c r="E96" s="348">
        <f t="shared" si="145"/>
        <v>0</v>
      </c>
      <c r="F96" s="348">
        <f t="shared" si="145"/>
        <v>0</v>
      </c>
      <c r="G96" s="348">
        <f t="shared" si="145"/>
        <v>0</v>
      </c>
      <c r="H96" s="348">
        <f t="shared" si="145"/>
        <v>0</v>
      </c>
      <c r="I96" s="348">
        <f t="shared" si="145"/>
        <v>0</v>
      </c>
      <c r="J96" s="348">
        <f t="shared" si="145"/>
        <v>0</v>
      </c>
      <c r="K96" s="348">
        <f t="shared" si="145"/>
        <v>0</v>
      </c>
      <c r="L96" s="348">
        <f t="shared" si="145"/>
        <v>0</v>
      </c>
      <c r="M96" s="348">
        <f t="shared" si="145"/>
        <v>0</v>
      </c>
      <c r="N96" s="348">
        <f t="shared" si="145"/>
        <v>0</v>
      </c>
      <c r="O96" s="348">
        <f t="shared" si="145"/>
        <v>0</v>
      </c>
      <c r="P96" s="348">
        <f t="shared" si="145"/>
        <v>0</v>
      </c>
      <c r="Q96" s="348">
        <f t="shared" si="145"/>
        <v>0</v>
      </c>
      <c r="R96" s="348">
        <f t="shared" si="145"/>
        <v>0</v>
      </c>
      <c r="S96" s="348">
        <f t="shared" si="145"/>
        <v>0</v>
      </c>
      <c r="T96" s="348">
        <f t="shared" si="145"/>
        <v>0</v>
      </c>
      <c r="U96" s="348">
        <f t="shared" si="145"/>
        <v>0</v>
      </c>
      <c r="V96" s="348">
        <f t="shared" si="145"/>
        <v>0</v>
      </c>
      <c r="W96" s="348">
        <f t="shared" si="145"/>
        <v>0</v>
      </c>
      <c r="X96" s="348">
        <f t="shared" si="145"/>
        <v>0</v>
      </c>
      <c r="Y96" s="348">
        <f t="shared" si="145"/>
        <v>0</v>
      </c>
      <c r="Z96" s="348">
        <f t="shared" si="145"/>
        <v>0</v>
      </c>
      <c r="AA96" s="348">
        <f t="shared" si="145"/>
        <v>-4469.9240362460441</v>
      </c>
      <c r="AB96" s="348">
        <f t="shared" si="145"/>
        <v>-4488.5487197304028</v>
      </c>
      <c r="AC96" s="348">
        <f t="shared" si="145"/>
        <v>-4507.2510060626119</v>
      </c>
      <c r="AD96" s="348">
        <f t="shared" si="145"/>
        <v>-4526.0312185878729</v>
      </c>
      <c r="AE96" s="348">
        <f t="shared" si="145"/>
        <v>-4544.8896819986558</v>
      </c>
      <c r="AF96" s="348">
        <f t="shared" si="145"/>
        <v>-4563.8267223403182</v>
      </c>
      <c r="AG96" s="348">
        <f t="shared" si="145"/>
        <v>-4582.8426670167355</v>
      </c>
      <c r="AH96" s="348">
        <f t="shared" si="145"/>
        <v>-4601.9378447959725</v>
      </c>
      <c r="AI96" s="348">
        <f t="shared" si="145"/>
        <v>-4621.1125858159548</v>
      </c>
      <c r="AJ96" s="348">
        <f t="shared" si="145"/>
        <v>-4640.3672215901879</v>
      </c>
      <c r="AK96" s="348">
        <f t="shared" si="145"/>
        <v>-4659.7020850134795</v>
      </c>
      <c r="AL96" s="348">
        <f t="shared" si="145"/>
        <v>-4679.1175103677033</v>
      </c>
      <c r="AM96" s="348">
        <f t="shared" si="145"/>
        <v>-4698.6138333275685</v>
      </c>
      <c r="AN96" s="348">
        <f t="shared" si="145"/>
        <v>-4718.1913909664327</v>
      </c>
      <c r="AO96" s="348">
        <f t="shared" si="145"/>
        <v>-4737.8505217621268</v>
      </c>
      <c r="AP96" s="348">
        <f t="shared" si="145"/>
        <v>-4757.5915656028028</v>
      </c>
      <c r="AQ96" s="348">
        <f t="shared" si="145"/>
        <v>-4777.4148637928138</v>
      </c>
      <c r="AR96" s="348">
        <f t="shared" si="145"/>
        <v>-4797.3207590586171</v>
      </c>
      <c r="AS96" s="348">
        <f t="shared" si="145"/>
        <v>-4817.3095955546951</v>
      </c>
      <c r="AT96" s="348">
        <f t="shared" si="145"/>
        <v>-4837.3817188695066</v>
      </c>
      <c r="AU96" s="348">
        <f t="shared" si="145"/>
        <v>-4857.5374760314626</v>
      </c>
      <c r="AV96" s="348">
        <f t="shared" si="145"/>
        <v>-4877.7772155149278</v>
      </c>
      <c r="AW96" s="348">
        <f t="shared" si="145"/>
        <v>-4898.1012872462397</v>
      </c>
      <c r="AX96" s="348">
        <f t="shared" si="145"/>
        <v>-4918.5100426097652</v>
      </c>
      <c r="AY96" s="348">
        <f t="shared" si="145"/>
        <v>-4939.0038344539735</v>
      </c>
      <c r="AZ96" s="348">
        <f t="shared" si="145"/>
        <v>-4959.5830170975305</v>
      </c>
      <c r="BA96" s="348">
        <f t="shared" si="145"/>
        <v>-4980.2479463354375</v>
      </c>
      <c r="BB96" s="348">
        <f t="shared" si="145"/>
        <v>-5000.9989794451685</v>
      </c>
      <c r="BC96" s="348">
        <f t="shared" si="145"/>
        <v>-5021.8364751928566</v>
      </c>
      <c r="BD96" s="348">
        <f t="shared" si="145"/>
        <v>-5042.7607938394931</v>
      </c>
      <c r="BE96" s="348">
        <f t="shared" si="145"/>
        <v>-5063.7722971471576</v>
      </c>
      <c r="BF96" s="348">
        <f t="shared" si="145"/>
        <v>-5084.8713483852716</v>
      </c>
      <c r="BG96" s="348">
        <f t="shared" si="145"/>
        <v>-5106.058312336876</v>
      </c>
      <c r="BH96" s="348">
        <f t="shared" si="145"/>
        <v>-5127.3335553049465</v>
      </c>
      <c r="BI96" s="348">
        <f t="shared" si="145"/>
        <v>-5148.697445118717</v>
      </c>
      <c r="BJ96" s="348">
        <f t="shared" si="145"/>
        <v>-5170.1503511400442</v>
      </c>
      <c r="BK96" s="348">
        <f t="shared" si="145"/>
        <v>-5191.692644269795</v>
      </c>
      <c r="BL96" s="348">
        <f t="shared" si="145"/>
        <v>-5213.3246969542533</v>
      </c>
      <c r="BM96" s="348">
        <f t="shared" si="145"/>
        <v>-5235.0468831915623</v>
      </c>
      <c r="BN96" s="348">
        <f t="shared" si="145"/>
        <v>-5256.859578538194</v>
      </c>
      <c r="BO96" s="348">
        <f t="shared" si="145"/>
        <v>-5278.7631601154353</v>
      </c>
      <c r="BP96" s="348">
        <f t="shared" ref="BP96:EA96" si="146">IF(AND(BP$66&gt;0,BP$66&lt;=IF(AND($B$8&gt;0, $B$8 &lt; $B$92), $C$38 - 12*($B$92-$B$8-1),$C$38)),PPMT($C$37,BP$66,IF(AND($B$8&gt;0, $B$8 &lt; $B$92), $C$38 - 12*($B$92-$B$8-1),$C$38),$E$50),0)</f>
        <v>-5300.7580066159171</v>
      </c>
      <c r="BQ96" s="348">
        <f t="shared" si="146"/>
        <v>-5322.8444983101499</v>
      </c>
      <c r="BR96" s="348">
        <f t="shared" si="146"/>
        <v>-5345.0230170531095</v>
      </c>
      <c r="BS96" s="348">
        <f t="shared" si="146"/>
        <v>-5367.2939462908307</v>
      </c>
      <c r="BT96" s="348">
        <f t="shared" si="146"/>
        <v>-5389.6576710670433</v>
      </c>
      <c r="BU96" s="348">
        <f t="shared" si="146"/>
        <v>-5412.114578029822</v>
      </c>
      <c r="BV96" s="348">
        <f t="shared" si="146"/>
        <v>-5434.6650554382795</v>
      </c>
      <c r="BW96" s="348">
        <f t="shared" si="146"/>
        <v>-5457.3094931692722</v>
      </c>
      <c r="BX96" s="348">
        <f t="shared" si="146"/>
        <v>-5480.0482827241449</v>
      </c>
      <c r="BY96" s="348">
        <f t="shared" si="146"/>
        <v>-5502.8818172354941</v>
      </c>
      <c r="BZ96" s="348">
        <f t="shared" si="146"/>
        <v>-5525.8104914739761</v>
      </c>
      <c r="CA96" s="348">
        <f t="shared" si="146"/>
        <v>-5548.8347018551167</v>
      </c>
      <c r="CB96" s="348">
        <f t="shared" si="146"/>
        <v>-5571.9548464461805</v>
      </c>
      <c r="CC96" s="348">
        <f t="shared" si="146"/>
        <v>-5595.1713249730392</v>
      </c>
      <c r="CD96" s="348">
        <f t="shared" si="146"/>
        <v>-5618.4845388270933</v>
      </c>
      <c r="CE96" s="348">
        <f t="shared" si="146"/>
        <v>-5641.8948910722065</v>
      </c>
      <c r="CF96" s="348">
        <f t="shared" si="146"/>
        <v>-5665.4027864516738</v>
      </c>
      <c r="CG96" s="348">
        <f t="shared" si="146"/>
        <v>-5689.0086313952224</v>
      </c>
      <c r="CH96" s="348">
        <f t="shared" si="146"/>
        <v>-5712.712834026036</v>
      </c>
      <c r="CI96" s="348">
        <f t="shared" si="146"/>
        <v>-5736.5158041678105</v>
      </c>
      <c r="CJ96" s="348">
        <f t="shared" si="146"/>
        <v>-5760.4179533518445</v>
      </c>
      <c r="CK96" s="348">
        <f t="shared" si="146"/>
        <v>-5784.4196948241424</v>
      </c>
      <c r="CL96" s="348">
        <f t="shared" si="146"/>
        <v>-5808.5214435525759</v>
      </c>
      <c r="CM96" s="348">
        <f t="shared" si="146"/>
        <v>-5832.7236162340459</v>
      </c>
      <c r="CN96" s="348">
        <f t="shared" si="146"/>
        <v>-5857.0266313016882</v>
      </c>
      <c r="CO96" s="348">
        <f t="shared" si="146"/>
        <v>-5881.4309089321123</v>
      </c>
      <c r="CP96" s="348">
        <f t="shared" si="146"/>
        <v>-5905.9368710526614</v>
      </c>
      <c r="CQ96" s="348">
        <f t="shared" si="146"/>
        <v>-5930.5449413487149</v>
      </c>
      <c r="CR96" s="348">
        <f t="shared" si="146"/>
        <v>-5955.2555452710021</v>
      </c>
      <c r="CS96" s="348">
        <f t="shared" si="146"/>
        <v>-5980.0691100429649</v>
      </c>
      <c r="CT96" s="348">
        <f t="shared" si="146"/>
        <v>-6004.9860646681436</v>
      </c>
      <c r="CU96" s="348">
        <f t="shared" si="146"/>
        <v>-6030.0068399375932</v>
      </c>
      <c r="CV96" s="348">
        <f t="shared" si="146"/>
        <v>-6055.1318684373327</v>
      </c>
      <c r="CW96" s="348">
        <f t="shared" si="146"/>
        <v>-6080.3615845558224</v>
      </c>
      <c r="CX96" s="348">
        <f t="shared" si="146"/>
        <v>-6105.6964244914716</v>
      </c>
      <c r="CY96" s="348">
        <f t="shared" si="146"/>
        <v>-6131.1368262601864</v>
      </c>
      <c r="CZ96" s="348">
        <f t="shared" si="146"/>
        <v>-6156.6832297029359</v>
      </c>
      <c r="DA96" s="348">
        <f t="shared" si="146"/>
        <v>-6182.336076493365</v>
      </c>
      <c r="DB96" s="348">
        <f t="shared" si="146"/>
        <v>-6208.0958101454207</v>
      </c>
      <c r="DC96" s="348">
        <f t="shared" si="146"/>
        <v>-6233.9628760210271</v>
      </c>
      <c r="DD96" s="348">
        <f t="shared" si="146"/>
        <v>-6259.9377213377829</v>
      </c>
      <c r="DE96" s="348">
        <f t="shared" si="146"/>
        <v>-6286.0207951766897</v>
      </c>
      <c r="DF96" s="348">
        <f t="shared" si="146"/>
        <v>-6312.2125484899252</v>
      </c>
      <c r="DG96" s="348">
        <f t="shared" si="146"/>
        <v>-6338.5134341086332</v>
      </c>
      <c r="DH96" s="348">
        <f t="shared" si="146"/>
        <v>-6364.9239067507533</v>
      </c>
      <c r="DI96" s="348">
        <f t="shared" si="146"/>
        <v>-6391.44442302888</v>
      </c>
      <c r="DJ96" s="348">
        <f t="shared" si="146"/>
        <v>-6418.075441458167</v>
      </c>
      <c r="DK96" s="348">
        <f t="shared" si="146"/>
        <v>-6444.8174224642426</v>
      </c>
      <c r="DL96" s="348">
        <f t="shared" si="146"/>
        <v>-6471.6708283911767</v>
      </c>
      <c r="DM96" s="348">
        <f t="shared" si="146"/>
        <v>-6498.6361235094737</v>
      </c>
      <c r="DN96" s="348">
        <f t="shared" si="146"/>
        <v>-6525.7137740240969</v>
      </c>
      <c r="DO96" s="348">
        <f t="shared" si="146"/>
        <v>-6552.904248082531</v>
      </c>
      <c r="DP96" s="348">
        <f t="shared" si="146"/>
        <v>-6580.2080157828741</v>
      </c>
      <c r="DQ96" s="348">
        <f t="shared" si="146"/>
        <v>-6607.6255491819693</v>
      </c>
      <c r="DR96" s="348">
        <f t="shared" si="146"/>
        <v>-6635.1573223035621</v>
      </c>
      <c r="DS96" s="348">
        <f t="shared" si="146"/>
        <v>-6662.803811146493</v>
      </c>
      <c r="DT96" s="348">
        <f t="shared" si="146"/>
        <v>-6690.5654936929368</v>
      </c>
      <c r="DU96" s="348">
        <f t="shared" si="146"/>
        <v>-6718.442849916657</v>
      </c>
      <c r="DV96" s="348">
        <f t="shared" si="146"/>
        <v>-6746.4363617913104</v>
      </c>
      <c r="DW96" s="348">
        <f t="shared" si="146"/>
        <v>-6774.5465132987738</v>
      </c>
      <c r="DX96" s="348">
        <f t="shared" si="146"/>
        <v>-6802.7737904375181</v>
      </c>
      <c r="DY96" s="348">
        <f t="shared" si="146"/>
        <v>-6831.1186812310079</v>
      </c>
      <c r="DZ96" s="348">
        <f t="shared" si="146"/>
        <v>-6859.5816757361363</v>
      </c>
      <c r="EA96" s="348">
        <f t="shared" si="146"/>
        <v>-6888.1632660517052</v>
      </c>
      <c r="EB96" s="348">
        <f t="shared" ref="EB96:GM96" si="147">IF(AND(EB$66&gt;0,EB$66&lt;=IF(AND($B$8&gt;0, $B$8 &lt; $B$92), $C$38 - 12*($B$92-$B$8-1),$C$38)),PPMT($C$37,EB$66,IF(AND($B$8&gt;0, $B$8 &lt; $B$92), $C$38 - 12*($B$92-$B$8-1),$C$38),$E$50),0)</f>
        <v>-6916.8639463269192</v>
      </c>
      <c r="EC96" s="348">
        <f t="shared" si="147"/>
        <v>-6945.6842127699492</v>
      </c>
      <c r="ED96" s="348">
        <f t="shared" si="147"/>
        <v>-6974.6245636564909</v>
      </c>
      <c r="EE96" s="348">
        <f t="shared" si="147"/>
        <v>-7003.6854993383913</v>
      </c>
      <c r="EF96" s="348">
        <f t="shared" si="147"/>
        <v>-7032.8675222523016</v>
      </c>
      <c r="EG96" s="348">
        <f t="shared" si="147"/>
        <v>-7062.1711369283521</v>
      </c>
      <c r="EH96" s="348">
        <f t="shared" si="147"/>
        <v>-7091.5968499988885</v>
      </c>
      <c r="EI96" s="348">
        <f t="shared" si="147"/>
        <v>-7121.1451702072181</v>
      </c>
      <c r="EJ96" s="348">
        <f t="shared" si="147"/>
        <v>-7150.8166084164131</v>
      </c>
      <c r="EK96" s="348">
        <f t="shared" si="147"/>
        <v>-7180.611677618148</v>
      </c>
      <c r="EL96" s="348">
        <f t="shared" si="147"/>
        <v>-7210.5308929415578</v>
      </c>
      <c r="EM96" s="348">
        <f t="shared" si="147"/>
        <v>-7240.5747716621463</v>
      </c>
      <c r="EN96" s="348">
        <f t="shared" si="147"/>
        <v>-7270.7438332107404</v>
      </c>
      <c r="EO96" s="348">
        <f t="shared" si="147"/>
        <v>-7301.0385991824514</v>
      </c>
      <c r="EP96" s="348">
        <f t="shared" si="147"/>
        <v>-7331.4595933457122</v>
      </c>
      <c r="EQ96" s="348">
        <f t="shared" si="147"/>
        <v>-7362.0073416513187</v>
      </c>
      <c r="ER96" s="348">
        <f t="shared" si="147"/>
        <v>-7392.682372241532</v>
      </c>
      <c r="ES96" s="348">
        <f t="shared" si="147"/>
        <v>-7423.4852154592054</v>
      </c>
      <c r="ET96" s="348">
        <f t="shared" si="147"/>
        <v>-7454.4164038569515</v>
      </c>
      <c r="EU96" s="348">
        <f t="shared" si="147"/>
        <v>-7485.4764722063555</v>
      </c>
      <c r="EV96" s="348">
        <f t="shared" si="147"/>
        <v>-7516.6659575072163</v>
      </c>
      <c r="EW96" s="348">
        <f t="shared" si="147"/>
        <v>-7547.9853989968296</v>
      </c>
      <c r="EX96" s="348">
        <f t="shared" si="147"/>
        <v>-7579.4353381593155</v>
      </c>
      <c r="EY96" s="348">
        <f t="shared" si="147"/>
        <v>-7611.0163187349799</v>
      </c>
      <c r="EZ96" s="348">
        <f t="shared" si="147"/>
        <v>-7642.7288867297084</v>
      </c>
      <c r="FA96" s="348">
        <f t="shared" si="147"/>
        <v>-7674.5735904244166</v>
      </c>
      <c r="FB96" s="348">
        <f t="shared" si="147"/>
        <v>-7706.5509803845189</v>
      </c>
      <c r="FC96" s="348">
        <f t="shared" si="147"/>
        <v>-7738.6616094694527</v>
      </c>
      <c r="FD96" s="348">
        <f t="shared" si="147"/>
        <v>-7770.9060328422429</v>
      </c>
      <c r="FE96" s="348">
        <f t="shared" si="147"/>
        <v>-7803.2848079790856</v>
      </c>
      <c r="FF96" s="348">
        <f t="shared" si="147"/>
        <v>-7835.7984946789975</v>
      </c>
      <c r="FG96" s="348">
        <f t="shared" si="147"/>
        <v>-7868.4476550734944</v>
      </c>
      <c r="FH96" s="348">
        <f t="shared" si="147"/>
        <v>-7901.2328536363011</v>
      </c>
      <c r="FI96" s="348">
        <f t="shared" si="147"/>
        <v>-7934.1546571931176</v>
      </c>
      <c r="FJ96" s="348">
        <f t="shared" si="147"/>
        <v>-7967.2136349314233</v>
      </c>
      <c r="FK96" s="348">
        <f t="shared" si="147"/>
        <v>-8000.4103584103032</v>
      </c>
      <c r="FL96" s="348">
        <f t="shared" si="147"/>
        <v>-8033.7454015703461</v>
      </c>
      <c r="FM96" s="348">
        <f t="shared" si="147"/>
        <v>-8067.219340743557</v>
      </c>
      <c r="FN96" s="348">
        <f t="shared" si="147"/>
        <v>-8100.8327546633218</v>
      </c>
      <c r="FO96" s="348">
        <f t="shared" si="147"/>
        <v>-8134.5862244744176</v>
      </c>
      <c r="FP96" s="348">
        <f t="shared" si="147"/>
        <v>-8168.4803337430621</v>
      </c>
      <c r="FQ96" s="348">
        <f t="shared" si="147"/>
        <v>-8202.515668466991</v>
      </c>
      <c r="FR96" s="348">
        <f t="shared" si="147"/>
        <v>-8236.6928170856045</v>
      </c>
      <c r="FS96" s="348">
        <f t="shared" si="147"/>
        <v>-8271.0123704901271</v>
      </c>
      <c r="FT96" s="348">
        <f t="shared" si="147"/>
        <v>-8305.4749220338363</v>
      </c>
      <c r="FU96" s="348">
        <f t="shared" si="147"/>
        <v>-8340.081067542309</v>
      </c>
      <c r="FV96" s="348">
        <f t="shared" si="147"/>
        <v>-8374.8314053237355</v>
      </c>
      <c r="FW96" s="348">
        <f t="shared" si="147"/>
        <v>-8409.7265361792506</v>
      </c>
      <c r="FX96" s="348">
        <f t="shared" si="147"/>
        <v>-8444.7670634133319</v>
      </c>
      <c r="FY96" s="348">
        <f t="shared" si="147"/>
        <v>-8479.9535928442201</v>
      </c>
      <c r="FZ96" s="348">
        <f t="shared" si="147"/>
        <v>-8515.2867328144057</v>
      </c>
      <c r="GA96" s="348">
        <f t="shared" si="147"/>
        <v>-8550.7670942011318</v>
      </c>
      <c r="GB96" s="348">
        <f t="shared" si="147"/>
        <v>-8586.3952904269718</v>
      </c>
      <c r="GC96" s="348">
        <f t="shared" si="147"/>
        <v>-8622.1719374704171</v>
      </c>
      <c r="GD96" s="348">
        <f t="shared" si="147"/>
        <v>-8658.0976538765426</v>
      </c>
      <c r="GE96" s="348">
        <f t="shared" si="147"/>
        <v>-8694.1730607676946</v>
      </c>
      <c r="GF96" s="348">
        <f t="shared" si="147"/>
        <v>-8730.3987818542282</v>
      </c>
      <c r="GG96" s="348">
        <f t="shared" si="147"/>
        <v>-8766.7754434452854</v>
      </c>
      <c r="GH96" s="348">
        <f t="shared" si="147"/>
        <v>-8803.3036744596411</v>
      </c>
      <c r="GI96" s="348">
        <f t="shared" si="147"/>
        <v>-8839.9841064365555</v>
      </c>
      <c r="GJ96" s="348">
        <f t="shared" si="147"/>
        <v>-8876.8173735467099</v>
      </c>
      <c r="GK96" s="348">
        <f t="shared" si="147"/>
        <v>-8913.804112603153</v>
      </c>
      <c r="GL96" s="348">
        <f t="shared" si="147"/>
        <v>-8950.9449630723338</v>
      </c>
      <c r="GM96" s="348">
        <f t="shared" si="147"/>
        <v>-8988.2405670851349</v>
      </c>
      <c r="GN96" s="348">
        <f t="shared" ref="GN96:IY96" si="148">IF(AND(GN$66&gt;0,GN$66&lt;=IF(AND($B$8&gt;0, $B$8 &lt; $B$92), $C$38 - 12*($B$92-$B$8-1),$C$38)),PPMT($C$37,GN$66,IF(AND($B$8&gt;0, $B$8 &lt; $B$92), $C$38 - 12*($B$92-$B$8-1),$C$38),$E$50),0)</f>
        <v>-9025.6915694479885</v>
      </c>
      <c r="GO96" s="348">
        <f t="shared" si="148"/>
        <v>-9063.2986176540217</v>
      </c>
      <c r="GP96" s="348">
        <f t="shared" si="148"/>
        <v>-9101.0623618942464</v>
      </c>
      <c r="GQ96" s="348">
        <f t="shared" si="148"/>
        <v>-9138.9834550688083</v>
      </c>
      <c r="GR96" s="348">
        <f t="shared" si="148"/>
        <v>-9177.0625527982593</v>
      </c>
      <c r="GS96" s="348">
        <f t="shared" si="148"/>
        <v>-9215.3003134349183</v>
      </c>
      <c r="GT96" s="348">
        <f t="shared" si="148"/>
        <v>-9253.6973980742314</v>
      </c>
      <c r="GU96" s="348">
        <f t="shared" si="148"/>
        <v>-9292.2544705662076</v>
      </c>
      <c r="GV96" s="348">
        <f t="shared" si="148"/>
        <v>-9330.9721975269003</v>
      </c>
      <c r="GW96" s="348">
        <f t="shared" si="148"/>
        <v>-9369.8512483499308</v>
      </c>
      <c r="GX96" s="348">
        <f t="shared" si="148"/>
        <v>-9408.8922952180546</v>
      </c>
      <c r="GY96" s="348">
        <f t="shared" si="148"/>
        <v>-9448.0960131147949</v>
      </c>
      <c r="GZ96" s="348">
        <f t="shared" si="148"/>
        <v>-9487.4630798361068</v>
      </c>
      <c r="HA96" s="348">
        <f t="shared" si="148"/>
        <v>-9526.994176002092</v>
      </c>
      <c r="HB96" s="348">
        <f t="shared" si="148"/>
        <v>-9566.6899850687678</v>
      </c>
      <c r="HC96" s="348">
        <f t="shared" si="148"/>
        <v>-9606.5511933398866</v>
      </c>
      <c r="HD96" s="348">
        <f t="shared" si="148"/>
        <v>-9646.5784899788032</v>
      </c>
      <c r="HE96" s="348">
        <f t="shared" si="148"/>
        <v>-9686.7725670203818</v>
      </c>
      <c r="HF96" s="348">
        <f t="shared" si="148"/>
        <v>-9727.1341193829667</v>
      </c>
      <c r="HG96" s="348">
        <f t="shared" si="148"/>
        <v>-9767.6638448803933</v>
      </c>
      <c r="HH96" s="348">
        <f t="shared" si="148"/>
        <v>-9808.3624442340624</v>
      </c>
      <c r="HI96" s="348">
        <f t="shared" si="148"/>
        <v>-9849.2306210850384</v>
      </c>
      <c r="HJ96" s="348">
        <f t="shared" si="148"/>
        <v>-9890.2690820062253</v>
      </c>
      <c r="HK96" s="348">
        <f t="shared" si="148"/>
        <v>-9931.4785365145854</v>
      </c>
      <c r="HL96" s="348">
        <f t="shared" si="148"/>
        <v>-9972.8596970833951</v>
      </c>
      <c r="HM96" s="348">
        <f t="shared" si="148"/>
        <v>-10014.413279154576</v>
      </c>
      <c r="HN96" s="348">
        <f t="shared" si="148"/>
        <v>-10056.140001151054</v>
      </c>
      <c r="HO96" s="348">
        <f t="shared" si="148"/>
        <v>-10098.040584489185</v>
      </c>
      <c r="HP96" s="348">
        <f t="shared" si="148"/>
        <v>-10140.115753591221</v>
      </c>
      <c r="HQ96" s="348">
        <f t="shared" si="148"/>
        <v>-10182.366235897851</v>
      </c>
      <c r="HR96" s="348">
        <f t="shared" si="148"/>
        <v>-10224.792761880761</v>
      </c>
      <c r="HS96" s="348">
        <f t="shared" si="148"/>
        <v>-10267.396065055262</v>
      </c>
      <c r="HT96" s="348">
        <f t="shared" si="148"/>
        <v>-10310.176881992993</v>
      </c>
      <c r="HU96" s="348">
        <f t="shared" si="148"/>
        <v>-10353.135952334631</v>
      </c>
      <c r="HV96" s="348">
        <f t="shared" si="148"/>
        <v>-10396.274018802691</v>
      </c>
      <c r="HW96" s="348">
        <f t="shared" si="148"/>
        <v>-10439.59182721437</v>
      </c>
      <c r="HX96" s="348">
        <f t="shared" si="148"/>
        <v>-10483.09012649443</v>
      </c>
      <c r="HY96" s="348">
        <f t="shared" si="148"/>
        <v>-10526.769668688155</v>
      </c>
      <c r="HZ96" s="348">
        <f t="shared" si="148"/>
        <v>-10570.631208974355</v>
      </c>
      <c r="IA96" s="348">
        <f t="shared" si="148"/>
        <v>-10614.675505678415</v>
      </c>
      <c r="IB96" s="348">
        <f t="shared" si="148"/>
        <v>-10658.90332028541</v>
      </c>
      <c r="IC96" s="348">
        <f t="shared" si="148"/>
        <v>-10703.315417453266</v>
      </c>
      <c r="ID96" s="348">
        <f t="shared" si="148"/>
        <v>-10747.912565025988</v>
      </c>
      <c r="IE96" s="348">
        <f t="shared" si="148"/>
        <v>-10792.695534046929</v>
      </c>
      <c r="IF96" s="348">
        <f t="shared" si="148"/>
        <v>-10837.665098772126</v>
      </c>
      <c r="IG96" s="348">
        <f t="shared" si="148"/>
        <v>-10882.822036683676</v>
      </c>
      <c r="IH96" s="348">
        <f t="shared" si="148"/>
        <v>-10928.16712850319</v>
      </c>
      <c r="II96" s="348">
        <f t="shared" si="148"/>
        <v>-10973.701158205287</v>
      </c>
      <c r="IJ96" s="348">
        <f t="shared" si="148"/>
        <v>-11019.424913031144</v>
      </c>
      <c r="IK96" s="348">
        <f t="shared" si="148"/>
        <v>-11065.339183502105</v>
      </c>
      <c r="IL96" s="348">
        <f t="shared" si="148"/>
        <v>-11111.444763433365</v>
      </c>
      <c r="IM96" s="348">
        <f t="shared" si="148"/>
        <v>-11157.742449947669</v>
      </c>
      <c r="IN96" s="348">
        <f t="shared" si="148"/>
        <v>-11204.233043489119</v>
      </c>
      <c r="IO96" s="348">
        <f t="shared" si="148"/>
        <v>-11250.91734783699</v>
      </c>
      <c r="IP96" s="348">
        <f t="shared" si="148"/>
        <v>-11297.796170119644</v>
      </c>
      <c r="IQ96" s="348">
        <f t="shared" si="148"/>
        <v>-11344.870320828477</v>
      </c>
      <c r="IR96" s="348">
        <f t="shared" si="148"/>
        <v>-11392.140613831927</v>
      </c>
      <c r="IS96" s="348">
        <f t="shared" si="148"/>
        <v>-11439.607866389562</v>
      </c>
      <c r="IT96" s="348">
        <f t="shared" si="148"/>
        <v>-11487.272899166184</v>
      </c>
      <c r="IU96" s="348">
        <f t="shared" si="148"/>
        <v>0</v>
      </c>
      <c r="IV96" s="348">
        <f t="shared" si="148"/>
        <v>0</v>
      </c>
      <c r="IW96" s="348">
        <f t="shared" si="148"/>
        <v>0</v>
      </c>
      <c r="IX96" s="348">
        <f t="shared" si="148"/>
        <v>0</v>
      </c>
      <c r="IY96" s="348">
        <f t="shared" si="148"/>
        <v>0</v>
      </c>
      <c r="IZ96" s="348">
        <f t="shared" ref="IZ96:JV96" si="149">IF(AND(IZ$66&gt;0,IZ$66&lt;=IF(AND($B$8&gt;0, $B$8 &lt; $B$92), $C$38 - 12*($B$92-$B$8-1),$C$38)),PPMT($C$37,IZ$66,IF(AND($B$8&gt;0, $B$8 &lt; $B$92), $C$38 - 12*($B$92-$B$8-1),$C$38),$E$50),0)</f>
        <v>0</v>
      </c>
      <c r="JA96" s="348">
        <f t="shared" si="149"/>
        <v>0</v>
      </c>
      <c r="JB96" s="348">
        <f t="shared" si="149"/>
        <v>0</v>
      </c>
      <c r="JC96" s="348">
        <f t="shared" si="149"/>
        <v>0</v>
      </c>
      <c r="JD96" s="348">
        <f t="shared" si="149"/>
        <v>0</v>
      </c>
      <c r="JE96" s="348">
        <f t="shared" si="149"/>
        <v>0</v>
      </c>
      <c r="JF96" s="348">
        <f t="shared" si="149"/>
        <v>0</v>
      </c>
      <c r="JG96" s="348">
        <f t="shared" si="149"/>
        <v>0</v>
      </c>
      <c r="JH96" s="348">
        <f t="shared" si="149"/>
        <v>0</v>
      </c>
      <c r="JI96" s="348">
        <f t="shared" si="149"/>
        <v>0</v>
      </c>
      <c r="JJ96" s="348">
        <f t="shared" si="149"/>
        <v>0</v>
      </c>
      <c r="JK96" s="348">
        <f t="shared" si="149"/>
        <v>0</v>
      </c>
      <c r="JL96" s="348">
        <f t="shared" si="149"/>
        <v>0</v>
      </c>
      <c r="JM96" s="348">
        <f t="shared" si="149"/>
        <v>0</v>
      </c>
      <c r="JN96" s="348">
        <f t="shared" si="149"/>
        <v>0</v>
      </c>
      <c r="JO96" s="348">
        <f t="shared" si="149"/>
        <v>0</v>
      </c>
      <c r="JP96" s="348">
        <f t="shared" si="149"/>
        <v>0</v>
      </c>
      <c r="JQ96" s="348">
        <f t="shared" si="149"/>
        <v>0</v>
      </c>
      <c r="JR96" s="348">
        <f t="shared" si="149"/>
        <v>0</v>
      </c>
      <c r="JS96" s="348">
        <f t="shared" si="149"/>
        <v>0</v>
      </c>
      <c r="JT96" s="348">
        <f t="shared" si="149"/>
        <v>0</v>
      </c>
      <c r="JU96" s="348">
        <f t="shared" si="149"/>
        <v>0</v>
      </c>
      <c r="JV96" s="348">
        <f t="shared" si="149"/>
        <v>0</v>
      </c>
    </row>
    <row r="97" spans="1:282" x14ac:dyDescent="0.25">
      <c r="A97" t="s">
        <v>477</v>
      </c>
      <c r="B97" s="313"/>
      <c r="C97" s="322">
        <f>IF(AND(C$66=0,$D$40=1,(12*($B92-1))&lt;=C$63),$E$49*$C$37,0)</f>
        <v>0</v>
      </c>
      <c r="D97" s="322">
        <f t="shared" ref="D97:BO97" si="150">IF(AND(D$66=0,$D$40=1,(12*($B92-1))&lt;=D$63),$E$49*$C$37,0)</f>
        <v>0</v>
      </c>
      <c r="E97" s="322">
        <f t="shared" si="150"/>
        <v>0</v>
      </c>
      <c r="F97" s="322">
        <f t="shared" si="150"/>
        <v>0</v>
      </c>
      <c r="G97" s="322">
        <f t="shared" si="150"/>
        <v>0</v>
      </c>
      <c r="H97" s="322">
        <f t="shared" si="150"/>
        <v>0</v>
      </c>
      <c r="I97" s="322">
        <f t="shared" si="150"/>
        <v>0</v>
      </c>
      <c r="J97" s="322">
        <f t="shared" si="150"/>
        <v>0</v>
      </c>
      <c r="K97" s="322">
        <f t="shared" si="150"/>
        <v>0</v>
      </c>
      <c r="L97" s="322">
        <f t="shared" si="150"/>
        <v>0</v>
      </c>
      <c r="M97" s="322">
        <f t="shared" si="150"/>
        <v>0</v>
      </c>
      <c r="N97" s="322">
        <f t="shared" si="150"/>
        <v>0</v>
      </c>
      <c r="O97" s="322">
        <f t="shared" si="150"/>
        <v>0</v>
      </c>
      <c r="P97" s="322">
        <f t="shared" si="150"/>
        <v>0</v>
      </c>
      <c r="Q97" s="322">
        <f t="shared" si="150"/>
        <v>0</v>
      </c>
      <c r="R97" s="322">
        <f t="shared" si="150"/>
        <v>0</v>
      </c>
      <c r="S97" s="322">
        <f t="shared" si="150"/>
        <v>0</v>
      </c>
      <c r="T97" s="322">
        <f t="shared" si="150"/>
        <v>0</v>
      </c>
      <c r="U97" s="322">
        <f t="shared" si="150"/>
        <v>0</v>
      </c>
      <c r="V97" s="322">
        <f t="shared" si="150"/>
        <v>0</v>
      </c>
      <c r="W97" s="322">
        <f t="shared" si="150"/>
        <v>0</v>
      </c>
      <c r="X97" s="322">
        <f t="shared" si="150"/>
        <v>0</v>
      </c>
      <c r="Y97" s="322">
        <f t="shared" si="150"/>
        <v>0</v>
      </c>
      <c r="Z97" s="322">
        <f t="shared" si="150"/>
        <v>0</v>
      </c>
      <c r="AA97" s="322">
        <f t="shared" si="150"/>
        <v>0</v>
      </c>
      <c r="AB97" s="322">
        <f t="shared" si="150"/>
        <v>0</v>
      </c>
      <c r="AC97" s="322">
        <f t="shared" si="150"/>
        <v>0</v>
      </c>
      <c r="AD97" s="322">
        <f t="shared" si="150"/>
        <v>0</v>
      </c>
      <c r="AE97" s="322">
        <f t="shared" si="150"/>
        <v>0</v>
      </c>
      <c r="AF97" s="322">
        <f t="shared" si="150"/>
        <v>0</v>
      </c>
      <c r="AG97" s="322">
        <f t="shared" si="150"/>
        <v>0</v>
      </c>
      <c r="AH97" s="322">
        <f t="shared" si="150"/>
        <v>0</v>
      </c>
      <c r="AI97" s="322">
        <f t="shared" si="150"/>
        <v>0</v>
      </c>
      <c r="AJ97" s="322">
        <f t="shared" si="150"/>
        <v>0</v>
      </c>
      <c r="AK97" s="322">
        <f t="shared" si="150"/>
        <v>0</v>
      </c>
      <c r="AL97" s="322">
        <f t="shared" si="150"/>
        <v>0</v>
      </c>
      <c r="AM97" s="322">
        <f t="shared" si="150"/>
        <v>0</v>
      </c>
      <c r="AN97" s="322">
        <f t="shared" si="150"/>
        <v>0</v>
      </c>
      <c r="AO97" s="322">
        <f t="shared" si="150"/>
        <v>0</v>
      </c>
      <c r="AP97" s="322">
        <f t="shared" si="150"/>
        <v>0</v>
      </c>
      <c r="AQ97" s="322">
        <f t="shared" si="150"/>
        <v>0</v>
      </c>
      <c r="AR97" s="322">
        <f t="shared" si="150"/>
        <v>0</v>
      </c>
      <c r="AS97" s="322">
        <f t="shared" si="150"/>
        <v>0</v>
      </c>
      <c r="AT97" s="322">
        <f t="shared" si="150"/>
        <v>0</v>
      </c>
      <c r="AU97" s="322">
        <f t="shared" si="150"/>
        <v>0</v>
      </c>
      <c r="AV97" s="322">
        <f t="shared" si="150"/>
        <v>0</v>
      </c>
      <c r="AW97" s="322">
        <f t="shared" si="150"/>
        <v>0</v>
      </c>
      <c r="AX97" s="322">
        <f t="shared" si="150"/>
        <v>0</v>
      </c>
      <c r="AY97" s="322">
        <f t="shared" si="150"/>
        <v>0</v>
      </c>
      <c r="AZ97" s="322">
        <f t="shared" si="150"/>
        <v>0</v>
      </c>
      <c r="BA97" s="322">
        <f t="shared" si="150"/>
        <v>0</v>
      </c>
      <c r="BB97" s="322">
        <f t="shared" si="150"/>
        <v>0</v>
      </c>
      <c r="BC97" s="322">
        <f t="shared" si="150"/>
        <v>0</v>
      </c>
      <c r="BD97" s="322">
        <f t="shared" si="150"/>
        <v>0</v>
      </c>
      <c r="BE97" s="322">
        <f t="shared" si="150"/>
        <v>0</v>
      </c>
      <c r="BF97" s="322">
        <f t="shared" si="150"/>
        <v>0</v>
      </c>
      <c r="BG97" s="322">
        <f t="shared" si="150"/>
        <v>0</v>
      </c>
      <c r="BH97" s="322">
        <f t="shared" si="150"/>
        <v>0</v>
      </c>
      <c r="BI97" s="322">
        <f t="shared" si="150"/>
        <v>0</v>
      </c>
      <c r="BJ97" s="322">
        <f t="shared" si="150"/>
        <v>0</v>
      </c>
      <c r="BK97" s="322">
        <f t="shared" si="150"/>
        <v>0</v>
      </c>
      <c r="BL97" s="322">
        <f t="shared" si="150"/>
        <v>0</v>
      </c>
      <c r="BM97" s="322">
        <f t="shared" si="150"/>
        <v>0</v>
      </c>
      <c r="BN97" s="322">
        <f t="shared" si="150"/>
        <v>0</v>
      </c>
      <c r="BO97" s="322">
        <f t="shared" si="150"/>
        <v>0</v>
      </c>
      <c r="BP97" s="322">
        <f t="shared" ref="BP97:EA97" si="151">IF(AND(BP$66=0,$D$40=1,(12*($B92-1))&lt;=BP$63),$E$49*$C$37,0)</f>
        <v>0</v>
      </c>
      <c r="BQ97" s="322">
        <f t="shared" si="151"/>
        <v>0</v>
      </c>
      <c r="BR97" s="322">
        <f t="shared" si="151"/>
        <v>0</v>
      </c>
      <c r="BS97" s="322">
        <f t="shared" si="151"/>
        <v>0</v>
      </c>
      <c r="BT97" s="322">
        <f t="shared" si="151"/>
        <v>0</v>
      </c>
      <c r="BU97" s="322">
        <f t="shared" si="151"/>
        <v>0</v>
      </c>
      <c r="BV97" s="322">
        <f t="shared" si="151"/>
        <v>0</v>
      </c>
      <c r="BW97" s="322">
        <f t="shared" si="151"/>
        <v>0</v>
      </c>
      <c r="BX97" s="322">
        <f t="shared" si="151"/>
        <v>0</v>
      </c>
      <c r="BY97" s="322">
        <f t="shared" si="151"/>
        <v>0</v>
      </c>
      <c r="BZ97" s="322">
        <f t="shared" si="151"/>
        <v>0</v>
      </c>
      <c r="CA97" s="322">
        <f t="shared" si="151"/>
        <v>0</v>
      </c>
      <c r="CB97" s="322">
        <f t="shared" si="151"/>
        <v>0</v>
      </c>
      <c r="CC97" s="322">
        <f t="shared" si="151"/>
        <v>0</v>
      </c>
      <c r="CD97" s="322">
        <f t="shared" si="151"/>
        <v>0</v>
      </c>
      <c r="CE97" s="322">
        <f t="shared" si="151"/>
        <v>0</v>
      </c>
      <c r="CF97" s="322">
        <f t="shared" si="151"/>
        <v>0</v>
      </c>
      <c r="CG97" s="322">
        <f t="shared" si="151"/>
        <v>0</v>
      </c>
      <c r="CH97" s="322">
        <f t="shared" si="151"/>
        <v>0</v>
      </c>
      <c r="CI97" s="322">
        <f t="shared" si="151"/>
        <v>0</v>
      </c>
      <c r="CJ97" s="322">
        <f t="shared" si="151"/>
        <v>0</v>
      </c>
      <c r="CK97" s="322">
        <f t="shared" si="151"/>
        <v>0</v>
      </c>
      <c r="CL97" s="322">
        <f t="shared" si="151"/>
        <v>0</v>
      </c>
      <c r="CM97" s="322">
        <f t="shared" si="151"/>
        <v>0</v>
      </c>
      <c r="CN97" s="322">
        <f t="shared" si="151"/>
        <v>0</v>
      </c>
      <c r="CO97" s="322">
        <f t="shared" si="151"/>
        <v>0</v>
      </c>
      <c r="CP97" s="322">
        <f t="shared" si="151"/>
        <v>0</v>
      </c>
      <c r="CQ97" s="322">
        <f t="shared" si="151"/>
        <v>0</v>
      </c>
      <c r="CR97" s="322">
        <f t="shared" si="151"/>
        <v>0</v>
      </c>
      <c r="CS97" s="322">
        <f t="shared" si="151"/>
        <v>0</v>
      </c>
      <c r="CT97" s="322">
        <f t="shared" si="151"/>
        <v>0</v>
      </c>
      <c r="CU97" s="322">
        <f t="shared" si="151"/>
        <v>0</v>
      </c>
      <c r="CV97" s="322">
        <f t="shared" si="151"/>
        <v>0</v>
      </c>
      <c r="CW97" s="322">
        <f t="shared" si="151"/>
        <v>0</v>
      </c>
      <c r="CX97" s="322">
        <f t="shared" si="151"/>
        <v>0</v>
      </c>
      <c r="CY97" s="322">
        <f t="shared" si="151"/>
        <v>0</v>
      </c>
      <c r="CZ97" s="322">
        <f t="shared" si="151"/>
        <v>0</v>
      </c>
      <c r="DA97" s="322">
        <f t="shared" si="151"/>
        <v>0</v>
      </c>
      <c r="DB97" s="322">
        <f t="shared" si="151"/>
        <v>0</v>
      </c>
      <c r="DC97" s="322">
        <f t="shared" si="151"/>
        <v>0</v>
      </c>
      <c r="DD97" s="322">
        <f t="shared" si="151"/>
        <v>0</v>
      </c>
      <c r="DE97" s="322">
        <f t="shared" si="151"/>
        <v>0</v>
      </c>
      <c r="DF97" s="322">
        <f t="shared" si="151"/>
        <v>0</v>
      </c>
      <c r="DG97" s="322">
        <f t="shared" si="151"/>
        <v>0</v>
      </c>
      <c r="DH97" s="322">
        <f t="shared" si="151"/>
        <v>0</v>
      </c>
      <c r="DI97" s="322">
        <f t="shared" si="151"/>
        <v>0</v>
      </c>
      <c r="DJ97" s="322">
        <f t="shared" si="151"/>
        <v>0</v>
      </c>
      <c r="DK97" s="322">
        <f t="shared" si="151"/>
        <v>0</v>
      </c>
      <c r="DL97" s="322">
        <f t="shared" si="151"/>
        <v>0</v>
      </c>
      <c r="DM97" s="322">
        <f t="shared" si="151"/>
        <v>0</v>
      </c>
      <c r="DN97" s="322">
        <f t="shared" si="151"/>
        <v>0</v>
      </c>
      <c r="DO97" s="322">
        <f t="shared" si="151"/>
        <v>0</v>
      </c>
      <c r="DP97" s="322">
        <f t="shared" si="151"/>
        <v>0</v>
      </c>
      <c r="DQ97" s="322">
        <f t="shared" si="151"/>
        <v>0</v>
      </c>
      <c r="DR97" s="322">
        <f t="shared" si="151"/>
        <v>0</v>
      </c>
      <c r="DS97" s="322">
        <f t="shared" si="151"/>
        <v>0</v>
      </c>
      <c r="DT97" s="322">
        <f t="shared" si="151"/>
        <v>0</v>
      </c>
      <c r="DU97" s="322">
        <f t="shared" si="151"/>
        <v>0</v>
      </c>
      <c r="DV97" s="322">
        <f t="shared" si="151"/>
        <v>0</v>
      </c>
      <c r="DW97" s="322">
        <f t="shared" si="151"/>
        <v>0</v>
      </c>
      <c r="DX97" s="322">
        <f t="shared" si="151"/>
        <v>0</v>
      </c>
      <c r="DY97" s="322">
        <f t="shared" si="151"/>
        <v>0</v>
      </c>
      <c r="DZ97" s="322">
        <f t="shared" si="151"/>
        <v>0</v>
      </c>
      <c r="EA97" s="322">
        <f t="shared" si="151"/>
        <v>0</v>
      </c>
      <c r="EB97" s="322">
        <f t="shared" ref="EB97:GM97" si="152">IF(AND(EB$66=0,$D$40=1,(12*($B92-1))&lt;=EB$63),$E$49*$C$37,0)</f>
        <v>0</v>
      </c>
      <c r="EC97" s="322">
        <f t="shared" si="152"/>
        <v>0</v>
      </c>
      <c r="ED97" s="322">
        <f t="shared" si="152"/>
        <v>0</v>
      </c>
      <c r="EE97" s="322">
        <f t="shared" si="152"/>
        <v>0</v>
      </c>
      <c r="EF97" s="322">
        <f t="shared" si="152"/>
        <v>0</v>
      </c>
      <c r="EG97" s="322">
        <f t="shared" si="152"/>
        <v>0</v>
      </c>
      <c r="EH97" s="322">
        <f t="shared" si="152"/>
        <v>0</v>
      </c>
      <c r="EI97" s="322">
        <f t="shared" si="152"/>
        <v>0</v>
      </c>
      <c r="EJ97" s="322">
        <f t="shared" si="152"/>
        <v>0</v>
      </c>
      <c r="EK97" s="322">
        <f t="shared" si="152"/>
        <v>0</v>
      </c>
      <c r="EL97" s="322">
        <f t="shared" si="152"/>
        <v>0</v>
      </c>
      <c r="EM97" s="322">
        <f t="shared" si="152"/>
        <v>0</v>
      </c>
      <c r="EN97" s="322">
        <f t="shared" si="152"/>
        <v>0</v>
      </c>
      <c r="EO97" s="322">
        <f t="shared" si="152"/>
        <v>0</v>
      </c>
      <c r="EP97" s="322">
        <f t="shared" si="152"/>
        <v>0</v>
      </c>
      <c r="EQ97" s="322">
        <f t="shared" si="152"/>
        <v>0</v>
      </c>
      <c r="ER97" s="322">
        <f t="shared" si="152"/>
        <v>0</v>
      </c>
      <c r="ES97" s="322">
        <f t="shared" si="152"/>
        <v>0</v>
      </c>
      <c r="ET97" s="322">
        <f t="shared" si="152"/>
        <v>0</v>
      </c>
      <c r="EU97" s="322">
        <f t="shared" si="152"/>
        <v>0</v>
      </c>
      <c r="EV97" s="322">
        <f t="shared" si="152"/>
        <v>0</v>
      </c>
      <c r="EW97" s="322">
        <f t="shared" si="152"/>
        <v>0</v>
      </c>
      <c r="EX97" s="322">
        <f t="shared" si="152"/>
        <v>0</v>
      </c>
      <c r="EY97" s="322">
        <f t="shared" si="152"/>
        <v>0</v>
      </c>
      <c r="EZ97" s="322">
        <f t="shared" si="152"/>
        <v>0</v>
      </c>
      <c r="FA97" s="322">
        <f t="shared" si="152"/>
        <v>0</v>
      </c>
      <c r="FB97" s="322">
        <f t="shared" si="152"/>
        <v>0</v>
      </c>
      <c r="FC97" s="322">
        <f t="shared" si="152"/>
        <v>0</v>
      </c>
      <c r="FD97" s="322">
        <f t="shared" si="152"/>
        <v>0</v>
      </c>
      <c r="FE97" s="322">
        <f t="shared" si="152"/>
        <v>0</v>
      </c>
      <c r="FF97" s="322">
        <f t="shared" si="152"/>
        <v>0</v>
      </c>
      <c r="FG97" s="322">
        <f t="shared" si="152"/>
        <v>0</v>
      </c>
      <c r="FH97" s="322">
        <f t="shared" si="152"/>
        <v>0</v>
      </c>
      <c r="FI97" s="322">
        <f t="shared" si="152"/>
        <v>0</v>
      </c>
      <c r="FJ97" s="322">
        <f t="shared" si="152"/>
        <v>0</v>
      </c>
      <c r="FK97" s="322">
        <f t="shared" si="152"/>
        <v>0</v>
      </c>
      <c r="FL97" s="322">
        <f t="shared" si="152"/>
        <v>0</v>
      </c>
      <c r="FM97" s="322">
        <f t="shared" si="152"/>
        <v>0</v>
      </c>
      <c r="FN97" s="322">
        <f t="shared" si="152"/>
        <v>0</v>
      </c>
      <c r="FO97" s="322">
        <f t="shared" si="152"/>
        <v>0</v>
      </c>
      <c r="FP97" s="322">
        <f t="shared" si="152"/>
        <v>0</v>
      </c>
      <c r="FQ97" s="322">
        <f t="shared" si="152"/>
        <v>0</v>
      </c>
      <c r="FR97" s="322">
        <f t="shared" si="152"/>
        <v>0</v>
      </c>
      <c r="FS97" s="322">
        <f t="shared" si="152"/>
        <v>0</v>
      </c>
      <c r="FT97" s="322">
        <f t="shared" si="152"/>
        <v>0</v>
      </c>
      <c r="FU97" s="322">
        <f t="shared" si="152"/>
        <v>0</v>
      </c>
      <c r="FV97" s="322">
        <f t="shared" si="152"/>
        <v>0</v>
      </c>
      <c r="FW97" s="322">
        <f t="shared" si="152"/>
        <v>0</v>
      </c>
      <c r="FX97" s="322">
        <f t="shared" si="152"/>
        <v>0</v>
      </c>
      <c r="FY97" s="322">
        <f t="shared" si="152"/>
        <v>0</v>
      </c>
      <c r="FZ97" s="322">
        <f t="shared" si="152"/>
        <v>0</v>
      </c>
      <c r="GA97" s="322">
        <f t="shared" si="152"/>
        <v>0</v>
      </c>
      <c r="GB97" s="322">
        <f t="shared" si="152"/>
        <v>0</v>
      </c>
      <c r="GC97" s="322">
        <f t="shared" si="152"/>
        <v>0</v>
      </c>
      <c r="GD97" s="322">
        <f t="shared" si="152"/>
        <v>0</v>
      </c>
      <c r="GE97" s="322">
        <f t="shared" si="152"/>
        <v>0</v>
      </c>
      <c r="GF97" s="322">
        <f t="shared" si="152"/>
        <v>0</v>
      </c>
      <c r="GG97" s="322">
        <f t="shared" si="152"/>
        <v>0</v>
      </c>
      <c r="GH97" s="322">
        <f t="shared" si="152"/>
        <v>0</v>
      </c>
      <c r="GI97" s="322">
        <f t="shared" si="152"/>
        <v>0</v>
      </c>
      <c r="GJ97" s="322">
        <f t="shared" si="152"/>
        <v>0</v>
      </c>
      <c r="GK97" s="322">
        <f t="shared" si="152"/>
        <v>0</v>
      </c>
      <c r="GL97" s="322">
        <f t="shared" si="152"/>
        <v>0</v>
      </c>
      <c r="GM97" s="322">
        <f t="shared" si="152"/>
        <v>0</v>
      </c>
      <c r="GN97" s="322">
        <f t="shared" ref="GN97:IY97" si="153">IF(AND(GN$66=0,$D$40=1,(12*($B92-1))&lt;=GN$63),$E$49*$C$37,0)</f>
        <v>0</v>
      </c>
      <c r="GO97" s="322">
        <f t="shared" si="153"/>
        <v>0</v>
      </c>
      <c r="GP97" s="322">
        <f t="shared" si="153"/>
        <v>0</v>
      </c>
      <c r="GQ97" s="322">
        <f t="shared" si="153"/>
        <v>0</v>
      </c>
      <c r="GR97" s="322">
        <f t="shared" si="153"/>
        <v>0</v>
      </c>
      <c r="GS97" s="322">
        <f t="shared" si="153"/>
        <v>0</v>
      </c>
      <c r="GT97" s="322">
        <f t="shared" si="153"/>
        <v>0</v>
      </c>
      <c r="GU97" s="322">
        <f t="shared" si="153"/>
        <v>0</v>
      </c>
      <c r="GV97" s="322">
        <f t="shared" si="153"/>
        <v>0</v>
      </c>
      <c r="GW97" s="322">
        <f t="shared" si="153"/>
        <v>0</v>
      </c>
      <c r="GX97" s="322">
        <f t="shared" si="153"/>
        <v>0</v>
      </c>
      <c r="GY97" s="322">
        <f t="shared" si="153"/>
        <v>0</v>
      </c>
      <c r="GZ97" s="322">
        <f t="shared" si="153"/>
        <v>0</v>
      </c>
      <c r="HA97" s="322">
        <f t="shared" si="153"/>
        <v>0</v>
      </c>
      <c r="HB97" s="322">
        <f t="shared" si="153"/>
        <v>0</v>
      </c>
      <c r="HC97" s="322">
        <f t="shared" si="153"/>
        <v>0</v>
      </c>
      <c r="HD97" s="322">
        <f t="shared" si="153"/>
        <v>0</v>
      </c>
      <c r="HE97" s="322">
        <f t="shared" si="153"/>
        <v>0</v>
      </c>
      <c r="HF97" s="322">
        <f t="shared" si="153"/>
        <v>0</v>
      </c>
      <c r="HG97" s="322">
        <f t="shared" si="153"/>
        <v>0</v>
      </c>
      <c r="HH97" s="322">
        <f t="shared" si="153"/>
        <v>0</v>
      </c>
      <c r="HI97" s="322">
        <f t="shared" si="153"/>
        <v>0</v>
      </c>
      <c r="HJ97" s="322">
        <f t="shared" si="153"/>
        <v>0</v>
      </c>
      <c r="HK97" s="322">
        <f t="shared" si="153"/>
        <v>0</v>
      </c>
      <c r="HL97" s="322">
        <f t="shared" si="153"/>
        <v>0</v>
      </c>
      <c r="HM97" s="322">
        <f t="shared" si="153"/>
        <v>0</v>
      </c>
      <c r="HN97" s="322">
        <f t="shared" si="153"/>
        <v>0</v>
      </c>
      <c r="HO97" s="322">
        <f t="shared" si="153"/>
        <v>0</v>
      </c>
      <c r="HP97" s="322">
        <f t="shared" si="153"/>
        <v>0</v>
      </c>
      <c r="HQ97" s="322">
        <f t="shared" si="153"/>
        <v>0</v>
      </c>
      <c r="HR97" s="322">
        <f t="shared" si="153"/>
        <v>0</v>
      </c>
      <c r="HS97" s="322">
        <f t="shared" si="153"/>
        <v>0</v>
      </c>
      <c r="HT97" s="322">
        <f t="shared" si="153"/>
        <v>0</v>
      </c>
      <c r="HU97" s="322">
        <f t="shared" si="153"/>
        <v>0</v>
      </c>
      <c r="HV97" s="322">
        <f t="shared" si="153"/>
        <v>0</v>
      </c>
      <c r="HW97" s="322">
        <f t="shared" si="153"/>
        <v>0</v>
      </c>
      <c r="HX97" s="322">
        <f t="shared" si="153"/>
        <v>0</v>
      </c>
      <c r="HY97" s="322">
        <f t="shared" si="153"/>
        <v>0</v>
      </c>
      <c r="HZ97" s="322">
        <f t="shared" si="153"/>
        <v>0</v>
      </c>
      <c r="IA97" s="322">
        <f t="shared" si="153"/>
        <v>0</v>
      </c>
      <c r="IB97" s="322">
        <f t="shared" si="153"/>
        <v>0</v>
      </c>
      <c r="IC97" s="322">
        <f t="shared" si="153"/>
        <v>0</v>
      </c>
      <c r="ID97" s="322">
        <f t="shared" si="153"/>
        <v>0</v>
      </c>
      <c r="IE97" s="322">
        <f t="shared" si="153"/>
        <v>0</v>
      </c>
      <c r="IF97" s="322">
        <f t="shared" si="153"/>
        <v>0</v>
      </c>
      <c r="IG97" s="322">
        <f t="shared" si="153"/>
        <v>0</v>
      </c>
      <c r="IH97" s="322">
        <f t="shared" si="153"/>
        <v>0</v>
      </c>
      <c r="II97" s="322">
        <f t="shared" si="153"/>
        <v>0</v>
      </c>
      <c r="IJ97" s="322">
        <f t="shared" si="153"/>
        <v>0</v>
      </c>
      <c r="IK97" s="322">
        <f t="shared" si="153"/>
        <v>0</v>
      </c>
      <c r="IL97" s="322">
        <f t="shared" si="153"/>
        <v>0</v>
      </c>
      <c r="IM97" s="322">
        <f t="shared" si="153"/>
        <v>0</v>
      </c>
      <c r="IN97" s="322">
        <f t="shared" si="153"/>
        <v>0</v>
      </c>
      <c r="IO97" s="322">
        <f t="shared" si="153"/>
        <v>0</v>
      </c>
      <c r="IP97" s="322">
        <f t="shared" si="153"/>
        <v>0</v>
      </c>
      <c r="IQ97" s="322">
        <f t="shared" si="153"/>
        <v>0</v>
      </c>
      <c r="IR97" s="322">
        <f t="shared" si="153"/>
        <v>0</v>
      </c>
      <c r="IS97" s="322">
        <f t="shared" si="153"/>
        <v>0</v>
      </c>
      <c r="IT97" s="322">
        <f t="shared" si="153"/>
        <v>0</v>
      </c>
      <c r="IU97" s="322">
        <f t="shared" si="153"/>
        <v>0</v>
      </c>
      <c r="IV97" s="322">
        <f t="shared" si="153"/>
        <v>0</v>
      </c>
      <c r="IW97" s="322">
        <f t="shared" si="153"/>
        <v>0</v>
      </c>
      <c r="IX97" s="322">
        <f t="shared" si="153"/>
        <v>0</v>
      </c>
      <c r="IY97" s="322">
        <f t="shared" si="153"/>
        <v>0</v>
      </c>
      <c r="IZ97" s="322">
        <f t="shared" ref="IZ97:JV97" si="154">IF(AND(IZ$66=0,$D$40=1,(12*($B92-1))&lt;=IZ$63),$E$49*$C$37,0)</f>
        <v>0</v>
      </c>
      <c r="JA97" s="322">
        <f t="shared" si="154"/>
        <v>0</v>
      </c>
      <c r="JB97" s="322">
        <f t="shared" si="154"/>
        <v>0</v>
      </c>
      <c r="JC97" s="322">
        <f t="shared" si="154"/>
        <v>0</v>
      </c>
      <c r="JD97" s="322">
        <f t="shared" si="154"/>
        <v>0</v>
      </c>
      <c r="JE97" s="322">
        <f t="shared" si="154"/>
        <v>0</v>
      </c>
      <c r="JF97" s="322">
        <f t="shared" si="154"/>
        <v>0</v>
      </c>
      <c r="JG97" s="322">
        <f t="shared" si="154"/>
        <v>0</v>
      </c>
      <c r="JH97" s="322">
        <f t="shared" si="154"/>
        <v>0</v>
      </c>
      <c r="JI97" s="322">
        <f t="shared" si="154"/>
        <v>0</v>
      </c>
      <c r="JJ97" s="322">
        <f t="shared" si="154"/>
        <v>0</v>
      </c>
      <c r="JK97" s="322">
        <f t="shared" si="154"/>
        <v>0</v>
      </c>
      <c r="JL97" s="322">
        <f t="shared" si="154"/>
        <v>0</v>
      </c>
      <c r="JM97" s="322">
        <f t="shared" si="154"/>
        <v>0</v>
      </c>
      <c r="JN97" s="322">
        <f t="shared" si="154"/>
        <v>0</v>
      </c>
      <c r="JO97" s="322">
        <f t="shared" si="154"/>
        <v>0</v>
      </c>
      <c r="JP97" s="322">
        <f t="shared" si="154"/>
        <v>0</v>
      </c>
      <c r="JQ97" s="322">
        <f t="shared" si="154"/>
        <v>0</v>
      </c>
      <c r="JR97" s="322">
        <f t="shared" si="154"/>
        <v>0</v>
      </c>
      <c r="JS97" s="322">
        <f t="shared" si="154"/>
        <v>0</v>
      </c>
      <c r="JT97" s="322">
        <f t="shared" si="154"/>
        <v>0</v>
      </c>
      <c r="JU97" s="322">
        <f t="shared" si="154"/>
        <v>0</v>
      </c>
      <c r="JV97" s="322">
        <f t="shared" si="154"/>
        <v>0</v>
      </c>
    </row>
    <row r="98" spans="1:282" s="363" customFormat="1" x14ac:dyDescent="0.25">
      <c r="A98" s="363" t="s">
        <v>478</v>
      </c>
      <c r="B98" s="361"/>
      <c r="C98" s="364">
        <f>SUM(C94:C97)</f>
        <v>0</v>
      </c>
      <c r="D98" s="364">
        <f t="shared" ref="D98:BO98" si="155">SUM(D94:D97)</f>
        <v>0</v>
      </c>
      <c r="E98" s="364">
        <f t="shared" si="155"/>
        <v>0</v>
      </c>
      <c r="F98" s="364">
        <f t="shared" si="155"/>
        <v>0</v>
      </c>
      <c r="G98" s="364">
        <f t="shared" si="155"/>
        <v>0</v>
      </c>
      <c r="H98" s="364">
        <f t="shared" si="155"/>
        <v>0</v>
      </c>
      <c r="I98" s="364">
        <f t="shared" si="155"/>
        <v>0</v>
      </c>
      <c r="J98" s="364">
        <f t="shared" si="155"/>
        <v>0</v>
      </c>
      <c r="K98" s="364">
        <f t="shared" si="155"/>
        <v>0</v>
      </c>
      <c r="L98" s="364">
        <f t="shared" si="155"/>
        <v>0</v>
      </c>
      <c r="M98" s="364">
        <f t="shared" si="155"/>
        <v>0</v>
      </c>
      <c r="N98" s="364">
        <f t="shared" si="155"/>
        <v>0</v>
      </c>
      <c r="O98" s="364">
        <f t="shared" si="155"/>
        <v>0</v>
      </c>
      <c r="P98" s="364">
        <f t="shared" si="155"/>
        <v>0</v>
      </c>
      <c r="Q98" s="364">
        <f t="shared" si="155"/>
        <v>0</v>
      </c>
      <c r="R98" s="364">
        <f t="shared" si="155"/>
        <v>0</v>
      </c>
      <c r="S98" s="364">
        <f t="shared" si="155"/>
        <v>0</v>
      </c>
      <c r="T98" s="364">
        <f t="shared" si="155"/>
        <v>0</v>
      </c>
      <c r="U98" s="364">
        <f t="shared" si="155"/>
        <v>0</v>
      </c>
      <c r="V98" s="364">
        <f t="shared" si="155"/>
        <v>0</v>
      </c>
      <c r="W98" s="364">
        <f t="shared" si="155"/>
        <v>0</v>
      </c>
      <c r="X98" s="364">
        <f t="shared" si="155"/>
        <v>0</v>
      </c>
      <c r="Y98" s="364">
        <f t="shared" si="155"/>
        <v>0</v>
      </c>
      <c r="Z98" s="364">
        <f t="shared" si="155"/>
        <v>0</v>
      </c>
      <c r="AA98" s="364">
        <f t="shared" si="155"/>
        <v>1691181.075963754</v>
      </c>
      <c r="AB98" s="364">
        <f t="shared" si="155"/>
        <v>1686692.5272440235</v>
      </c>
      <c r="AC98" s="364">
        <f t="shared" si="155"/>
        <v>1682185.2762379609</v>
      </c>
      <c r="AD98" s="364">
        <f t="shared" si="155"/>
        <v>1677659.245019373</v>
      </c>
      <c r="AE98" s="364">
        <f t="shared" si="155"/>
        <v>1673114.3553373744</v>
      </c>
      <c r="AF98" s="364">
        <f t="shared" si="155"/>
        <v>1668550.528615034</v>
      </c>
      <c r="AG98" s="364">
        <f t="shared" si="155"/>
        <v>1663967.6859480173</v>
      </c>
      <c r="AH98" s="364">
        <f t="shared" si="155"/>
        <v>1659365.7481032214</v>
      </c>
      <c r="AI98" s="364">
        <f t="shared" si="155"/>
        <v>1654744.6355174053</v>
      </c>
      <c r="AJ98" s="364">
        <f t="shared" si="155"/>
        <v>1650104.2682958152</v>
      </c>
      <c r="AK98" s="364">
        <f t="shared" si="155"/>
        <v>1645444.5662108017</v>
      </c>
      <c r="AL98" s="364">
        <f t="shared" si="155"/>
        <v>1640765.4487004341</v>
      </c>
      <c r="AM98" s="364">
        <f t="shared" si="155"/>
        <v>1636066.8348671065</v>
      </c>
      <c r="AN98" s="364">
        <f t="shared" si="155"/>
        <v>1631348.64347614</v>
      </c>
      <c r="AO98" s="364">
        <f t="shared" si="155"/>
        <v>1626610.7929543778</v>
      </c>
      <c r="AP98" s="364">
        <f t="shared" si="155"/>
        <v>1621853.2013887751</v>
      </c>
      <c r="AQ98" s="364">
        <f t="shared" si="155"/>
        <v>1617075.7865249824</v>
      </c>
      <c r="AR98" s="364">
        <f t="shared" si="155"/>
        <v>1612278.4657659237</v>
      </c>
      <c r="AS98" s="364">
        <f t="shared" si="155"/>
        <v>1607461.1561703691</v>
      </c>
      <c r="AT98" s="364">
        <f t="shared" si="155"/>
        <v>1602623.7744514996</v>
      </c>
      <c r="AU98" s="364">
        <f t="shared" si="155"/>
        <v>1597766.236975468</v>
      </c>
      <c r="AV98" s="364">
        <f t="shared" si="155"/>
        <v>1592888.459759953</v>
      </c>
      <c r="AW98" s="364">
        <f t="shared" si="155"/>
        <v>1587990.3584727068</v>
      </c>
      <c r="AX98" s="364">
        <f t="shared" si="155"/>
        <v>1583071.8484300969</v>
      </c>
      <c r="AY98" s="364">
        <f t="shared" si="155"/>
        <v>1578132.844595643</v>
      </c>
      <c r="AZ98" s="364">
        <f t="shared" si="155"/>
        <v>1573173.2615785454</v>
      </c>
      <c r="BA98" s="364">
        <f t="shared" si="155"/>
        <v>1568193.01363221</v>
      </c>
      <c r="BB98" s="364">
        <f t="shared" si="155"/>
        <v>1563192.0146527649</v>
      </c>
      <c r="BC98" s="364">
        <f t="shared" si="155"/>
        <v>1558170.1781775721</v>
      </c>
      <c r="BD98" s="364">
        <f t="shared" si="155"/>
        <v>1553127.4173837325</v>
      </c>
      <c r="BE98" s="364">
        <f t="shared" si="155"/>
        <v>1548063.6450865853</v>
      </c>
      <c r="BF98" s="364">
        <f t="shared" si="155"/>
        <v>1542978.7737382001</v>
      </c>
      <c r="BG98" s="364">
        <f t="shared" si="155"/>
        <v>1537872.7154258632</v>
      </c>
      <c r="BH98" s="364">
        <f t="shared" si="155"/>
        <v>1532745.3818705583</v>
      </c>
      <c r="BI98" s="364">
        <f t="shared" si="155"/>
        <v>1527596.6844254395</v>
      </c>
      <c r="BJ98" s="364">
        <f t="shared" si="155"/>
        <v>1522426.5340742995</v>
      </c>
      <c r="BK98" s="364">
        <f t="shared" si="155"/>
        <v>1517234.8414300296</v>
      </c>
      <c r="BL98" s="364">
        <f t="shared" si="155"/>
        <v>1512021.5167330753</v>
      </c>
      <c r="BM98" s="364">
        <f t="shared" si="155"/>
        <v>1506786.4698498838</v>
      </c>
      <c r="BN98" s="364">
        <f t="shared" si="155"/>
        <v>1501529.6102713456</v>
      </c>
      <c r="BO98" s="364">
        <f t="shared" si="155"/>
        <v>1496250.8471112303</v>
      </c>
      <c r="BP98" s="364">
        <f t="shared" ref="BP98:EA98" si="156">SUM(BP94:BP97)</f>
        <v>1490950.0891046142</v>
      </c>
      <c r="BQ98" s="364">
        <f t="shared" si="156"/>
        <v>1485627.244606304</v>
      </c>
      <c r="BR98" s="364">
        <f t="shared" si="156"/>
        <v>1480282.221589251</v>
      </c>
      <c r="BS98" s="364">
        <f t="shared" si="156"/>
        <v>1474914.9276429601</v>
      </c>
      <c r="BT98" s="364">
        <f t="shared" si="156"/>
        <v>1469525.2699718932</v>
      </c>
      <c r="BU98" s="364">
        <f t="shared" si="156"/>
        <v>1464113.1553938633</v>
      </c>
      <c r="BV98" s="364">
        <f t="shared" si="156"/>
        <v>1458678.4903384252</v>
      </c>
      <c r="BW98" s="364">
        <f t="shared" si="156"/>
        <v>1453221.180845256</v>
      </c>
      <c r="BX98" s="364">
        <f t="shared" si="156"/>
        <v>1447741.1325625319</v>
      </c>
      <c r="BY98" s="364">
        <f t="shared" si="156"/>
        <v>1442238.2507452965</v>
      </c>
      <c r="BZ98" s="364">
        <f t="shared" si="156"/>
        <v>1436712.4402538226</v>
      </c>
      <c r="CA98" s="364">
        <f t="shared" si="156"/>
        <v>1431163.6055519674</v>
      </c>
      <c r="CB98" s="364">
        <f t="shared" si="156"/>
        <v>1425591.6507055212</v>
      </c>
      <c r="CC98" s="364">
        <f t="shared" si="156"/>
        <v>1419996.4793805482</v>
      </c>
      <c r="CD98" s="364">
        <f t="shared" si="156"/>
        <v>1414377.9948417211</v>
      </c>
      <c r="CE98" s="364">
        <f t="shared" si="156"/>
        <v>1408736.0999506488</v>
      </c>
      <c r="CF98" s="364">
        <f t="shared" si="156"/>
        <v>1403070.6971641972</v>
      </c>
      <c r="CG98" s="364">
        <f t="shared" si="156"/>
        <v>1397381.688532802</v>
      </c>
      <c r="CH98" s="364">
        <f t="shared" si="156"/>
        <v>1391668.9756987761</v>
      </c>
      <c r="CI98" s="364">
        <f t="shared" si="156"/>
        <v>1385932.4598946082</v>
      </c>
      <c r="CJ98" s="364">
        <f t="shared" si="156"/>
        <v>1380172.0419412565</v>
      </c>
      <c r="CK98" s="364">
        <f t="shared" si="156"/>
        <v>1374387.6222464324</v>
      </c>
      <c r="CL98" s="364">
        <f t="shared" si="156"/>
        <v>1368579.1008028798</v>
      </c>
      <c r="CM98" s="364">
        <f t="shared" si="156"/>
        <v>1362746.3771866458</v>
      </c>
      <c r="CN98" s="364">
        <f t="shared" si="156"/>
        <v>1356889.350555344</v>
      </c>
      <c r="CO98" s="364">
        <f t="shared" si="156"/>
        <v>1351007.9196464119</v>
      </c>
      <c r="CP98" s="364">
        <f t="shared" si="156"/>
        <v>1345101.9827753592</v>
      </c>
      <c r="CQ98" s="364">
        <f t="shared" si="156"/>
        <v>1339171.4378340105</v>
      </c>
      <c r="CR98" s="364">
        <f t="shared" si="156"/>
        <v>1333216.1822887394</v>
      </c>
      <c r="CS98" s="364">
        <f t="shared" si="156"/>
        <v>1327236.1131786965</v>
      </c>
      <c r="CT98" s="364">
        <f t="shared" si="156"/>
        <v>1321231.1271140284</v>
      </c>
      <c r="CU98" s="364">
        <f t="shared" si="156"/>
        <v>1315201.1202740909</v>
      </c>
      <c r="CV98" s="364">
        <f t="shared" si="156"/>
        <v>1309145.9884056535</v>
      </c>
      <c r="CW98" s="364">
        <f t="shared" si="156"/>
        <v>1303065.6268210977</v>
      </c>
      <c r="CX98" s="364">
        <f t="shared" si="156"/>
        <v>1296959.9303966062</v>
      </c>
      <c r="CY98" s="364">
        <f t="shared" si="156"/>
        <v>1290828.793570346</v>
      </c>
      <c r="CZ98" s="364">
        <f t="shared" si="156"/>
        <v>1284672.110340643</v>
      </c>
      <c r="DA98" s="364">
        <f t="shared" si="156"/>
        <v>1278489.7742641496</v>
      </c>
      <c r="DB98" s="364">
        <f t="shared" si="156"/>
        <v>1272281.6784540042</v>
      </c>
      <c r="DC98" s="364">
        <f t="shared" si="156"/>
        <v>1266047.7155779833</v>
      </c>
      <c r="DD98" s="364">
        <f t="shared" si="156"/>
        <v>1259787.7778566454</v>
      </c>
      <c r="DE98" s="364">
        <f t="shared" si="156"/>
        <v>1253501.7570614687</v>
      </c>
      <c r="DF98" s="364">
        <f t="shared" si="156"/>
        <v>1247189.5445129788</v>
      </c>
      <c r="DG98" s="364">
        <f t="shared" si="156"/>
        <v>1240851.0310788702</v>
      </c>
      <c r="DH98" s="364">
        <f t="shared" si="156"/>
        <v>1234486.1071721194</v>
      </c>
      <c r="DI98" s="364">
        <f t="shared" si="156"/>
        <v>1228094.6627490905</v>
      </c>
      <c r="DJ98" s="364">
        <f t="shared" si="156"/>
        <v>1221676.5873076322</v>
      </c>
      <c r="DK98" s="364">
        <f t="shared" si="156"/>
        <v>1215231.7698851679</v>
      </c>
      <c r="DL98" s="364">
        <f t="shared" si="156"/>
        <v>1208760.0990567768</v>
      </c>
      <c r="DM98" s="364">
        <f t="shared" si="156"/>
        <v>1202261.4629332675</v>
      </c>
      <c r="DN98" s="364">
        <f t="shared" si="156"/>
        <v>1195735.7491592434</v>
      </c>
      <c r="DO98" s="364">
        <f t="shared" si="156"/>
        <v>1189182.8449111609</v>
      </c>
      <c r="DP98" s="364">
        <f t="shared" si="156"/>
        <v>1182602.6368953781</v>
      </c>
      <c r="DQ98" s="364">
        <f t="shared" si="156"/>
        <v>1175995.0113461961</v>
      </c>
      <c r="DR98" s="364">
        <f t="shared" si="156"/>
        <v>1169359.8540238924</v>
      </c>
      <c r="DS98" s="364">
        <f t="shared" si="156"/>
        <v>1162697.050212746</v>
      </c>
      <c r="DT98" s="364">
        <f t="shared" si="156"/>
        <v>1156006.4847190531</v>
      </c>
      <c r="DU98" s="364">
        <f t="shared" si="156"/>
        <v>1149288.0418691365</v>
      </c>
      <c r="DV98" s="364">
        <f t="shared" si="156"/>
        <v>1142541.6055073452</v>
      </c>
      <c r="DW98" s="364">
        <f t="shared" si="156"/>
        <v>1135767.0589940464</v>
      </c>
      <c r="DX98" s="364">
        <f t="shared" si="156"/>
        <v>1128964.2852036089</v>
      </c>
      <c r="DY98" s="364">
        <f t="shared" si="156"/>
        <v>1122133.1665223779</v>
      </c>
      <c r="DZ98" s="364">
        <f t="shared" si="156"/>
        <v>1115273.5848466416</v>
      </c>
      <c r="EA98" s="364">
        <f t="shared" si="156"/>
        <v>1108385.4215805898</v>
      </c>
      <c r="EB98" s="364">
        <f t="shared" ref="EB98:GM98" si="157">SUM(EB94:EB97)</f>
        <v>1101468.5576342628</v>
      </c>
      <c r="EC98" s="364">
        <f t="shared" si="157"/>
        <v>1094522.873421493</v>
      </c>
      <c r="ED98" s="364">
        <f t="shared" si="157"/>
        <v>1087548.2488578365</v>
      </c>
      <c r="EE98" s="364">
        <f t="shared" si="157"/>
        <v>1080544.563358498</v>
      </c>
      <c r="EF98" s="364">
        <f t="shared" si="157"/>
        <v>1073511.6958362458</v>
      </c>
      <c r="EG98" s="364">
        <f t="shared" si="157"/>
        <v>1066449.5246993175</v>
      </c>
      <c r="EH98" s="364">
        <f t="shared" si="157"/>
        <v>1059357.9278493186</v>
      </c>
      <c r="EI98" s="364">
        <f t="shared" si="157"/>
        <v>1052236.7826791115</v>
      </c>
      <c r="EJ98" s="364">
        <f t="shared" si="157"/>
        <v>1045085.9660706951</v>
      </c>
      <c r="EK98" s="364">
        <f t="shared" si="157"/>
        <v>1037905.354393077</v>
      </c>
      <c r="EL98" s="364">
        <f t="shared" si="157"/>
        <v>1030694.8235001354</v>
      </c>
      <c r="EM98" s="364">
        <f t="shared" si="157"/>
        <v>1023454.2487284733</v>
      </c>
      <c r="EN98" s="364">
        <f t="shared" si="157"/>
        <v>1016183.5048952625</v>
      </c>
      <c r="EO98" s="364">
        <f t="shared" si="157"/>
        <v>1008882.46629608</v>
      </c>
      <c r="EP98" s="364">
        <f t="shared" si="157"/>
        <v>1001551.0067027343</v>
      </c>
      <c r="EQ98" s="364">
        <f t="shared" si="157"/>
        <v>994188.99936108291</v>
      </c>
      <c r="ER98" s="364">
        <f t="shared" si="157"/>
        <v>986796.3169888414</v>
      </c>
      <c r="ES98" s="364">
        <f t="shared" si="157"/>
        <v>979372.83177338215</v>
      </c>
      <c r="ET98" s="364">
        <f t="shared" si="157"/>
        <v>971918.4153695252</v>
      </c>
      <c r="EU98" s="364">
        <f t="shared" si="157"/>
        <v>964432.93889731891</v>
      </c>
      <c r="EV98" s="364">
        <f t="shared" si="157"/>
        <v>956916.27293981169</v>
      </c>
      <c r="EW98" s="364">
        <f t="shared" si="157"/>
        <v>949368.28754081484</v>
      </c>
      <c r="EX98" s="364">
        <f t="shared" si="157"/>
        <v>941788.85220265551</v>
      </c>
      <c r="EY98" s="364">
        <f t="shared" si="157"/>
        <v>934177.83588392055</v>
      </c>
      <c r="EZ98" s="364">
        <f t="shared" si="157"/>
        <v>926535.10699719086</v>
      </c>
      <c r="FA98" s="364">
        <f t="shared" si="157"/>
        <v>918860.53340676648</v>
      </c>
      <c r="FB98" s="364">
        <f t="shared" si="157"/>
        <v>911153.98242638202</v>
      </c>
      <c r="FC98" s="364">
        <f t="shared" si="157"/>
        <v>903415.32081691257</v>
      </c>
      <c r="FD98" s="364">
        <f t="shared" si="157"/>
        <v>895644.41478407034</v>
      </c>
      <c r="FE98" s="364">
        <f t="shared" si="157"/>
        <v>887841.12997609121</v>
      </c>
      <c r="FF98" s="364">
        <f t="shared" si="157"/>
        <v>880005.33148141217</v>
      </c>
      <c r="FG98" s="364">
        <f t="shared" si="157"/>
        <v>872136.88382633869</v>
      </c>
      <c r="FH98" s="364">
        <f t="shared" si="157"/>
        <v>864235.65097270242</v>
      </c>
      <c r="FI98" s="364">
        <f t="shared" si="157"/>
        <v>856301.49631550931</v>
      </c>
      <c r="FJ98" s="364">
        <f t="shared" si="157"/>
        <v>848334.28268057795</v>
      </c>
      <c r="FK98" s="364">
        <f t="shared" si="157"/>
        <v>840333.87232216762</v>
      </c>
      <c r="FL98" s="364">
        <f t="shared" si="157"/>
        <v>832300.12692059728</v>
      </c>
      <c r="FM98" s="364">
        <f t="shared" si="157"/>
        <v>824232.90757985367</v>
      </c>
      <c r="FN98" s="364">
        <f t="shared" si="157"/>
        <v>816132.07482519036</v>
      </c>
      <c r="FO98" s="364">
        <f t="shared" si="157"/>
        <v>807997.48860071599</v>
      </c>
      <c r="FP98" s="364">
        <f t="shared" si="157"/>
        <v>799829.00826697296</v>
      </c>
      <c r="FQ98" s="364">
        <f t="shared" si="157"/>
        <v>791626.49259850592</v>
      </c>
      <c r="FR98" s="364">
        <f t="shared" si="157"/>
        <v>783389.79978142027</v>
      </c>
      <c r="FS98" s="364">
        <f t="shared" si="157"/>
        <v>775118.78741093015</v>
      </c>
      <c r="FT98" s="364">
        <f t="shared" si="157"/>
        <v>766813.31248889631</v>
      </c>
      <c r="FU98" s="364">
        <f t="shared" si="157"/>
        <v>758473.23142135399</v>
      </c>
      <c r="FV98" s="364">
        <f t="shared" si="157"/>
        <v>750098.4000160303</v>
      </c>
      <c r="FW98" s="364">
        <f t="shared" si="157"/>
        <v>741688.6734798511</v>
      </c>
      <c r="FX98" s="364">
        <f t="shared" si="157"/>
        <v>733243.90641643782</v>
      </c>
      <c r="FY98" s="364">
        <f t="shared" si="157"/>
        <v>724763.95282359363</v>
      </c>
      <c r="FZ98" s="364">
        <f t="shared" si="157"/>
        <v>716248.66609077924</v>
      </c>
      <c r="GA98" s="364">
        <f t="shared" si="157"/>
        <v>707697.89899657806</v>
      </c>
      <c r="GB98" s="364">
        <f t="shared" si="157"/>
        <v>699111.50370615104</v>
      </c>
      <c r="GC98" s="364">
        <f t="shared" si="157"/>
        <v>690489.3317686806</v>
      </c>
      <c r="GD98" s="364">
        <f t="shared" si="157"/>
        <v>681831.23411480407</v>
      </c>
      <c r="GE98" s="364">
        <f t="shared" si="157"/>
        <v>673137.06105403637</v>
      </c>
      <c r="GF98" s="364">
        <f t="shared" si="157"/>
        <v>664406.66227218218</v>
      </c>
      <c r="GG98" s="364">
        <f t="shared" si="157"/>
        <v>655639.88682873687</v>
      </c>
      <c r="GH98" s="364">
        <f t="shared" si="157"/>
        <v>646836.58315427718</v>
      </c>
      <c r="GI98" s="364">
        <f t="shared" si="157"/>
        <v>637996.59904784057</v>
      </c>
      <c r="GJ98" s="364">
        <f t="shared" si="157"/>
        <v>629119.78167429392</v>
      </c>
      <c r="GK98" s="364">
        <f t="shared" si="157"/>
        <v>620205.97756169073</v>
      </c>
      <c r="GL98" s="364">
        <f t="shared" si="157"/>
        <v>611255.03259861842</v>
      </c>
      <c r="GM98" s="364">
        <f t="shared" si="157"/>
        <v>602266.79203153332</v>
      </c>
      <c r="GN98" s="364">
        <f t="shared" ref="GN98:IY98" si="158">SUM(GN94:GN97)</f>
        <v>593241.10046208533</v>
      </c>
      <c r="GO98" s="364">
        <f t="shared" si="158"/>
        <v>584177.80184443132</v>
      </c>
      <c r="GP98" s="364">
        <f t="shared" si="158"/>
        <v>575076.73948253703</v>
      </c>
      <c r="GQ98" s="364">
        <f t="shared" si="158"/>
        <v>565937.75602746825</v>
      </c>
      <c r="GR98" s="364">
        <f t="shared" si="158"/>
        <v>556760.69347466994</v>
      </c>
      <c r="GS98" s="364">
        <f t="shared" si="158"/>
        <v>547545.39316123503</v>
      </c>
      <c r="GT98" s="364">
        <f t="shared" si="158"/>
        <v>538291.69576316082</v>
      </c>
      <c r="GU98" s="364">
        <f t="shared" si="158"/>
        <v>528999.44129259465</v>
      </c>
      <c r="GV98" s="364">
        <f t="shared" si="158"/>
        <v>519668.46909506776</v>
      </c>
      <c r="GW98" s="364">
        <f t="shared" si="158"/>
        <v>510298.61784671783</v>
      </c>
      <c r="GX98" s="364">
        <f t="shared" si="158"/>
        <v>500889.72555149975</v>
      </c>
      <c r="GY98" s="364">
        <f t="shared" si="158"/>
        <v>491441.62953838496</v>
      </c>
      <c r="GZ98" s="364">
        <f t="shared" si="158"/>
        <v>481954.16645854886</v>
      </c>
      <c r="HA98" s="364">
        <f t="shared" si="158"/>
        <v>472427.17228254676</v>
      </c>
      <c r="HB98" s="364">
        <f t="shared" si="158"/>
        <v>462860.48229747801</v>
      </c>
      <c r="HC98" s="364">
        <f t="shared" si="158"/>
        <v>453253.93110413814</v>
      </c>
      <c r="HD98" s="364">
        <f t="shared" si="158"/>
        <v>443607.35261415935</v>
      </c>
      <c r="HE98" s="364">
        <f t="shared" si="158"/>
        <v>433920.58004713897</v>
      </c>
      <c r="HF98" s="364">
        <f t="shared" si="158"/>
        <v>424193.44592775602</v>
      </c>
      <c r="HG98" s="364">
        <f t="shared" si="158"/>
        <v>414425.78208287561</v>
      </c>
      <c r="HH98" s="364">
        <f t="shared" si="158"/>
        <v>404617.41963864153</v>
      </c>
      <c r="HI98" s="364">
        <f t="shared" si="158"/>
        <v>394768.18901755649</v>
      </c>
      <c r="HJ98" s="364">
        <f t="shared" si="158"/>
        <v>384877.91993555025</v>
      </c>
      <c r="HK98" s="364">
        <f t="shared" si="158"/>
        <v>374946.44139903568</v>
      </c>
      <c r="HL98" s="364">
        <f t="shared" si="158"/>
        <v>364973.58170195227</v>
      </c>
      <c r="HM98" s="364">
        <f t="shared" si="158"/>
        <v>354959.16842279769</v>
      </c>
      <c r="HN98" s="364">
        <f t="shared" si="158"/>
        <v>344903.02842164662</v>
      </c>
      <c r="HO98" s="364">
        <f t="shared" si="158"/>
        <v>334804.98783715745</v>
      </c>
      <c r="HP98" s="364">
        <f t="shared" si="158"/>
        <v>324664.87208356621</v>
      </c>
      <c r="HQ98" s="364">
        <f t="shared" si="158"/>
        <v>314482.50584766833</v>
      </c>
      <c r="HR98" s="364">
        <f t="shared" si="158"/>
        <v>304257.71308578755</v>
      </c>
      <c r="HS98" s="364">
        <f t="shared" si="158"/>
        <v>293990.31702073227</v>
      </c>
      <c r="HT98" s="364">
        <f t="shared" si="158"/>
        <v>283680.14013873925</v>
      </c>
      <c r="HU98" s="364">
        <f t="shared" si="158"/>
        <v>273327.00418640464</v>
      </c>
      <c r="HV98" s="364">
        <f t="shared" si="158"/>
        <v>262930.73016760196</v>
      </c>
      <c r="HW98" s="364">
        <f t="shared" si="158"/>
        <v>252491.13834038758</v>
      </c>
      <c r="HX98" s="364">
        <f t="shared" si="158"/>
        <v>242008.04821389314</v>
      </c>
      <c r="HY98" s="364">
        <f t="shared" si="158"/>
        <v>231481.27854520499</v>
      </c>
      <c r="HZ98" s="364">
        <f t="shared" si="158"/>
        <v>220910.64733623064</v>
      </c>
      <c r="IA98" s="364">
        <f t="shared" si="158"/>
        <v>210295.97183055224</v>
      </c>
      <c r="IB98" s="364">
        <f t="shared" si="158"/>
        <v>199637.06851026684</v>
      </c>
      <c r="IC98" s="364">
        <f t="shared" si="158"/>
        <v>188933.75309281357</v>
      </c>
      <c r="ID98" s="364">
        <f t="shared" si="158"/>
        <v>178185.84052778757</v>
      </c>
      <c r="IE98" s="364">
        <f t="shared" si="158"/>
        <v>167393.14499374066</v>
      </c>
      <c r="IF98" s="364">
        <f t="shared" si="158"/>
        <v>156555.47989496854</v>
      </c>
      <c r="IG98" s="364">
        <f t="shared" si="158"/>
        <v>145672.65785828486</v>
      </c>
      <c r="IH98" s="364">
        <f t="shared" si="158"/>
        <v>134744.49072978168</v>
      </c>
      <c r="II98" s="364">
        <f t="shared" si="158"/>
        <v>123770.7895715764</v>
      </c>
      <c r="IJ98" s="364">
        <f t="shared" si="158"/>
        <v>112751.36465854527</v>
      </c>
      <c r="IK98" s="364">
        <f t="shared" si="158"/>
        <v>101686.02547504316</v>
      </c>
      <c r="IL98" s="364">
        <f t="shared" si="158"/>
        <v>90574.5807116098</v>
      </c>
      <c r="IM98" s="364">
        <f t="shared" si="158"/>
        <v>79416.838261662138</v>
      </c>
      <c r="IN98" s="364">
        <f t="shared" si="158"/>
        <v>68212.605218173019</v>
      </c>
      <c r="IO98" s="364">
        <f t="shared" si="158"/>
        <v>56961.687870336027</v>
      </c>
      <c r="IP98" s="364">
        <f t="shared" si="158"/>
        <v>45663.89170021638</v>
      </c>
      <c r="IQ98" s="364">
        <f t="shared" si="158"/>
        <v>34319.021379387901</v>
      </c>
      <c r="IR98" s="364">
        <f t="shared" si="158"/>
        <v>22926.880765555972</v>
      </c>
      <c r="IS98" s="364">
        <f t="shared" si="158"/>
        <v>11487.27289916641</v>
      </c>
      <c r="IT98" s="364">
        <f t="shared" si="158"/>
        <v>2.255546860396862E-10</v>
      </c>
      <c r="IU98" s="364">
        <f t="shared" si="158"/>
        <v>2.255546860396862E-10</v>
      </c>
      <c r="IV98" s="364">
        <f t="shared" si="158"/>
        <v>2.255546860396862E-10</v>
      </c>
      <c r="IW98" s="364">
        <f t="shared" si="158"/>
        <v>2.255546860396862E-10</v>
      </c>
      <c r="IX98" s="364">
        <f t="shared" si="158"/>
        <v>2.255546860396862E-10</v>
      </c>
      <c r="IY98" s="364">
        <f t="shared" si="158"/>
        <v>2.255546860396862E-10</v>
      </c>
      <c r="IZ98" s="364">
        <f t="shared" ref="IZ98:JV98" si="159">SUM(IZ94:IZ97)</f>
        <v>2.255546860396862E-10</v>
      </c>
      <c r="JA98" s="364">
        <f t="shared" si="159"/>
        <v>2.255546860396862E-10</v>
      </c>
      <c r="JB98" s="364">
        <f t="shared" si="159"/>
        <v>2.255546860396862E-10</v>
      </c>
      <c r="JC98" s="364">
        <f t="shared" si="159"/>
        <v>2.255546860396862E-10</v>
      </c>
      <c r="JD98" s="364">
        <f t="shared" si="159"/>
        <v>2.255546860396862E-10</v>
      </c>
      <c r="JE98" s="364">
        <f t="shared" si="159"/>
        <v>2.255546860396862E-10</v>
      </c>
      <c r="JF98" s="364">
        <f t="shared" si="159"/>
        <v>2.255546860396862E-10</v>
      </c>
      <c r="JG98" s="364">
        <f t="shared" si="159"/>
        <v>2.255546860396862E-10</v>
      </c>
      <c r="JH98" s="364">
        <f t="shared" si="159"/>
        <v>2.255546860396862E-10</v>
      </c>
      <c r="JI98" s="364">
        <f t="shared" si="159"/>
        <v>2.255546860396862E-10</v>
      </c>
      <c r="JJ98" s="364">
        <f t="shared" si="159"/>
        <v>2.255546860396862E-10</v>
      </c>
      <c r="JK98" s="364">
        <f t="shared" si="159"/>
        <v>2.255546860396862E-10</v>
      </c>
      <c r="JL98" s="364">
        <f t="shared" si="159"/>
        <v>2.255546860396862E-10</v>
      </c>
      <c r="JM98" s="364">
        <f t="shared" si="159"/>
        <v>2.255546860396862E-10</v>
      </c>
      <c r="JN98" s="364">
        <f t="shared" si="159"/>
        <v>2.255546860396862E-10</v>
      </c>
      <c r="JO98" s="364">
        <f t="shared" si="159"/>
        <v>2.255546860396862E-10</v>
      </c>
      <c r="JP98" s="364">
        <f t="shared" si="159"/>
        <v>2.255546860396862E-10</v>
      </c>
      <c r="JQ98" s="364">
        <f t="shared" si="159"/>
        <v>2.255546860396862E-10</v>
      </c>
      <c r="JR98" s="364">
        <f t="shared" si="159"/>
        <v>2.255546860396862E-10</v>
      </c>
      <c r="JS98" s="364">
        <f t="shared" si="159"/>
        <v>2.255546860396862E-10</v>
      </c>
      <c r="JT98" s="364">
        <f t="shared" si="159"/>
        <v>2.255546860396862E-10</v>
      </c>
      <c r="JU98" s="364">
        <f t="shared" si="159"/>
        <v>2.255546860396862E-10</v>
      </c>
      <c r="JV98" s="364">
        <f t="shared" si="159"/>
        <v>2.255546860396862E-10</v>
      </c>
    </row>
    <row r="99" spans="1:282" x14ac:dyDescent="0.25">
      <c r="A99" s="312"/>
      <c r="B99" s="313"/>
      <c r="C99" s="312"/>
      <c r="D99" s="312"/>
      <c r="E99" s="312"/>
      <c r="F99" s="312"/>
      <c r="G99" s="312"/>
      <c r="H99" s="312"/>
      <c r="I99" s="312"/>
      <c r="J99" s="312"/>
      <c r="K99" s="312"/>
      <c r="L99" s="312"/>
      <c r="M99" s="312"/>
      <c r="N99" s="312"/>
      <c r="O99" s="312"/>
      <c r="P99" s="312"/>
      <c r="Q99" s="312"/>
      <c r="R99" s="312"/>
      <c r="S99" s="312"/>
      <c r="T99" s="312"/>
      <c r="U99" s="312"/>
      <c r="V99" s="312"/>
      <c r="W99" s="312"/>
      <c r="X99" s="312"/>
      <c r="Y99" s="312"/>
      <c r="Z99" s="312"/>
      <c r="AA99" s="312"/>
      <c r="AB99" s="312"/>
      <c r="AC99" s="312"/>
      <c r="AD99" s="312"/>
      <c r="AE99" s="312"/>
      <c r="AF99" s="312"/>
      <c r="AG99" s="312"/>
      <c r="AH99" s="312"/>
      <c r="AI99" s="312"/>
      <c r="AJ99" s="312"/>
      <c r="AK99" s="312"/>
      <c r="AL99" s="312"/>
      <c r="AM99" s="312"/>
      <c r="AN99" s="312"/>
      <c r="AO99" s="312"/>
      <c r="AP99" s="312"/>
      <c r="AQ99" s="312"/>
      <c r="AR99" s="312"/>
      <c r="AS99" s="312"/>
      <c r="AT99" s="312"/>
      <c r="AU99" s="312"/>
      <c r="AV99" s="312"/>
      <c r="AW99" s="312"/>
      <c r="AX99" s="312"/>
      <c r="AY99" s="312"/>
      <c r="AZ99" s="312"/>
      <c r="BA99" s="312"/>
      <c r="BB99" s="312"/>
      <c r="BC99" s="312"/>
      <c r="BD99" s="312"/>
      <c r="BE99" s="312"/>
      <c r="BF99" s="312"/>
      <c r="BG99" s="312"/>
      <c r="BH99" s="312"/>
      <c r="BI99" s="312"/>
      <c r="BJ99" s="312"/>
      <c r="BK99" s="312"/>
      <c r="BL99" s="312"/>
      <c r="BM99" s="312"/>
      <c r="BN99" s="312"/>
      <c r="BO99" s="312"/>
      <c r="BP99" s="312"/>
      <c r="BQ99" s="312"/>
      <c r="BR99" s="312"/>
      <c r="BS99" s="312"/>
      <c r="BT99" s="312"/>
      <c r="BU99" s="312"/>
      <c r="BV99" s="312"/>
      <c r="BW99" s="312"/>
      <c r="BX99" s="312"/>
      <c r="BY99" s="312"/>
      <c r="BZ99" s="312"/>
      <c r="CA99" s="312"/>
      <c r="CB99" s="312"/>
      <c r="CC99" s="312"/>
      <c r="CD99" s="312"/>
      <c r="CE99" s="312"/>
      <c r="CF99" s="312"/>
      <c r="CG99" s="312"/>
      <c r="CH99" s="312"/>
      <c r="CI99" s="312"/>
      <c r="CJ99" s="312"/>
      <c r="CK99" s="312"/>
      <c r="CL99" s="312"/>
      <c r="CM99" s="312"/>
      <c r="CN99" s="312"/>
      <c r="CO99" s="312"/>
      <c r="CP99" s="312"/>
      <c r="CQ99" s="312"/>
      <c r="CR99" s="312"/>
      <c r="CS99" s="312"/>
      <c r="CT99" s="312"/>
      <c r="CU99" s="312"/>
      <c r="CV99" s="312"/>
      <c r="CW99" s="312"/>
      <c r="CX99" s="312"/>
      <c r="CY99" s="312"/>
      <c r="CZ99" s="312"/>
      <c r="DA99" s="312"/>
      <c r="DB99" s="312"/>
      <c r="DC99" s="312"/>
      <c r="DD99" s="312"/>
      <c r="DE99" s="312"/>
      <c r="DF99" s="312"/>
      <c r="DG99" s="312"/>
      <c r="DH99" s="312"/>
      <c r="DI99" s="312"/>
      <c r="DJ99" s="312"/>
      <c r="DK99" s="312"/>
      <c r="DL99" s="312"/>
      <c r="DM99" s="312"/>
      <c r="DN99" s="312"/>
      <c r="DO99" s="312"/>
      <c r="DP99" s="312"/>
      <c r="DQ99" s="312"/>
      <c r="DR99" s="312"/>
      <c r="DS99" s="312"/>
      <c r="DT99" s="312"/>
      <c r="DU99" s="312"/>
      <c r="DV99" s="312"/>
      <c r="DW99" s="312"/>
      <c r="DX99" s="312"/>
      <c r="DY99" s="312"/>
      <c r="DZ99" s="312"/>
      <c r="EA99" s="312"/>
      <c r="EB99" s="312"/>
      <c r="EC99" s="312"/>
      <c r="ED99" s="312"/>
      <c r="EE99" s="312"/>
      <c r="EF99" s="312"/>
      <c r="EG99" s="312"/>
      <c r="EH99" s="312"/>
      <c r="EI99" s="312"/>
      <c r="EJ99" s="312"/>
      <c r="EK99" s="312"/>
      <c r="EL99" s="312"/>
      <c r="EM99" s="312"/>
      <c r="EN99" s="312"/>
      <c r="EO99" s="312"/>
      <c r="EP99" s="312"/>
      <c r="EQ99" s="312"/>
      <c r="ER99" s="312"/>
      <c r="ES99" s="312"/>
      <c r="ET99" s="312"/>
      <c r="EU99" s="312"/>
      <c r="EV99" s="312"/>
      <c r="EW99" s="312"/>
      <c r="EX99" s="312"/>
      <c r="EY99" s="312"/>
      <c r="EZ99" s="312"/>
      <c r="FA99" s="312"/>
      <c r="FB99" s="312"/>
      <c r="FC99" s="312"/>
      <c r="FD99" s="312"/>
      <c r="FE99" s="312"/>
      <c r="FF99" s="312"/>
      <c r="FG99" s="312"/>
      <c r="FH99" s="312"/>
      <c r="FI99" s="312"/>
      <c r="FJ99" s="312"/>
      <c r="FK99" s="312"/>
      <c r="FL99" s="312"/>
      <c r="FM99" s="312"/>
      <c r="FN99" s="312"/>
      <c r="FO99" s="312"/>
      <c r="FP99" s="312"/>
      <c r="FQ99" s="312"/>
      <c r="FR99" s="312"/>
      <c r="FS99" s="312"/>
      <c r="FT99" s="312"/>
      <c r="FU99" s="312"/>
      <c r="FV99" s="312"/>
      <c r="FW99" s="312"/>
      <c r="FX99" s="312"/>
      <c r="FY99" s="312"/>
      <c r="FZ99" s="312"/>
      <c r="GA99" s="312"/>
      <c r="GB99" s="312"/>
      <c r="GC99" s="312"/>
      <c r="GD99" s="312"/>
      <c r="GE99" s="312"/>
      <c r="GF99" s="312"/>
      <c r="GG99" s="312"/>
      <c r="GH99" s="312"/>
      <c r="GI99" s="312"/>
      <c r="GJ99" s="312"/>
      <c r="GK99" s="312"/>
      <c r="GL99" s="312"/>
      <c r="GM99" s="312"/>
      <c r="GN99" s="312"/>
      <c r="GO99" s="312"/>
      <c r="GP99" s="312"/>
      <c r="GQ99" s="312"/>
      <c r="GR99" s="312"/>
      <c r="GS99" s="312"/>
      <c r="GT99" s="312"/>
      <c r="GU99" s="312"/>
      <c r="GV99" s="312"/>
      <c r="GW99" s="312"/>
      <c r="GX99" s="312"/>
      <c r="GY99" s="312"/>
      <c r="GZ99" s="312"/>
      <c r="HA99" s="312"/>
      <c r="HB99" s="312"/>
      <c r="HC99" s="312"/>
      <c r="HD99" s="312"/>
      <c r="HE99" s="312"/>
      <c r="HF99" s="312"/>
      <c r="HG99" s="312"/>
      <c r="HH99" s="312"/>
      <c r="HI99" s="312"/>
      <c r="HJ99" s="312"/>
      <c r="HK99" s="312"/>
      <c r="HL99" s="312"/>
      <c r="HM99" s="312"/>
      <c r="HN99" s="312"/>
      <c r="HO99" s="312"/>
      <c r="HP99" s="312"/>
      <c r="HQ99" s="312"/>
      <c r="HR99" s="312"/>
      <c r="HS99" s="312"/>
      <c r="HT99" s="312"/>
      <c r="HU99" s="312"/>
      <c r="HV99" s="312"/>
      <c r="HW99" s="312"/>
      <c r="HX99" s="312"/>
      <c r="HY99" s="312"/>
      <c r="HZ99" s="312"/>
      <c r="IA99" s="312"/>
      <c r="IB99" s="312"/>
      <c r="IC99" s="312"/>
      <c r="ID99" s="312"/>
      <c r="IE99" s="312"/>
      <c r="IF99" s="312"/>
      <c r="IG99" s="312"/>
      <c r="IH99" s="312"/>
      <c r="II99" s="312"/>
      <c r="IJ99" s="312"/>
      <c r="IK99" s="312"/>
      <c r="IL99" s="312"/>
      <c r="IM99" s="312"/>
      <c r="IN99" s="312"/>
      <c r="IO99" s="312"/>
      <c r="IP99" s="312"/>
      <c r="IQ99" s="312"/>
      <c r="IR99" s="312"/>
      <c r="IS99" s="312"/>
      <c r="IT99" s="312"/>
      <c r="IU99" s="312"/>
      <c r="IV99" s="312"/>
      <c r="IW99" s="312"/>
      <c r="IX99" s="312"/>
      <c r="IY99" s="312"/>
      <c r="IZ99" s="312"/>
      <c r="JA99" s="312"/>
      <c r="JB99" s="312"/>
      <c r="JC99" s="312"/>
      <c r="JD99" s="312"/>
      <c r="JE99" s="312"/>
      <c r="JF99" s="312"/>
      <c r="JG99" s="312"/>
      <c r="JH99" s="312"/>
      <c r="JI99" s="312"/>
      <c r="JJ99" s="312"/>
      <c r="JK99" s="312"/>
      <c r="JL99" s="312"/>
      <c r="JM99" s="312"/>
      <c r="JN99" s="312"/>
      <c r="JO99" s="312"/>
      <c r="JP99" s="312"/>
      <c r="JQ99" s="312"/>
      <c r="JR99" s="312"/>
      <c r="JS99" s="312"/>
      <c r="JT99" s="312"/>
      <c r="JU99" s="312"/>
      <c r="JV99" s="312"/>
    </row>
    <row r="100" spans="1:282" s="363" customFormat="1" x14ac:dyDescent="0.25">
      <c r="A100" s="363" t="s">
        <v>479</v>
      </c>
      <c r="B100" s="361"/>
      <c r="C100" s="348">
        <f t="shared" ref="C100:BN100" si="160">IF(C$97&gt;0,0,-(C$94 + C$95)*$C$37)</f>
        <v>0</v>
      </c>
      <c r="D100" s="348">
        <f t="shared" si="160"/>
        <v>0</v>
      </c>
      <c r="E100" s="348">
        <f t="shared" si="160"/>
        <v>0</v>
      </c>
      <c r="F100" s="348">
        <f t="shared" si="160"/>
        <v>0</v>
      </c>
      <c r="G100" s="348">
        <f t="shared" si="160"/>
        <v>0</v>
      </c>
      <c r="H100" s="348">
        <f t="shared" si="160"/>
        <v>0</v>
      </c>
      <c r="I100" s="348">
        <f t="shared" si="160"/>
        <v>0</v>
      </c>
      <c r="J100" s="348">
        <f t="shared" si="160"/>
        <v>0</v>
      </c>
      <c r="K100" s="348">
        <f t="shared" si="160"/>
        <v>0</v>
      </c>
      <c r="L100" s="348">
        <f t="shared" si="160"/>
        <v>0</v>
      </c>
      <c r="M100" s="348">
        <f t="shared" si="160"/>
        <v>0</v>
      </c>
      <c r="N100" s="348">
        <f t="shared" si="160"/>
        <v>0</v>
      </c>
      <c r="O100" s="348">
        <f t="shared" si="160"/>
        <v>0</v>
      </c>
      <c r="P100" s="348">
        <f t="shared" si="160"/>
        <v>0</v>
      </c>
      <c r="Q100" s="348">
        <f t="shared" si="160"/>
        <v>0</v>
      </c>
      <c r="R100" s="348">
        <f t="shared" si="160"/>
        <v>0</v>
      </c>
      <c r="S100" s="348">
        <f t="shared" si="160"/>
        <v>0</v>
      </c>
      <c r="T100" s="348">
        <f t="shared" si="160"/>
        <v>0</v>
      </c>
      <c r="U100" s="348">
        <f t="shared" si="160"/>
        <v>0</v>
      </c>
      <c r="V100" s="348">
        <f t="shared" si="160"/>
        <v>0</v>
      </c>
      <c r="W100" s="348">
        <f t="shared" si="160"/>
        <v>0</v>
      </c>
      <c r="X100" s="348">
        <f t="shared" si="160"/>
        <v>0</v>
      </c>
      <c r="Y100" s="348">
        <f t="shared" si="160"/>
        <v>0</v>
      </c>
      <c r="Z100" s="348">
        <f t="shared" si="160"/>
        <v>0</v>
      </c>
      <c r="AA100" s="348">
        <f t="shared" si="160"/>
        <v>-7065.2124999999996</v>
      </c>
      <c r="AB100" s="348">
        <f t="shared" si="160"/>
        <v>-7046.5878165156419</v>
      </c>
      <c r="AC100" s="348">
        <f t="shared" si="160"/>
        <v>-7027.885530183431</v>
      </c>
      <c r="AD100" s="348">
        <f t="shared" si="160"/>
        <v>-7009.10531765817</v>
      </c>
      <c r="AE100" s="348">
        <f t="shared" si="160"/>
        <v>-6990.2468542473871</v>
      </c>
      <c r="AF100" s="348">
        <f t="shared" si="160"/>
        <v>-6971.3098139057265</v>
      </c>
      <c r="AG100" s="348">
        <f t="shared" si="160"/>
        <v>-6952.2938692293083</v>
      </c>
      <c r="AH100" s="348">
        <f t="shared" si="160"/>
        <v>-6933.1986914500721</v>
      </c>
      <c r="AI100" s="348">
        <f t="shared" si="160"/>
        <v>-6914.0239504300889</v>
      </c>
      <c r="AJ100" s="348">
        <f t="shared" si="160"/>
        <v>-6894.7693146558559</v>
      </c>
      <c r="AK100" s="348">
        <f t="shared" si="160"/>
        <v>-6875.4344512325633</v>
      </c>
      <c r="AL100" s="348">
        <f t="shared" si="160"/>
        <v>-6856.0190258783405</v>
      </c>
      <c r="AM100" s="348">
        <f t="shared" si="160"/>
        <v>-6836.5227029184753</v>
      </c>
      <c r="AN100" s="348">
        <f t="shared" si="160"/>
        <v>-6816.9451452796102</v>
      </c>
      <c r="AO100" s="348">
        <f t="shared" si="160"/>
        <v>-6797.2860144839169</v>
      </c>
      <c r="AP100" s="348">
        <f t="shared" si="160"/>
        <v>-6777.544970643241</v>
      </c>
      <c r="AQ100" s="348">
        <f t="shared" si="160"/>
        <v>-6757.72167245323</v>
      </c>
      <c r="AR100" s="348">
        <f t="shared" si="160"/>
        <v>-6737.8157771874266</v>
      </c>
      <c r="AS100" s="348">
        <f t="shared" si="160"/>
        <v>-6717.8269406913487</v>
      </c>
      <c r="AT100" s="348">
        <f t="shared" si="160"/>
        <v>-6697.7548173765381</v>
      </c>
      <c r="AU100" s="348">
        <f t="shared" si="160"/>
        <v>-6677.5990602145812</v>
      </c>
      <c r="AV100" s="348">
        <f t="shared" si="160"/>
        <v>-6657.3593207311169</v>
      </c>
      <c r="AW100" s="348">
        <f t="shared" si="160"/>
        <v>-6637.035248999804</v>
      </c>
      <c r="AX100" s="348">
        <f t="shared" si="160"/>
        <v>-6616.6264936362777</v>
      </c>
      <c r="AY100" s="348">
        <f t="shared" si="160"/>
        <v>-6596.1327017920703</v>
      </c>
      <c r="AZ100" s="348">
        <f t="shared" si="160"/>
        <v>-6575.5535191485124</v>
      </c>
      <c r="BA100" s="348">
        <f t="shared" si="160"/>
        <v>-6554.8885899106062</v>
      </c>
      <c r="BB100" s="348">
        <f t="shared" si="160"/>
        <v>-6534.1375568008752</v>
      </c>
      <c r="BC100" s="348">
        <f t="shared" si="160"/>
        <v>-6513.3000610531872</v>
      </c>
      <c r="BD100" s="348">
        <f t="shared" si="160"/>
        <v>-6492.3757424065507</v>
      </c>
      <c r="BE100" s="348">
        <f t="shared" si="160"/>
        <v>-6471.3642390988853</v>
      </c>
      <c r="BF100" s="348">
        <f t="shared" si="160"/>
        <v>-6450.2651878607721</v>
      </c>
      <c r="BG100" s="348">
        <f t="shared" si="160"/>
        <v>-6429.0782239091668</v>
      </c>
      <c r="BH100" s="348">
        <f t="shared" si="160"/>
        <v>-6407.8029809410964</v>
      </c>
      <c r="BI100" s="348">
        <f t="shared" si="160"/>
        <v>-6386.4390911273258</v>
      </c>
      <c r="BJ100" s="348">
        <f t="shared" si="160"/>
        <v>-6364.9861851059977</v>
      </c>
      <c r="BK100" s="348">
        <f t="shared" si="160"/>
        <v>-6343.4438919762479</v>
      </c>
      <c r="BL100" s="348">
        <f t="shared" si="160"/>
        <v>-6321.8118392917895</v>
      </c>
      <c r="BM100" s="348">
        <f t="shared" si="160"/>
        <v>-6300.0896530544806</v>
      </c>
      <c r="BN100" s="348">
        <f t="shared" si="160"/>
        <v>-6278.2769577078489</v>
      </c>
      <c r="BO100" s="348">
        <f t="shared" ref="BO100:DZ100" si="161">IF(BO$97&gt;0,0,-(BO$94 + BO$95)*$C$37)</f>
        <v>-6256.3733761306066</v>
      </c>
      <c r="BP100" s="348">
        <f t="shared" si="161"/>
        <v>-6234.3785296301257</v>
      </c>
      <c r="BQ100" s="348">
        <f t="shared" si="161"/>
        <v>-6212.2920379358929</v>
      </c>
      <c r="BR100" s="348">
        <f t="shared" si="161"/>
        <v>-6190.1135191929334</v>
      </c>
      <c r="BS100" s="348">
        <f t="shared" si="161"/>
        <v>-6167.8425899552121</v>
      </c>
      <c r="BT100" s="348">
        <f t="shared" si="161"/>
        <v>-6145.4788651790004</v>
      </c>
      <c r="BU100" s="348">
        <f t="shared" si="161"/>
        <v>-6123.0219582162217</v>
      </c>
      <c r="BV100" s="348">
        <f t="shared" si="161"/>
        <v>-6100.4714808077642</v>
      </c>
      <c r="BW100" s="348">
        <f t="shared" si="161"/>
        <v>-6077.8270430767716</v>
      </c>
      <c r="BX100" s="348">
        <f t="shared" si="161"/>
        <v>-6055.0882535218998</v>
      </c>
      <c r="BY100" s="348">
        <f t="shared" si="161"/>
        <v>-6032.2547190105497</v>
      </c>
      <c r="BZ100" s="348">
        <f t="shared" si="161"/>
        <v>-6009.3260447720686</v>
      </c>
      <c r="CA100" s="348">
        <f t="shared" si="161"/>
        <v>-5986.3018343909271</v>
      </c>
      <c r="CB100" s="348">
        <f t="shared" si="161"/>
        <v>-5963.1816897998642</v>
      </c>
      <c r="CC100" s="348">
        <f t="shared" si="161"/>
        <v>-5939.9652112730055</v>
      </c>
      <c r="CD100" s="348">
        <f t="shared" si="161"/>
        <v>-5916.6519974189505</v>
      </c>
      <c r="CE100" s="348">
        <f t="shared" si="161"/>
        <v>-5893.2416451738382</v>
      </c>
      <c r="CF100" s="348">
        <f t="shared" si="161"/>
        <v>-5869.7337497943699</v>
      </c>
      <c r="CG100" s="348">
        <f t="shared" si="161"/>
        <v>-5846.1279048508213</v>
      </c>
      <c r="CH100" s="348">
        <f t="shared" si="161"/>
        <v>-5822.4237022200086</v>
      </c>
      <c r="CI100" s="348">
        <f t="shared" si="161"/>
        <v>-5798.6207320782332</v>
      </c>
      <c r="CJ100" s="348">
        <f t="shared" si="161"/>
        <v>-5774.7185828942011</v>
      </c>
      <c r="CK100" s="348">
        <f t="shared" si="161"/>
        <v>-5750.7168414219022</v>
      </c>
      <c r="CL100" s="348">
        <f t="shared" si="161"/>
        <v>-5726.6150926934679</v>
      </c>
      <c r="CM100" s="348">
        <f t="shared" si="161"/>
        <v>-5702.4129200119987</v>
      </c>
      <c r="CN100" s="348">
        <f t="shared" si="161"/>
        <v>-5678.1099049443574</v>
      </c>
      <c r="CO100" s="348">
        <f t="shared" si="161"/>
        <v>-5653.7056273139333</v>
      </c>
      <c r="CP100" s="348">
        <f t="shared" si="161"/>
        <v>-5629.1996651933832</v>
      </c>
      <c r="CQ100" s="348">
        <f t="shared" si="161"/>
        <v>-5604.5915948973297</v>
      </c>
      <c r="CR100" s="348">
        <f t="shared" si="161"/>
        <v>-5579.8809909750435</v>
      </c>
      <c r="CS100" s="348">
        <f t="shared" si="161"/>
        <v>-5555.0674262030807</v>
      </c>
      <c r="CT100" s="348">
        <f t="shared" si="161"/>
        <v>-5530.150471577902</v>
      </c>
      <c r="CU100" s="348">
        <f t="shared" si="161"/>
        <v>-5505.1296963084515</v>
      </c>
      <c r="CV100" s="348">
        <f t="shared" si="161"/>
        <v>-5480.0046678087119</v>
      </c>
      <c r="CW100" s="348">
        <f t="shared" si="161"/>
        <v>-5454.7749516902231</v>
      </c>
      <c r="CX100" s="348">
        <f t="shared" si="161"/>
        <v>-5429.440111754574</v>
      </c>
      <c r="CY100" s="348">
        <f t="shared" si="161"/>
        <v>-5403.9997099858592</v>
      </c>
      <c r="CZ100" s="348">
        <f t="shared" si="161"/>
        <v>-5378.4533065431078</v>
      </c>
      <c r="DA100" s="348">
        <f t="shared" si="161"/>
        <v>-5352.8004597526788</v>
      </c>
      <c r="DB100" s="348">
        <f t="shared" si="161"/>
        <v>-5327.040726100623</v>
      </c>
      <c r="DC100" s="348">
        <f t="shared" si="161"/>
        <v>-5301.1736602250176</v>
      </c>
      <c r="DD100" s="348">
        <f t="shared" si="161"/>
        <v>-5275.1988149082636</v>
      </c>
      <c r="DE100" s="348">
        <f t="shared" si="161"/>
        <v>-5249.1157410693559</v>
      </c>
      <c r="DF100" s="348">
        <f t="shared" si="161"/>
        <v>-5222.9239877561195</v>
      </c>
      <c r="DG100" s="348">
        <f t="shared" si="161"/>
        <v>-5196.6231021374115</v>
      </c>
      <c r="DH100" s="348">
        <f t="shared" si="161"/>
        <v>-5170.2126294952923</v>
      </c>
      <c r="DI100" s="348">
        <f t="shared" si="161"/>
        <v>-5143.6921132171647</v>
      </c>
      <c r="DJ100" s="348">
        <f t="shared" si="161"/>
        <v>-5117.0610947878768</v>
      </c>
      <c r="DK100" s="348">
        <f t="shared" si="161"/>
        <v>-5090.3191137818012</v>
      </c>
      <c r="DL100" s="348">
        <f t="shared" si="161"/>
        <v>-5063.4657078548662</v>
      </c>
      <c r="DM100" s="348">
        <f t="shared" si="161"/>
        <v>-5036.5004127365701</v>
      </c>
      <c r="DN100" s="348">
        <f t="shared" si="161"/>
        <v>-5009.4227622219478</v>
      </c>
      <c r="DO100" s="348">
        <f t="shared" si="161"/>
        <v>-4982.2322881635146</v>
      </c>
      <c r="DP100" s="348">
        <f t="shared" si="161"/>
        <v>-4954.9285204631706</v>
      </c>
      <c r="DQ100" s="348">
        <f t="shared" si="161"/>
        <v>-4927.5109870640754</v>
      </c>
      <c r="DR100" s="348">
        <f t="shared" si="161"/>
        <v>-4899.9792139424835</v>
      </c>
      <c r="DS100" s="348">
        <f t="shared" si="161"/>
        <v>-4872.3327250995517</v>
      </c>
      <c r="DT100" s="348">
        <f t="shared" si="161"/>
        <v>-4844.5710425531088</v>
      </c>
      <c r="DU100" s="348">
        <f t="shared" si="161"/>
        <v>-4816.6936863293877</v>
      </c>
      <c r="DV100" s="348">
        <f t="shared" si="161"/>
        <v>-4788.7001744547351</v>
      </c>
      <c r="DW100" s="348">
        <f t="shared" si="161"/>
        <v>-4760.5900229472718</v>
      </c>
      <c r="DX100" s="348">
        <f t="shared" si="161"/>
        <v>-4732.3627458085266</v>
      </c>
      <c r="DY100" s="348">
        <f t="shared" si="161"/>
        <v>-4704.0178550150367</v>
      </c>
      <c r="DZ100" s="348">
        <f t="shared" si="161"/>
        <v>-4675.5548605099075</v>
      </c>
      <c r="EA100" s="348">
        <f t="shared" ref="EA100:GL100" si="162">IF(EA$97&gt;0,0,-(EA$94 + EA$95)*$C$37)</f>
        <v>-4646.9732701943403</v>
      </c>
      <c r="EB100" s="348">
        <f t="shared" si="162"/>
        <v>-4618.2725899191246</v>
      </c>
      <c r="EC100" s="348">
        <f t="shared" si="162"/>
        <v>-4589.4523234760954</v>
      </c>
      <c r="ED100" s="348">
        <f t="shared" si="162"/>
        <v>-4560.5119725895538</v>
      </c>
      <c r="EE100" s="348">
        <f t="shared" si="162"/>
        <v>-4531.4510369076515</v>
      </c>
      <c r="EF100" s="348">
        <f t="shared" si="162"/>
        <v>-4502.2690139937422</v>
      </c>
      <c r="EG100" s="348">
        <f t="shared" si="162"/>
        <v>-4472.9653993176908</v>
      </c>
      <c r="EH100" s="348">
        <f t="shared" si="162"/>
        <v>-4443.5396862471562</v>
      </c>
      <c r="EI100" s="348">
        <f t="shared" si="162"/>
        <v>-4413.9913660388274</v>
      </c>
      <c r="EJ100" s="348">
        <f t="shared" si="162"/>
        <v>-4384.3199278296306</v>
      </c>
      <c r="EK100" s="348">
        <f t="shared" si="162"/>
        <v>-4354.5248586278958</v>
      </c>
      <c r="EL100" s="348">
        <f t="shared" si="162"/>
        <v>-4324.6056433044869</v>
      </c>
      <c r="EM100" s="348">
        <f t="shared" si="162"/>
        <v>-4294.5617645838975</v>
      </c>
      <c r="EN100" s="348">
        <f t="shared" si="162"/>
        <v>-4264.3927030353052</v>
      </c>
      <c r="EO100" s="348">
        <f t="shared" si="162"/>
        <v>-4234.0979370635941</v>
      </c>
      <c r="EP100" s="348">
        <f t="shared" si="162"/>
        <v>-4203.6769429003334</v>
      </c>
      <c r="EQ100" s="348">
        <f t="shared" si="162"/>
        <v>-4173.129194594726</v>
      </c>
      <c r="ER100" s="348">
        <f t="shared" si="162"/>
        <v>-4142.4541640045118</v>
      </c>
      <c r="ES100" s="348">
        <f t="shared" si="162"/>
        <v>-4111.6513207868393</v>
      </c>
      <c r="ET100" s="348">
        <f t="shared" si="162"/>
        <v>-4080.7201323890922</v>
      </c>
      <c r="EU100" s="348">
        <f t="shared" si="162"/>
        <v>-4049.6600640396882</v>
      </c>
      <c r="EV100" s="348">
        <f t="shared" si="162"/>
        <v>-4018.4705787388289</v>
      </c>
      <c r="EW100" s="348">
        <f t="shared" si="162"/>
        <v>-3987.1511372492155</v>
      </c>
      <c r="EX100" s="348">
        <f t="shared" si="162"/>
        <v>-3955.7011980867283</v>
      </c>
      <c r="EY100" s="348">
        <f t="shared" si="162"/>
        <v>-3924.1202175110648</v>
      </c>
      <c r="EZ100" s="348">
        <f t="shared" si="162"/>
        <v>-3892.4076495163354</v>
      </c>
      <c r="FA100" s="348">
        <f t="shared" si="162"/>
        <v>-3860.5629458216285</v>
      </c>
      <c r="FB100" s="348">
        <f t="shared" si="162"/>
        <v>-3828.5855558615272</v>
      </c>
      <c r="FC100" s="348">
        <f t="shared" si="162"/>
        <v>-3796.4749267765915</v>
      </c>
      <c r="FD100" s="348">
        <f t="shared" si="162"/>
        <v>-3764.2305034038022</v>
      </c>
      <c r="FE100" s="348">
        <f t="shared" si="162"/>
        <v>-3731.8517282669595</v>
      </c>
      <c r="FF100" s="348">
        <f t="shared" si="162"/>
        <v>-3699.3380415670467</v>
      </c>
      <c r="FG100" s="348">
        <f t="shared" si="162"/>
        <v>-3666.6888811725507</v>
      </c>
      <c r="FH100" s="348">
        <f t="shared" si="162"/>
        <v>-3633.9036826097445</v>
      </c>
      <c r="FI100" s="348">
        <f t="shared" si="162"/>
        <v>-3600.9818790529266</v>
      </c>
      <c r="FJ100" s="348">
        <f t="shared" si="162"/>
        <v>-3567.9229013146219</v>
      </c>
      <c r="FK100" s="348">
        <f t="shared" si="162"/>
        <v>-3534.7261778357415</v>
      </c>
      <c r="FL100" s="348">
        <f t="shared" si="162"/>
        <v>-3501.3911346756981</v>
      </c>
      <c r="FM100" s="348">
        <f t="shared" si="162"/>
        <v>-3467.9171955024885</v>
      </c>
      <c r="FN100" s="348">
        <f t="shared" si="162"/>
        <v>-3434.3037815827233</v>
      </c>
      <c r="FO100" s="348">
        <f t="shared" si="162"/>
        <v>-3400.5503117716266</v>
      </c>
      <c r="FP100" s="348">
        <f t="shared" si="162"/>
        <v>-3366.6562025029834</v>
      </c>
      <c r="FQ100" s="348">
        <f t="shared" si="162"/>
        <v>-3332.6208677790542</v>
      </c>
      <c r="FR100" s="348">
        <f t="shared" si="162"/>
        <v>-3298.4437191604411</v>
      </c>
      <c r="FS100" s="348">
        <f t="shared" si="162"/>
        <v>-3264.1241657559176</v>
      </c>
      <c r="FT100" s="348">
        <f t="shared" si="162"/>
        <v>-3229.6616142122089</v>
      </c>
      <c r="FU100" s="348">
        <f t="shared" si="162"/>
        <v>-3195.0554687037347</v>
      </c>
      <c r="FV100" s="348">
        <f t="shared" si="162"/>
        <v>-3160.3051309223083</v>
      </c>
      <c r="FW100" s="348">
        <f t="shared" si="162"/>
        <v>-3125.4100000667927</v>
      </c>
      <c r="FX100" s="348">
        <f t="shared" si="162"/>
        <v>-3090.3694728327127</v>
      </c>
      <c r="FY100" s="348">
        <f t="shared" si="162"/>
        <v>-3055.1829434018241</v>
      </c>
      <c r="FZ100" s="348">
        <f t="shared" si="162"/>
        <v>-3019.8498034316399</v>
      </c>
      <c r="GA100" s="348">
        <f t="shared" si="162"/>
        <v>-2984.3694420449133</v>
      </c>
      <c r="GB100" s="348">
        <f t="shared" si="162"/>
        <v>-2948.7412458190752</v>
      </c>
      <c r="GC100" s="348">
        <f t="shared" si="162"/>
        <v>-2912.9645987756294</v>
      </c>
      <c r="GD100" s="348">
        <f t="shared" si="162"/>
        <v>-2877.0388823695025</v>
      </c>
      <c r="GE100" s="348">
        <f t="shared" si="162"/>
        <v>-2840.9634754783501</v>
      </c>
      <c r="GF100" s="348">
        <f t="shared" si="162"/>
        <v>-2804.7377543918183</v>
      </c>
      <c r="GG100" s="348">
        <f t="shared" si="162"/>
        <v>-2768.3610928007593</v>
      </c>
      <c r="GH100" s="348">
        <f t="shared" si="162"/>
        <v>-2731.8328617864036</v>
      </c>
      <c r="GI100" s="348">
        <f t="shared" si="162"/>
        <v>-2695.1524298094882</v>
      </c>
      <c r="GJ100" s="348">
        <f t="shared" si="162"/>
        <v>-2658.3191626993357</v>
      </c>
      <c r="GK100" s="348">
        <f t="shared" si="162"/>
        <v>-2621.3324236428912</v>
      </c>
      <c r="GL100" s="348">
        <f t="shared" si="162"/>
        <v>-2584.1915731737113</v>
      </c>
      <c r="GM100" s="348">
        <f t="shared" ref="GM100:IX100" si="163">IF(GM$97&gt;0,0,-(GM$94 + GM$95)*$C$37)</f>
        <v>-2546.8959691609102</v>
      </c>
      <c r="GN100" s="348">
        <f t="shared" si="163"/>
        <v>-2509.4449667980552</v>
      </c>
      <c r="GO100" s="348">
        <f t="shared" si="163"/>
        <v>-2471.8379185920221</v>
      </c>
      <c r="GP100" s="348">
        <f t="shared" si="163"/>
        <v>-2434.074174351797</v>
      </c>
      <c r="GQ100" s="348">
        <f t="shared" si="163"/>
        <v>-2396.1530811772377</v>
      </c>
      <c r="GR100" s="348">
        <f t="shared" si="163"/>
        <v>-2358.0739834477845</v>
      </c>
      <c r="GS100" s="348">
        <f t="shared" si="163"/>
        <v>-2319.8362228111246</v>
      </c>
      <c r="GT100" s="348">
        <f t="shared" si="163"/>
        <v>-2281.4391381718124</v>
      </c>
      <c r="GU100" s="348">
        <f t="shared" si="163"/>
        <v>-2242.8820656798366</v>
      </c>
      <c r="GV100" s="348">
        <f t="shared" si="163"/>
        <v>-2204.1643387191443</v>
      </c>
      <c r="GW100" s="348">
        <f t="shared" si="163"/>
        <v>-2165.2852878961157</v>
      </c>
      <c r="GX100" s="348">
        <f t="shared" si="163"/>
        <v>-2126.2442410279909</v>
      </c>
      <c r="GY100" s="348">
        <f t="shared" si="163"/>
        <v>-2087.0405231312488</v>
      </c>
      <c r="GZ100" s="348">
        <f t="shared" si="163"/>
        <v>-2047.6734564099372</v>
      </c>
      <c r="HA100" s="348">
        <f t="shared" si="163"/>
        <v>-2008.1423602439536</v>
      </c>
      <c r="HB100" s="348">
        <f t="shared" si="163"/>
        <v>-1968.446551177278</v>
      </c>
      <c r="HC100" s="348">
        <f t="shared" si="163"/>
        <v>-1928.5853429061583</v>
      </c>
      <c r="HD100" s="348">
        <f t="shared" si="163"/>
        <v>-1888.5580462672422</v>
      </c>
      <c r="HE100" s="348">
        <f t="shared" si="163"/>
        <v>-1848.3639692256638</v>
      </c>
      <c r="HF100" s="348">
        <f t="shared" si="163"/>
        <v>-1808.0024168630789</v>
      </c>
      <c r="HG100" s="348">
        <f t="shared" si="163"/>
        <v>-1767.47269136565</v>
      </c>
      <c r="HH100" s="348">
        <f t="shared" si="163"/>
        <v>-1726.7740920119816</v>
      </c>
      <c r="HI100" s="348">
        <f t="shared" si="163"/>
        <v>-1685.9059151610063</v>
      </c>
      <c r="HJ100" s="348">
        <f t="shared" si="163"/>
        <v>-1644.8674542398187</v>
      </c>
      <c r="HK100" s="348">
        <f t="shared" si="163"/>
        <v>-1603.6579997314593</v>
      </c>
      <c r="HL100" s="348">
        <f t="shared" si="163"/>
        <v>-1562.2768391626487</v>
      </c>
      <c r="HM100" s="348">
        <f t="shared" si="163"/>
        <v>-1520.7232570914678</v>
      </c>
      <c r="HN100" s="348">
        <f t="shared" si="163"/>
        <v>-1478.9965350949903</v>
      </c>
      <c r="HO100" s="348">
        <f t="shared" si="163"/>
        <v>-1437.0959517568608</v>
      </c>
      <c r="HP100" s="348">
        <f t="shared" si="163"/>
        <v>-1395.0207826548226</v>
      </c>
      <c r="HQ100" s="348">
        <f t="shared" si="163"/>
        <v>-1352.7703003481924</v>
      </c>
      <c r="HR100" s="348">
        <f t="shared" si="163"/>
        <v>-1310.3437743652846</v>
      </c>
      <c r="HS100" s="348">
        <f t="shared" si="163"/>
        <v>-1267.7404711907814</v>
      </c>
      <c r="HT100" s="348">
        <f t="shared" si="163"/>
        <v>-1224.9596542530512</v>
      </c>
      <c r="HU100" s="348">
        <f t="shared" si="163"/>
        <v>-1182.0005839114135</v>
      </c>
      <c r="HV100" s="348">
        <f t="shared" si="163"/>
        <v>-1138.8625174433525</v>
      </c>
      <c r="HW100" s="348">
        <f t="shared" si="163"/>
        <v>-1095.5447090316748</v>
      </c>
      <c r="HX100" s="348">
        <f t="shared" si="163"/>
        <v>-1052.0464097516149</v>
      </c>
      <c r="HY100" s="348">
        <f t="shared" si="163"/>
        <v>-1008.3668675578881</v>
      </c>
      <c r="HZ100" s="348">
        <f t="shared" si="163"/>
        <v>-964.50532727168741</v>
      </c>
      <c r="IA100" s="348">
        <f t="shared" si="163"/>
        <v>-920.46103056762763</v>
      </c>
      <c r="IB100" s="348">
        <f t="shared" si="163"/>
        <v>-876.23321596063431</v>
      </c>
      <c r="IC100" s="348">
        <f t="shared" si="163"/>
        <v>-831.82111879277852</v>
      </c>
      <c r="ID100" s="348">
        <f t="shared" si="163"/>
        <v>-787.22397122005657</v>
      </c>
      <c r="IE100" s="348">
        <f t="shared" si="163"/>
        <v>-742.44100219911491</v>
      </c>
      <c r="IF100" s="348">
        <f t="shared" si="163"/>
        <v>-697.47143747391942</v>
      </c>
      <c r="IG100" s="348">
        <f t="shared" si="163"/>
        <v>-652.31449956236884</v>
      </c>
      <c r="IH100" s="348">
        <f t="shared" si="163"/>
        <v>-606.9694077428536</v>
      </c>
      <c r="II100" s="348">
        <f t="shared" si="163"/>
        <v>-561.43537804075697</v>
      </c>
      <c r="IJ100" s="348">
        <f t="shared" si="163"/>
        <v>-515.71162321490169</v>
      </c>
      <c r="IK100" s="348">
        <f t="shared" si="163"/>
        <v>-469.79735274393857</v>
      </c>
      <c r="IL100" s="348">
        <f t="shared" si="163"/>
        <v>-423.69177281267986</v>
      </c>
      <c r="IM100" s="348">
        <f t="shared" si="163"/>
        <v>-377.39408629837419</v>
      </c>
      <c r="IN100" s="348">
        <f t="shared" si="163"/>
        <v>-330.90349275692557</v>
      </c>
      <c r="IO100" s="348">
        <f t="shared" si="163"/>
        <v>-284.21918840905425</v>
      </c>
      <c r="IP100" s="348">
        <f t="shared" si="163"/>
        <v>-237.34036612640011</v>
      </c>
      <c r="IQ100" s="348">
        <f t="shared" si="163"/>
        <v>-190.26621541756825</v>
      </c>
      <c r="IR100" s="348">
        <f t="shared" si="163"/>
        <v>-142.99592241411625</v>
      </c>
      <c r="IS100" s="348">
        <f t="shared" si="163"/>
        <v>-95.528669856483219</v>
      </c>
      <c r="IT100" s="348">
        <f t="shared" si="163"/>
        <v>-47.863637079860041</v>
      </c>
      <c r="IU100" s="348">
        <f t="shared" si="163"/>
        <v>-9.3981119183202574E-13</v>
      </c>
      <c r="IV100" s="348">
        <f t="shared" si="163"/>
        <v>-9.3981119183202574E-13</v>
      </c>
      <c r="IW100" s="348">
        <f t="shared" si="163"/>
        <v>-9.3981119183202574E-13</v>
      </c>
      <c r="IX100" s="348">
        <f t="shared" si="163"/>
        <v>-9.3981119183202574E-13</v>
      </c>
      <c r="IY100" s="348">
        <f t="shared" ref="IY100:JV100" si="164">IF(IY$97&gt;0,0,-(IY$94 + IY$95)*$C$37)</f>
        <v>-9.3981119183202574E-13</v>
      </c>
      <c r="IZ100" s="348">
        <f t="shared" si="164"/>
        <v>-9.3981119183202574E-13</v>
      </c>
      <c r="JA100" s="348">
        <f t="shared" si="164"/>
        <v>-9.3981119183202574E-13</v>
      </c>
      <c r="JB100" s="348">
        <f t="shared" si="164"/>
        <v>-9.3981119183202574E-13</v>
      </c>
      <c r="JC100" s="348">
        <f t="shared" si="164"/>
        <v>-9.3981119183202574E-13</v>
      </c>
      <c r="JD100" s="348">
        <f t="shared" si="164"/>
        <v>-9.3981119183202574E-13</v>
      </c>
      <c r="JE100" s="348">
        <f t="shared" si="164"/>
        <v>-9.3981119183202574E-13</v>
      </c>
      <c r="JF100" s="348">
        <f t="shared" si="164"/>
        <v>-9.3981119183202574E-13</v>
      </c>
      <c r="JG100" s="348">
        <f t="shared" si="164"/>
        <v>-9.3981119183202574E-13</v>
      </c>
      <c r="JH100" s="348">
        <f t="shared" si="164"/>
        <v>-9.3981119183202574E-13</v>
      </c>
      <c r="JI100" s="348">
        <f t="shared" si="164"/>
        <v>-9.3981119183202574E-13</v>
      </c>
      <c r="JJ100" s="348">
        <f t="shared" si="164"/>
        <v>-9.3981119183202574E-13</v>
      </c>
      <c r="JK100" s="348">
        <f t="shared" si="164"/>
        <v>-9.3981119183202574E-13</v>
      </c>
      <c r="JL100" s="348">
        <f t="shared" si="164"/>
        <v>-9.3981119183202574E-13</v>
      </c>
      <c r="JM100" s="348">
        <f t="shared" si="164"/>
        <v>-9.3981119183202574E-13</v>
      </c>
      <c r="JN100" s="348">
        <f t="shared" si="164"/>
        <v>-9.3981119183202574E-13</v>
      </c>
      <c r="JO100" s="348">
        <f t="shared" si="164"/>
        <v>-9.3981119183202574E-13</v>
      </c>
      <c r="JP100" s="348">
        <f t="shared" si="164"/>
        <v>-9.3981119183202574E-13</v>
      </c>
      <c r="JQ100" s="348">
        <f t="shared" si="164"/>
        <v>-9.3981119183202574E-13</v>
      </c>
      <c r="JR100" s="348">
        <f t="shared" si="164"/>
        <v>-9.3981119183202574E-13</v>
      </c>
      <c r="JS100" s="348">
        <f t="shared" si="164"/>
        <v>-9.3981119183202574E-13</v>
      </c>
      <c r="JT100" s="348">
        <f t="shared" si="164"/>
        <v>-9.3981119183202574E-13</v>
      </c>
      <c r="JU100" s="348">
        <f t="shared" si="164"/>
        <v>-9.3981119183202574E-13</v>
      </c>
      <c r="JV100" s="348">
        <f t="shared" si="164"/>
        <v>-9.3981119183202574E-13</v>
      </c>
    </row>
    <row r="101" spans="1:282" s="363" customFormat="1" ht="30" x14ac:dyDescent="0.25">
      <c r="A101" s="360" t="s">
        <v>480</v>
      </c>
      <c r="B101" s="361"/>
      <c r="C101" s="362">
        <f>-(C96+C100)</f>
        <v>0</v>
      </c>
      <c r="D101" s="362">
        <f t="shared" ref="D101:BO101" si="165">-(D96+D100)</f>
        <v>0</v>
      </c>
      <c r="E101" s="362">
        <f t="shared" si="165"/>
        <v>0</v>
      </c>
      <c r="F101" s="362">
        <f t="shared" si="165"/>
        <v>0</v>
      </c>
      <c r="G101" s="362">
        <f t="shared" si="165"/>
        <v>0</v>
      </c>
      <c r="H101" s="362">
        <f t="shared" si="165"/>
        <v>0</v>
      </c>
      <c r="I101" s="362">
        <f t="shared" si="165"/>
        <v>0</v>
      </c>
      <c r="J101" s="362">
        <f t="shared" si="165"/>
        <v>0</v>
      </c>
      <c r="K101" s="362">
        <f t="shared" si="165"/>
        <v>0</v>
      </c>
      <c r="L101" s="362">
        <f t="shared" si="165"/>
        <v>0</v>
      </c>
      <c r="M101" s="362">
        <f t="shared" si="165"/>
        <v>0</v>
      </c>
      <c r="N101" s="362">
        <f t="shared" si="165"/>
        <v>0</v>
      </c>
      <c r="O101" s="362">
        <f t="shared" si="165"/>
        <v>0</v>
      </c>
      <c r="P101" s="362">
        <f t="shared" si="165"/>
        <v>0</v>
      </c>
      <c r="Q101" s="362">
        <f t="shared" si="165"/>
        <v>0</v>
      </c>
      <c r="R101" s="362">
        <f t="shared" si="165"/>
        <v>0</v>
      </c>
      <c r="S101" s="362">
        <f t="shared" si="165"/>
        <v>0</v>
      </c>
      <c r="T101" s="362">
        <f t="shared" si="165"/>
        <v>0</v>
      </c>
      <c r="U101" s="362">
        <f t="shared" si="165"/>
        <v>0</v>
      </c>
      <c r="V101" s="362">
        <f t="shared" si="165"/>
        <v>0</v>
      </c>
      <c r="W101" s="362">
        <f t="shared" si="165"/>
        <v>0</v>
      </c>
      <c r="X101" s="362">
        <f t="shared" si="165"/>
        <v>0</v>
      </c>
      <c r="Y101" s="362">
        <f t="shared" si="165"/>
        <v>0</v>
      </c>
      <c r="Z101" s="362">
        <f t="shared" si="165"/>
        <v>0</v>
      </c>
      <c r="AA101" s="362">
        <f t="shared" si="165"/>
        <v>11535.136536246044</v>
      </c>
      <c r="AB101" s="362">
        <f t="shared" si="165"/>
        <v>11535.136536246046</v>
      </c>
      <c r="AC101" s="362">
        <f t="shared" si="165"/>
        <v>11535.136536246042</v>
      </c>
      <c r="AD101" s="362">
        <f t="shared" si="165"/>
        <v>11535.136536246042</v>
      </c>
      <c r="AE101" s="362">
        <f t="shared" si="165"/>
        <v>11535.136536246042</v>
      </c>
      <c r="AF101" s="362">
        <f t="shared" si="165"/>
        <v>11535.136536246046</v>
      </c>
      <c r="AG101" s="362">
        <f t="shared" si="165"/>
        <v>11535.136536246044</v>
      </c>
      <c r="AH101" s="362">
        <f t="shared" si="165"/>
        <v>11535.136536246046</v>
      </c>
      <c r="AI101" s="362">
        <f t="shared" si="165"/>
        <v>11535.136536246044</v>
      </c>
      <c r="AJ101" s="362">
        <f t="shared" si="165"/>
        <v>11535.136536246044</v>
      </c>
      <c r="AK101" s="362">
        <f t="shared" si="165"/>
        <v>11535.136536246042</v>
      </c>
      <c r="AL101" s="362">
        <f t="shared" si="165"/>
        <v>11535.136536246044</v>
      </c>
      <c r="AM101" s="362">
        <f t="shared" si="165"/>
        <v>11535.136536246044</v>
      </c>
      <c r="AN101" s="362">
        <f t="shared" si="165"/>
        <v>11535.136536246042</v>
      </c>
      <c r="AO101" s="362">
        <f t="shared" si="165"/>
        <v>11535.136536246044</v>
      </c>
      <c r="AP101" s="362">
        <f t="shared" si="165"/>
        <v>11535.136536246044</v>
      </c>
      <c r="AQ101" s="362">
        <f t="shared" si="165"/>
        <v>11535.136536246044</v>
      </c>
      <c r="AR101" s="362">
        <f t="shared" si="165"/>
        <v>11535.136536246044</v>
      </c>
      <c r="AS101" s="362">
        <f t="shared" si="165"/>
        <v>11535.136536246044</v>
      </c>
      <c r="AT101" s="362">
        <f t="shared" si="165"/>
        <v>11535.136536246046</v>
      </c>
      <c r="AU101" s="362">
        <f t="shared" si="165"/>
        <v>11535.136536246044</v>
      </c>
      <c r="AV101" s="362">
        <f t="shared" si="165"/>
        <v>11535.136536246046</v>
      </c>
      <c r="AW101" s="362">
        <f t="shared" si="165"/>
        <v>11535.136536246044</v>
      </c>
      <c r="AX101" s="362">
        <f t="shared" si="165"/>
        <v>11535.136536246042</v>
      </c>
      <c r="AY101" s="362">
        <f t="shared" si="165"/>
        <v>11535.136536246044</v>
      </c>
      <c r="AZ101" s="362">
        <f t="shared" si="165"/>
        <v>11535.136536246042</v>
      </c>
      <c r="BA101" s="362">
        <f t="shared" si="165"/>
        <v>11535.136536246044</v>
      </c>
      <c r="BB101" s="362">
        <f t="shared" si="165"/>
        <v>11535.136536246044</v>
      </c>
      <c r="BC101" s="362">
        <f t="shared" si="165"/>
        <v>11535.136536246044</v>
      </c>
      <c r="BD101" s="362">
        <f t="shared" si="165"/>
        <v>11535.136536246044</v>
      </c>
      <c r="BE101" s="362">
        <f t="shared" si="165"/>
        <v>11535.136536246042</v>
      </c>
      <c r="BF101" s="362">
        <f t="shared" si="165"/>
        <v>11535.136536246044</v>
      </c>
      <c r="BG101" s="362">
        <f t="shared" si="165"/>
        <v>11535.136536246042</v>
      </c>
      <c r="BH101" s="362">
        <f t="shared" si="165"/>
        <v>11535.136536246042</v>
      </c>
      <c r="BI101" s="362">
        <f t="shared" si="165"/>
        <v>11535.136536246042</v>
      </c>
      <c r="BJ101" s="362">
        <f t="shared" si="165"/>
        <v>11535.136536246042</v>
      </c>
      <c r="BK101" s="362">
        <f t="shared" si="165"/>
        <v>11535.136536246042</v>
      </c>
      <c r="BL101" s="362">
        <f t="shared" si="165"/>
        <v>11535.136536246042</v>
      </c>
      <c r="BM101" s="362">
        <f t="shared" si="165"/>
        <v>11535.136536246042</v>
      </c>
      <c r="BN101" s="362">
        <f t="shared" si="165"/>
        <v>11535.136536246042</v>
      </c>
      <c r="BO101" s="362">
        <f t="shared" si="165"/>
        <v>11535.136536246042</v>
      </c>
      <c r="BP101" s="362">
        <f t="shared" ref="BP101:EA101" si="166">-(BP96+BP100)</f>
        <v>11535.136536246042</v>
      </c>
      <c r="BQ101" s="362">
        <f t="shared" si="166"/>
        <v>11535.136536246042</v>
      </c>
      <c r="BR101" s="362">
        <f t="shared" si="166"/>
        <v>11535.136536246042</v>
      </c>
      <c r="BS101" s="362">
        <f t="shared" si="166"/>
        <v>11535.136536246042</v>
      </c>
      <c r="BT101" s="362">
        <f t="shared" si="166"/>
        <v>11535.136536246044</v>
      </c>
      <c r="BU101" s="362">
        <f t="shared" si="166"/>
        <v>11535.136536246044</v>
      </c>
      <c r="BV101" s="362">
        <f t="shared" si="166"/>
        <v>11535.136536246044</v>
      </c>
      <c r="BW101" s="362">
        <f t="shared" si="166"/>
        <v>11535.136536246044</v>
      </c>
      <c r="BX101" s="362">
        <f t="shared" si="166"/>
        <v>11535.136536246046</v>
      </c>
      <c r="BY101" s="362">
        <f t="shared" si="166"/>
        <v>11535.136536246044</v>
      </c>
      <c r="BZ101" s="362">
        <f t="shared" si="166"/>
        <v>11535.136536246046</v>
      </c>
      <c r="CA101" s="362">
        <f t="shared" si="166"/>
        <v>11535.136536246044</v>
      </c>
      <c r="CB101" s="362">
        <f t="shared" si="166"/>
        <v>11535.136536246046</v>
      </c>
      <c r="CC101" s="362">
        <f t="shared" si="166"/>
        <v>11535.136536246046</v>
      </c>
      <c r="CD101" s="362">
        <f t="shared" si="166"/>
        <v>11535.136536246044</v>
      </c>
      <c r="CE101" s="362">
        <f t="shared" si="166"/>
        <v>11535.136536246046</v>
      </c>
      <c r="CF101" s="362">
        <f t="shared" si="166"/>
        <v>11535.136536246044</v>
      </c>
      <c r="CG101" s="362">
        <f t="shared" si="166"/>
        <v>11535.136536246044</v>
      </c>
      <c r="CH101" s="362">
        <f t="shared" si="166"/>
        <v>11535.136536246046</v>
      </c>
      <c r="CI101" s="362">
        <f t="shared" si="166"/>
        <v>11535.136536246044</v>
      </c>
      <c r="CJ101" s="362">
        <f t="shared" si="166"/>
        <v>11535.136536246046</v>
      </c>
      <c r="CK101" s="362">
        <f t="shared" si="166"/>
        <v>11535.136536246046</v>
      </c>
      <c r="CL101" s="362">
        <f t="shared" si="166"/>
        <v>11535.136536246044</v>
      </c>
      <c r="CM101" s="362">
        <f t="shared" si="166"/>
        <v>11535.136536246046</v>
      </c>
      <c r="CN101" s="362">
        <f t="shared" si="166"/>
        <v>11535.136536246046</v>
      </c>
      <c r="CO101" s="362">
        <f t="shared" si="166"/>
        <v>11535.136536246046</v>
      </c>
      <c r="CP101" s="362">
        <f t="shared" si="166"/>
        <v>11535.136536246046</v>
      </c>
      <c r="CQ101" s="362">
        <f t="shared" si="166"/>
        <v>11535.136536246046</v>
      </c>
      <c r="CR101" s="362">
        <f t="shared" si="166"/>
        <v>11535.136536246046</v>
      </c>
      <c r="CS101" s="362">
        <f t="shared" si="166"/>
        <v>11535.136536246046</v>
      </c>
      <c r="CT101" s="362">
        <f t="shared" si="166"/>
        <v>11535.136536246046</v>
      </c>
      <c r="CU101" s="362">
        <f t="shared" si="166"/>
        <v>11535.136536246046</v>
      </c>
      <c r="CV101" s="362">
        <f t="shared" si="166"/>
        <v>11535.136536246046</v>
      </c>
      <c r="CW101" s="362">
        <f t="shared" si="166"/>
        <v>11535.136536246046</v>
      </c>
      <c r="CX101" s="362">
        <f t="shared" si="166"/>
        <v>11535.136536246046</v>
      </c>
      <c r="CY101" s="362">
        <f t="shared" si="166"/>
        <v>11535.136536246046</v>
      </c>
      <c r="CZ101" s="362">
        <f t="shared" si="166"/>
        <v>11535.136536246044</v>
      </c>
      <c r="DA101" s="362">
        <f t="shared" si="166"/>
        <v>11535.136536246044</v>
      </c>
      <c r="DB101" s="362">
        <f t="shared" si="166"/>
        <v>11535.136536246044</v>
      </c>
      <c r="DC101" s="362">
        <f t="shared" si="166"/>
        <v>11535.136536246046</v>
      </c>
      <c r="DD101" s="362">
        <f t="shared" si="166"/>
        <v>11535.136536246046</v>
      </c>
      <c r="DE101" s="362">
        <f t="shared" si="166"/>
        <v>11535.136536246046</v>
      </c>
      <c r="DF101" s="362">
        <f t="shared" si="166"/>
        <v>11535.136536246046</v>
      </c>
      <c r="DG101" s="362">
        <f t="shared" si="166"/>
        <v>11535.136536246046</v>
      </c>
      <c r="DH101" s="362">
        <f t="shared" si="166"/>
        <v>11535.136536246046</v>
      </c>
      <c r="DI101" s="362">
        <f t="shared" si="166"/>
        <v>11535.136536246046</v>
      </c>
      <c r="DJ101" s="362">
        <f t="shared" si="166"/>
        <v>11535.136536246044</v>
      </c>
      <c r="DK101" s="362">
        <f t="shared" si="166"/>
        <v>11535.136536246044</v>
      </c>
      <c r="DL101" s="362">
        <f t="shared" si="166"/>
        <v>11535.136536246042</v>
      </c>
      <c r="DM101" s="362">
        <f t="shared" si="166"/>
        <v>11535.136536246044</v>
      </c>
      <c r="DN101" s="362">
        <f t="shared" si="166"/>
        <v>11535.136536246046</v>
      </c>
      <c r="DO101" s="362">
        <f t="shared" si="166"/>
        <v>11535.136536246046</v>
      </c>
      <c r="DP101" s="362">
        <f t="shared" si="166"/>
        <v>11535.136536246046</v>
      </c>
      <c r="DQ101" s="362">
        <f t="shared" si="166"/>
        <v>11535.136536246046</v>
      </c>
      <c r="DR101" s="362">
        <f t="shared" si="166"/>
        <v>11535.136536246046</v>
      </c>
      <c r="DS101" s="362">
        <f t="shared" si="166"/>
        <v>11535.136536246046</v>
      </c>
      <c r="DT101" s="362">
        <f t="shared" si="166"/>
        <v>11535.136536246046</v>
      </c>
      <c r="DU101" s="362">
        <f t="shared" si="166"/>
        <v>11535.136536246046</v>
      </c>
      <c r="DV101" s="362">
        <f t="shared" si="166"/>
        <v>11535.136536246046</v>
      </c>
      <c r="DW101" s="362">
        <f t="shared" si="166"/>
        <v>11535.136536246046</v>
      </c>
      <c r="DX101" s="362">
        <f t="shared" si="166"/>
        <v>11535.136536246046</v>
      </c>
      <c r="DY101" s="362">
        <f t="shared" si="166"/>
        <v>11535.136536246046</v>
      </c>
      <c r="DZ101" s="362">
        <f t="shared" si="166"/>
        <v>11535.136536246044</v>
      </c>
      <c r="EA101" s="362">
        <f t="shared" si="166"/>
        <v>11535.136536246046</v>
      </c>
      <c r="EB101" s="362">
        <f t="shared" ref="EB101:GM101" si="167">-(EB96+EB100)</f>
        <v>11535.136536246044</v>
      </c>
      <c r="EC101" s="362">
        <f t="shared" si="167"/>
        <v>11535.136536246046</v>
      </c>
      <c r="ED101" s="362">
        <f t="shared" si="167"/>
        <v>11535.136536246046</v>
      </c>
      <c r="EE101" s="362">
        <f t="shared" si="167"/>
        <v>11535.136536246042</v>
      </c>
      <c r="EF101" s="362">
        <f t="shared" si="167"/>
        <v>11535.136536246044</v>
      </c>
      <c r="EG101" s="362">
        <f t="shared" si="167"/>
        <v>11535.136536246042</v>
      </c>
      <c r="EH101" s="362">
        <f t="shared" si="167"/>
        <v>11535.136536246046</v>
      </c>
      <c r="EI101" s="362">
        <f t="shared" si="167"/>
        <v>11535.136536246046</v>
      </c>
      <c r="EJ101" s="362">
        <f t="shared" si="167"/>
        <v>11535.136536246044</v>
      </c>
      <c r="EK101" s="362">
        <f t="shared" si="167"/>
        <v>11535.136536246044</v>
      </c>
      <c r="EL101" s="362">
        <f t="shared" si="167"/>
        <v>11535.136536246046</v>
      </c>
      <c r="EM101" s="362">
        <f t="shared" si="167"/>
        <v>11535.136536246044</v>
      </c>
      <c r="EN101" s="362">
        <f t="shared" si="167"/>
        <v>11535.136536246046</v>
      </c>
      <c r="EO101" s="362">
        <f t="shared" si="167"/>
        <v>11535.136536246046</v>
      </c>
      <c r="EP101" s="362">
        <f t="shared" si="167"/>
        <v>11535.136536246046</v>
      </c>
      <c r="EQ101" s="362">
        <f t="shared" si="167"/>
        <v>11535.136536246046</v>
      </c>
      <c r="ER101" s="362">
        <f t="shared" si="167"/>
        <v>11535.136536246044</v>
      </c>
      <c r="ES101" s="362">
        <f t="shared" si="167"/>
        <v>11535.136536246046</v>
      </c>
      <c r="ET101" s="362">
        <f t="shared" si="167"/>
        <v>11535.136536246044</v>
      </c>
      <c r="EU101" s="362">
        <f t="shared" si="167"/>
        <v>11535.136536246044</v>
      </c>
      <c r="EV101" s="362">
        <f t="shared" si="167"/>
        <v>11535.136536246046</v>
      </c>
      <c r="EW101" s="362">
        <f t="shared" si="167"/>
        <v>11535.136536246046</v>
      </c>
      <c r="EX101" s="362">
        <f t="shared" si="167"/>
        <v>11535.136536246044</v>
      </c>
      <c r="EY101" s="362">
        <f t="shared" si="167"/>
        <v>11535.136536246046</v>
      </c>
      <c r="EZ101" s="362">
        <f t="shared" si="167"/>
        <v>11535.136536246044</v>
      </c>
      <c r="FA101" s="362">
        <f t="shared" si="167"/>
        <v>11535.136536246046</v>
      </c>
      <c r="FB101" s="362">
        <f t="shared" si="167"/>
        <v>11535.136536246046</v>
      </c>
      <c r="FC101" s="362">
        <f t="shared" si="167"/>
        <v>11535.136536246044</v>
      </c>
      <c r="FD101" s="362">
        <f t="shared" si="167"/>
        <v>11535.136536246046</v>
      </c>
      <c r="FE101" s="362">
        <f t="shared" si="167"/>
        <v>11535.136536246046</v>
      </c>
      <c r="FF101" s="362">
        <f t="shared" si="167"/>
        <v>11535.136536246044</v>
      </c>
      <c r="FG101" s="362">
        <f t="shared" si="167"/>
        <v>11535.136536246046</v>
      </c>
      <c r="FH101" s="362">
        <f t="shared" si="167"/>
        <v>11535.136536246046</v>
      </c>
      <c r="FI101" s="362">
        <f t="shared" si="167"/>
        <v>11535.136536246044</v>
      </c>
      <c r="FJ101" s="362">
        <f t="shared" si="167"/>
        <v>11535.136536246046</v>
      </c>
      <c r="FK101" s="362">
        <f t="shared" si="167"/>
        <v>11535.136536246046</v>
      </c>
      <c r="FL101" s="362">
        <f t="shared" si="167"/>
        <v>11535.136536246044</v>
      </c>
      <c r="FM101" s="362">
        <f t="shared" si="167"/>
        <v>11535.136536246046</v>
      </c>
      <c r="FN101" s="362">
        <f t="shared" si="167"/>
        <v>11535.136536246046</v>
      </c>
      <c r="FO101" s="362">
        <f t="shared" si="167"/>
        <v>11535.136536246044</v>
      </c>
      <c r="FP101" s="362">
        <f t="shared" si="167"/>
        <v>11535.136536246046</v>
      </c>
      <c r="FQ101" s="362">
        <f t="shared" si="167"/>
        <v>11535.136536246046</v>
      </c>
      <c r="FR101" s="362">
        <f t="shared" si="167"/>
        <v>11535.136536246046</v>
      </c>
      <c r="FS101" s="362">
        <f t="shared" si="167"/>
        <v>11535.136536246046</v>
      </c>
      <c r="FT101" s="362">
        <f t="shared" si="167"/>
        <v>11535.136536246046</v>
      </c>
      <c r="FU101" s="362">
        <f t="shared" si="167"/>
        <v>11535.136536246044</v>
      </c>
      <c r="FV101" s="362">
        <f t="shared" si="167"/>
        <v>11535.136536246044</v>
      </c>
      <c r="FW101" s="362">
        <f t="shared" si="167"/>
        <v>11535.136536246044</v>
      </c>
      <c r="FX101" s="362">
        <f t="shared" si="167"/>
        <v>11535.136536246046</v>
      </c>
      <c r="FY101" s="362">
        <f t="shared" si="167"/>
        <v>11535.136536246044</v>
      </c>
      <c r="FZ101" s="362">
        <f t="shared" si="167"/>
        <v>11535.136536246046</v>
      </c>
      <c r="GA101" s="362">
        <f t="shared" si="167"/>
        <v>11535.136536246046</v>
      </c>
      <c r="GB101" s="362">
        <f t="shared" si="167"/>
        <v>11535.136536246047</v>
      </c>
      <c r="GC101" s="362">
        <f t="shared" si="167"/>
        <v>11535.136536246046</v>
      </c>
      <c r="GD101" s="362">
        <f t="shared" si="167"/>
        <v>11535.136536246046</v>
      </c>
      <c r="GE101" s="362">
        <f t="shared" si="167"/>
        <v>11535.136536246046</v>
      </c>
      <c r="GF101" s="362">
        <f t="shared" si="167"/>
        <v>11535.136536246046</v>
      </c>
      <c r="GG101" s="362">
        <f t="shared" si="167"/>
        <v>11535.136536246046</v>
      </c>
      <c r="GH101" s="362">
        <f t="shared" si="167"/>
        <v>11535.136536246046</v>
      </c>
      <c r="GI101" s="362">
        <f t="shared" si="167"/>
        <v>11535.136536246044</v>
      </c>
      <c r="GJ101" s="362">
        <f t="shared" si="167"/>
        <v>11535.136536246046</v>
      </c>
      <c r="GK101" s="362">
        <f t="shared" si="167"/>
        <v>11535.136536246044</v>
      </c>
      <c r="GL101" s="362">
        <f t="shared" si="167"/>
        <v>11535.136536246046</v>
      </c>
      <c r="GM101" s="362">
        <f t="shared" si="167"/>
        <v>11535.136536246046</v>
      </c>
      <c r="GN101" s="362">
        <f t="shared" ref="GN101:IY101" si="168">-(GN96+GN100)</f>
        <v>11535.136536246044</v>
      </c>
      <c r="GO101" s="362">
        <f t="shared" si="168"/>
        <v>11535.136536246044</v>
      </c>
      <c r="GP101" s="362">
        <f t="shared" si="168"/>
        <v>11535.136536246044</v>
      </c>
      <c r="GQ101" s="362">
        <f t="shared" si="168"/>
        <v>11535.136536246046</v>
      </c>
      <c r="GR101" s="362">
        <f t="shared" si="168"/>
        <v>11535.136536246044</v>
      </c>
      <c r="GS101" s="362">
        <f t="shared" si="168"/>
        <v>11535.136536246042</v>
      </c>
      <c r="GT101" s="362">
        <f t="shared" si="168"/>
        <v>11535.136536246044</v>
      </c>
      <c r="GU101" s="362">
        <f t="shared" si="168"/>
        <v>11535.136536246044</v>
      </c>
      <c r="GV101" s="362">
        <f t="shared" si="168"/>
        <v>11535.136536246046</v>
      </c>
      <c r="GW101" s="362">
        <f t="shared" si="168"/>
        <v>11535.136536246046</v>
      </c>
      <c r="GX101" s="362">
        <f t="shared" si="168"/>
        <v>11535.136536246046</v>
      </c>
      <c r="GY101" s="362">
        <f t="shared" si="168"/>
        <v>11535.136536246044</v>
      </c>
      <c r="GZ101" s="362">
        <f t="shared" si="168"/>
        <v>11535.136536246044</v>
      </c>
      <c r="HA101" s="362">
        <f t="shared" si="168"/>
        <v>11535.136536246046</v>
      </c>
      <c r="HB101" s="362">
        <f t="shared" si="168"/>
        <v>11535.136536246046</v>
      </c>
      <c r="HC101" s="362">
        <f t="shared" si="168"/>
        <v>11535.136536246046</v>
      </c>
      <c r="HD101" s="362">
        <f t="shared" si="168"/>
        <v>11535.136536246046</v>
      </c>
      <c r="HE101" s="362">
        <f t="shared" si="168"/>
        <v>11535.136536246046</v>
      </c>
      <c r="HF101" s="362">
        <f t="shared" si="168"/>
        <v>11535.136536246046</v>
      </c>
      <c r="HG101" s="362">
        <f t="shared" si="168"/>
        <v>11535.136536246044</v>
      </c>
      <c r="HH101" s="362">
        <f t="shared" si="168"/>
        <v>11535.136536246044</v>
      </c>
      <c r="HI101" s="362">
        <f t="shared" si="168"/>
        <v>11535.136536246046</v>
      </c>
      <c r="HJ101" s="362">
        <f t="shared" si="168"/>
        <v>11535.136536246044</v>
      </c>
      <c r="HK101" s="362">
        <f t="shared" si="168"/>
        <v>11535.136536246046</v>
      </c>
      <c r="HL101" s="362">
        <f t="shared" si="168"/>
        <v>11535.136536246044</v>
      </c>
      <c r="HM101" s="362">
        <f t="shared" si="168"/>
        <v>11535.136536246044</v>
      </c>
      <c r="HN101" s="362">
        <f t="shared" si="168"/>
        <v>11535.136536246044</v>
      </c>
      <c r="HO101" s="362">
        <f t="shared" si="168"/>
        <v>11535.136536246046</v>
      </c>
      <c r="HP101" s="362">
        <f t="shared" si="168"/>
        <v>11535.136536246044</v>
      </c>
      <c r="HQ101" s="362">
        <f t="shared" si="168"/>
        <v>11535.136536246044</v>
      </c>
      <c r="HR101" s="362">
        <f t="shared" si="168"/>
        <v>11535.136536246046</v>
      </c>
      <c r="HS101" s="362">
        <f t="shared" si="168"/>
        <v>11535.136536246044</v>
      </c>
      <c r="HT101" s="362">
        <f t="shared" si="168"/>
        <v>11535.136536246044</v>
      </c>
      <c r="HU101" s="362">
        <f t="shared" si="168"/>
        <v>11535.136536246044</v>
      </c>
      <c r="HV101" s="362">
        <f t="shared" si="168"/>
        <v>11535.136536246044</v>
      </c>
      <c r="HW101" s="362">
        <f t="shared" si="168"/>
        <v>11535.136536246046</v>
      </c>
      <c r="HX101" s="362">
        <f t="shared" si="168"/>
        <v>11535.136536246044</v>
      </c>
      <c r="HY101" s="362">
        <f t="shared" si="168"/>
        <v>11535.136536246044</v>
      </c>
      <c r="HZ101" s="362">
        <f t="shared" si="168"/>
        <v>11535.136536246042</v>
      </c>
      <c r="IA101" s="362">
        <f t="shared" si="168"/>
        <v>11535.136536246042</v>
      </c>
      <c r="IB101" s="362">
        <f t="shared" si="168"/>
        <v>11535.136536246044</v>
      </c>
      <c r="IC101" s="362">
        <f t="shared" si="168"/>
        <v>11535.136536246046</v>
      </c>
      <c r="ID101" s="362">
        <f t="shared" si="168"/>
        <v>11535.136536246046</v>
      </c>
      <c r="IE101" s="362">
        <f t="shared" si="168"/>
        <v>11535.136536246044</v>
      </c>
      <c r="IF101" s="362">
        <f t="shared" si="168"/>
        <v>11535.136536246046</v>
      </c>
      <c r="IG101" s="362">
        <f t="shared" si="168"/>
        <v>11535.136536246046</v>
      </c>
      <c r="IH101" s="362">
        <f t="shared" si="168"/>
        <v>11535.136536246044</v>
      </c>
      <c r="II101" s="362">
        <f t="shared" si="168"/>
        <v>11535.136536246044</v>
      </c>
      <c r="IJ101" s="362">
        <f t="shared" si="168"/>
        <v>11535.136536246046</v>
      </c>
      <c r="IK101" s="362">
        <f t="shared" si="168"/>
        <v>11535.136536246044</v>
      </c>
      <c r="IL101" s="362">
        <f t="shared" si="168"/>
        <v>11535.136536246044</v>
      </c>
      <c r="IM101" s="362">
        <f t="shared" si="168"/>
        <v>11535.136536246044</v>
      </c>
      <c r="IN101" s="362">
        <f t="shared" si="168"/>
        <v>11535.136536246046</v>
      </c>
      <c r="IO101" s="362">
        <f t="shared" si="168"/>
        <v>11535.136536246044</v>
      </c>
      <c r="IP101" s="362">
        <f t="shared" si="168"/>
        <v>11535.136536246044</v>
      </c>
      <c r="IQ101" s="362">
        <f t="shared" si="168"/>
        <v>11535.136536246046</v>
      </c>
      <c r="IR101" s="362">
        <f t="shared" si="168"/>
        <v>11535.136536246044</v>
      </c>
      <c r="IS101" s="362">
        <f t="shared" si="168"/>
        <v>11535.136536246046</v>
      </c>
      <c r="IT101" s="362">
        <f t="shared" si="168"/>
        <v>11535.136536246044</v>
      </c>
      <c r="IU101" s="362">
        <f t="shared" si="168"/>
        <v>9.3981119183202574E-13</v>
      </c>
      <c r="IV101" s="362">
        <f t="shared" si="168"/>
        <v>9.3981119183202574E-13</v>
      </c>
      <c r="IW101" s="362">
        <f t="shared" si="168"/>
        <v>9.3981119183202574E-13</v>
      </c>
      <c r="IX101" s="362">
        <f t="shared" si="168"/>
        <v>9.3981119183202574E-13</v>
      </c>
      <c r="IY101" s="362">
        <f t="shared" si="168"/>
        <v>9.3981119183202574E-13</v>
      </c>
      <c r="IZ101" s="362">
        <f t="shared" ref="IZ101:JV101" si="169">-(IZ96+IZ100)</f>
        <v>9.3981119183202574E-13</v>
      </c>
      <c r="JA101" s="362">
        <f t="shared" si="169"/>
        <v>9.3981119183202574E-13</v>
      </c>
      <c r="JB101" s="362">
        <f t="shared" si="169"/>
        <v>9.3981119183202574E-13</v>
      </c>
      <c r="JC101" s="362">
        <f t="shared" si="169"/>
        <v>9.3981119183202574E-13</v>
      </c>
      <c r="JD101" s="362">
        <f t="shared" si="169"/>
        <v>9.3981119183202574E-13</v>
      </c>
      <c r="JE101" s="362">
        <f t="shared" si="169"/>
        <v>9.3981119183202574E-13</v>
      </c>
      <c r="JF101" s="362">
        <f t="shared" si="169"/>
        <v>9.3981119183202574E-13</v>
      </c>
      <c r="JG101" s="362">
        <f t="shared" si="169"/>
        <v>9.3981119183202574E-13</v>
      </c>
      <c r="JH101" s="362">
        <f t="shared" si="169"/>
        <v>9.3981119183202574E-13</v>
      </c>
      <c r="JI101" s="362">
        <f t="shared" si="169"/>
        <v>9.3981119183202574E-13</v>
      </c>
      <c r="JJ101" s="362">
        <f t="shared" si="169"/>
        <v>9.3981119183202574E-13</v>
      </c>
      <c r="JK101" s="362">
        <f t="shared" si="169"/>
        <v>9.3981119183202574E-13</v>
      </c>
      <c r="JL101" s="362">
        <f t="shared" si="169"/>
        <v>9.3981119183202574E-13</v>
      </c>
      <c r="JM101" s="362">
        <f t="shared" si="169"/>
        <v>9.3981119183202574E-13</v>
      </c>
      <c r="JN101" s="362">
        <f t="shared" si="169"/>
        <v>9.3981119183202574E-13</v>
      </c>
      <c r="JO101" s="362">
        <f t="shared" si="169"/>
        <v>9.3981119183202574E-13</v>
      </c>
      <c r="JP101" s="362">
        <f t="shared" si="169"/>
        <v>9.3981119183202574E-13</v>
      </c>
      <c r="JQ101" s="362">
        <f t="shared" si="169"/>
        <v>9.3981119183202574E-13</v>
      </c>
      <c r="JR101" s="362">
        <f t="shared" si="169"/>
        <v>9.3981119183202574E-13</v>
      </c>
      <c r="JS101" s="362">
        <f t="shared" si="169"/>
        <v>9.3981119183202574E-13</v>
      </c>
      <c r="JT101" s="362">
        <f t="shared" si="169"/>
        <v>9.3981119183202574E-13</v>
      </c>
      <c r="JU101" s="362">
        <f t="shared" si="169"/>
        <v>9.3981119183202574E-13</v>
      </c>
      <c r="JV101" s="362">
        <f t="shared" si="169"/>
        <v>9.3981119183202574E-13</v>
      </c>
    </row>
    <row r="102" spans="1:282" x14ac:dyDescent="0.25">
      <c r="A102" s="326"/>
      <c r="B102" s="313"/>
      <c r="C102" s="327"/>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7"/>
      <c r="BP102" s="327"/>
      <c r="BQ102" s="327"/>
      <c r="BR102" s="327"/>
      <c r="BS102" s="327"/>
      <c r="BT102" s="327"/>
      <c r="BU102" s="327"/>
      <c r="BV102" s="327"/>
      <c r="BW102" s="327"/>
      <c r="BX102" s="327"/>
      <c r="BY102" s="327"/>
      <c r="BZ102" s="327"/>
      <c r="CA102" s="327"/>
      <c r="CB102" s="327"/>
      <c r="CC102" s="327"/>
      <c r="CD102" s="327"/>
      <c r="CE102" s="327"/>
      <c r="CF102" s="327"/>
      <c r="CG102" s="327"/>
      <c r="CH102" s="327"/>
      <c r="CI102" s="327"/>
      <c r="CJ102" s="327"/>
      <c r="CK102" s="327"/>
      <c r="CL102" s="327"/>
      <c r="CM102" s="327"/>
      <c r="CN102" s="327"/>
      <c r="CO102" s="327"/>
      <c r="CP102" s="327"/>
      <c r="CQ102" s="327"/>
      <c r="CR102" s="327"/>
      <c r="CS102" s="327"/>
      <c r="CT102" s="327"/>
      <c r="CU102" s="327"/>
      <c r="CV102" s="327"/>
      <c r="CW102" s="327"/>
      <c r="CX102" s="327"/>
      <c r="CY102" s="327"/>
      <c r="CZ102" s="327"/>
      <c r="DA102" s="327"/>
      <c r="DB102" s="327"/>
      <c r="DC102" s="327"/>
      <c r="DD102" s="327"/>
      <c r="DE102" s="327"/>
      <c r="DF102" s="327"/>
      <c r="DG102" s="327"/>
      <c r="DH102" s="327"/>
      <c r="DI102" s="327"/>
      <c r="DJ102" s="327"/>
      <c r="DK102" s="327"/>
      <c r="DL102" s="327"/>
      <c r="DM102" s="327"/>
      <c r="DN102" s="327"/>
      <c r="DO102" s="327"/>
      <c r="DP102" s="327"/>
      <c r="DQ102" s="327"/>
      <c r="DR102" s="327"/>
      <c r="DS102" s="327"/>
      <c r="DT102" s="327"/>
      <c r="DU102" s="327"/>
      <c r="DV102" s="327"/>
      <c r="DW102" s="327"/>
      <c r="DX102" s="327"/>
      <c r="DY102" s="327"/>
      <c r="DZ102" s="327"/>
      <c r="EA102" s="327"/>
      <c r="EB102" s="327"/>
      <c r="EC102" s="327"/>
      <c r="ED102" s="327"/>
      <c r="EE102" s="327"/>
      <c r="EF102" s="327"/>
      <c r="EG102" s="327"/>
      <c r="EH102" s="327"/>
      <c r="EI102" s="327"/>
      <c r="EJ102" s="327"/>
      <c r="EK102" s="327"/>
      <c r="EL102" s="327"/>
      <c r="EM102" s="327"/>
      <c r="EN102" s="327"/>
      <c r="EO102" s="327"/>
      <c r="EP102" s="327"/>
      <c r="EQ102" s="327"/>
      <c r="ER102" s="327"/>
      <c r="ES102" s="327"/>
      <c r="ET102" s="327"/>
      <c r="EU102" s="327"/>
      <c r="EV102" s="327"/>
      <c r="EW102" s="327"/>
      <c r="EX102" s="327"/>
      <c r="EY102" s="327"/>
      <c r="EZ102" s="327"/>
      <c r="FA102" s="327"/>
      <c r="FB102" s="327"/>
      <c r="FC102" s="327"/>
      <c r="FD102" s="327"/>
      <c r="FE102" s="327"/>
      <c r="FF102" s="327"/>
      <c r="FG102" s="327"/>
      <c r="FH102" s="327"/>
      <c r="FI102" s="327"/>
      <c r="FJ102" s="327"/>
      <c r="FK102" s="327"/>
      <c r="FL102" s="327"/>
      <c r="FM102" s="327"/>
      <c r="FN102" s="327"/>
      <c r="FO102" s="327"/>
      <c r="FP102" s="327"/>
      <c r="FQ102" s="327"/>
      <c r="FR102" s="327"/>
      <c r="FS102" s="327"/>
      <c r="FT102" s="327"/>
      <c r="FU102" s="327"/>
      <c r="FV102" s="327"/>
      <c r="FW102" s="327"/>
      <c r="FX102" s="327"/>
      <c r="FY102" s="327"/>
      <c r="FZ102" s="327"/>
      <c r="GA102" s="327"/>
      <c r="GB102" s="327"/>
      <c r="GC102" s="327"/>
      <c r="GD102" s="327"/>
      <c r="GE102" s="327"/>
      <c r="GF102" s="327"/>
      <c r="GG102" s="327"/>
      <c r="GH102" s="327"/>
      <c r="GI102" s="327"/>
      <c r="GJ102" s="327"/>
      <c r="GK102" s="327"/>
      <c r="GL102" s="327"/>
      <c r="GM102" s="327"/>
      <c r="GN102" s="327"/>
      <c r="GO102" s="327"/>
      <c r="GP102" s="327"/>
      <c r="GQ102" s="327"/>
      <c r="GR102" s="327"/>
      <c r="GS102" s="327"/>
      <c r="GT102" s="327"/>
      <c r="GU102" s="327"/>
      <c r="GV102" s="327"/>
      <c r="GW102" s="327"/>
      <c r="GX102" s="327"/>
      <c r="GY102" s="327"/>
      <c r="GZ102" s="327"/>
      <c r="HA102" s="327"/>
      <c r="HB102" s="327"/>
      <c r="HC102" s="327"/>
      <c r="HD102" s="327"/>
      <c r="HE102" s="327"/>
      <c r="HF102" s="327"/>
      <c r="HG102" s="327"/>
      <c r="HH102" s="327"/>
      <c r="HI102" s="327"/>
      <c r="HJ102" s="327"/>
      <c r="HK102" s="327"/>
      <c r="HL102" s="327"/>
      <c r="HM102" s="327"/>
      <c r="HN102" s="327"/>
      <c r="HO102" s="327"/>
      <c r="HP102" s="327"/>
      <c r="HQ102" s="327"/>
      <c r="HR102" s="327"/>
      <c r="HS102" s="327"/>
      <c r="HT102" s="327"/>
      <c r="HU102" s="327"/>
      <c r="HV102" s="327"/>
      <c r="HW102" s="327"/>
      <c r="HX102" s="327"/>
      <c r="HY102" s="327"/>
      <c r="HZ102" s="327"/>
      <c r="IA102" s="327"/>
      <c r="IB102" s="327"/>
      <c r="IC102" s="327"/>
      <c r="ID102" s="327"/>
      <c r="IE102" s="327"/>
      <c r="IF102" s="327"/>
      <c r="IG102" s="327"/>
      <c r="IH102" s="327"/>
      <c r="II102" s="327"/>
      <c r="IJ102" s="327"/>
      <c r="IK102" s="327"/>
      <c r="IL102" s="327"/>
      <c r="IM102" s="327"/>
      <c r="IN102" s="327"/>
      <c r="IO102" s="327"/>
      <c r="IP102" s="327"/>
      <c r="IQ102" s="327"/>
      <c r="IR102" s="327"/>
      <c r="IS102" s="327"/>
      <c r="IT102" s="327"/>
      <c r="IU102" s="327"/>
      <c r="IV102" s="327"/>
      <c r="IW102" s="327"/>
      <c r="IX102" s="327"/>
      <c r="IY102" s="327"/>
      <c r="IZ102" s="327"/>
      <c r="JA102" s="327"/>
      <c r="JB102" s="327"/>
      <c r="JC102" s="327"/>
      <c r="JD102" s="327"/>
      <c r="JE102" s="327"/>
      <c r="JF102" s="327"/>
      <c r="JG102" s="327"/>
      <c r="JH102" s="327"/>
      <c r="JI102" s="327"/>
      <c r="JJ102" s="327"/>
      <c r="JK102" s="327"/>
      <c r="JL102" s="327"/>
      <c r="JM102" s="327"/>
      <c r="JN102" s="327"/>
      <c r="JO102" s="327"/>
      <c r="JP102" s="327"/>
      <c r="JQ102" s="327"/>
      <c r="JR102" s="327"/>
      <c r="JS102" s="327"/>
      <c r="JT102" s="327"/>
      <c r="JU102" s="327"/>
      <c r="JV102" s="327"/>
    </row>
    <row r="103" spans="1:282" s="343" customFormat="1" x14ac:dyDescent="0.25">
      <c r="A103" s="343" t="s">
        <v>473</v>
      </c>
      <c r="B103" s="343">
        <v>4</v>
      </c>
    </row>
    <row r="104" spans="1:282" s="342" customFormat="1" x14ac:dyDescent="0.25">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row>
    <row r="105" spans="1:282" s="363" customFormat="1" x14ac:dyDescent="0.25">
      <c r="A105" s="363" t="s">
        <v>474</v>
      </c>
      <c r="B105" s="361"/>
      <c r="C105" s="348">
        <f>B109</f>
        <v>0</v>
      </c>
      <c r="D105" s="348">
        <f t="shared" ref="D105:BO105" si="170">C109</f>
        <v>0</v>
      </c>
      <c r="E105" s="348">
        <f t="shared" si="170"/>
        <v>0</v>
      </c>
      <c r="F105" s="348">
        <f t="shared" si="170"/>
        <v>0</v>
      </c>
      <c r="G105" s="348">
        <f t="shared" si="170"/>
        <v>0</v>
      </c>
      <c r="H105" s="348">
        <f t="shared" si="170"/>
        <v>0</v>
      </c>
      <c r="I105" s="348">
        <f t="shared" si="170"/>
        <v>0</v>
      </c>
      <c r="J105" s="348">
        <f t="shared" si="170"/>
        <v>0</v>
      </c>
      <c r="K105" s="348">
        <f t="shared" si="170"/>
        <v>0</v>
      </c>
      <c r="L105" s="348">
        <f t="shared" si="170"/>
        <v>0</v>
      </c>
      <c r="M105" s="348">
        <f t="shared" si="170"/>
        <v>0</v>
      </c>
      <c r="N105" s="348">
        <f t="shared" si="170"/>
        <v>0</v>
      </c>
      <c r="O105" s="348">
        <f t="shared" si="170"/>
        <v>0</v>
      </c>
      <c r="P105" s="348">
        <f t="shared" si="170"/>
        <v>0</v>
      </c>
      <c r="Q105" s="348">
        <f t="shared" si="170"/>
        <v>0</v>
      </c>
      <c r="R105" s="348">
        <f t="shared" si="170"/>
        <v>0</v>
      </c>
      <c r="S105" s="348">
        <f t="shared" si="170"/>
        <v>0</v>
      </c>
      <c r="T105" s="348">
        <f t="shared" si="170"/>
        <v>0</v>
      </c>
      <c r="U105" s="348">
        <f t="shared" si="170"/>
        <v>0</v>
      </c>
      <c r="V105" s="348">
        <f t="shared" si="170"/>
        <v>0</v>
      </c>
      <c r="W105" s="348">
        <f t="shared" si="170"/>
        <v>0</v>
      </c>
      <c r="X105" s="348">
        <f t="shared" si="170"/>
        <v>0</v>
      </c>
      <c r="Y105" s="348">
        <f t="shared" si="170"/>
        <v>0</v>
      </c>
      <c r="Z105" s="348">
        <f t="shared" si="170"/>
        <v>0</v>
      </c>
      <c r="AA105" s="348">
        <f t="shared" si="170"/>
        <v>0</v>
      </c>
      <c r="AB105" s="348">
        <f t="shared" si="170"/>
        <v>0</v>
      </c>
      <c r="AC105" s="348">
        <f t="shared" si="170"/>
        <v>0</v>
      </c>
      <c r="AD105" s="348">
        <f t="shared" si="170"/>
        <v>0</v>
      </c>
      <c r="AE105" s="348">
        <f t="shared" si="170"/>
        <v>0</v>
      </c>
      <c r="AF105" s="348">
        <f t="shared" si="170"/>
        <v>0</v>
      </c>
      <c r="AG105" s="348">
        <f t="shared" si="170"/>
        <v>0</v>
      </c>
      <c r="AH105" s="348">
        <f t="shared" si="170"/>
        <v>0</v>
      </c>
      <c r="AI105" s="348">
        <f t="shared" si="170"/>
        <v>0</v>
      </c>
      <c r="AJ105" s="348">
        <f t="shared" si="170"/>
        <v>0</v>
      </c>
      <c r="AK105" s="348">
        <f t="shared" si="170"/>
        <v>0</v>
      </c>
      <c r="AL105" s="348">
        <f t="shared" si="170"/>
        <v>0</v>
      </c>
      <c r="AM105" s="348">
        <f t="shared" si="170"/>
        <v>0</v>
      </c>
      <c r="AN105" s="348">
        <f t="shared" si="170"/>
        <v>2254392.6188080218</v>
      </c>
      <c r="AO105" s="348">
        <f t="shared" si="170"/>
        <v>2247891.2610277436</v>
      </c>
      <c r="AP105" s="348">
        <f t="shared" si="170"/>
        <v>2241362.8142567142</v>
      </c>
      <c r="AQ105" s="348">
        <f t="shared" si="170"/>
        <v>2234807.1656241389</v>
      </c>
      <c r="AR105" s="348">
        <f t="shared" si="170"/>
        <v>2228224.2017889279</v>
      </c>
      <c r="AS105" s="348">
        <f t="shared" si="170"/>
        <v>2221613.8089377368</v>
      </c>
      <c r="AT105" s="348">
        <f t="shared" si="170"/>
        <v>2214975.8727829992</v>
      </c>
      <c r="AU105" s="348">
        <f t="shared" si="170"/>
        <v>2208310.27856095</v>
      </c>
      <c r="AV105" s="348">
        <f t="shared" si="170"/>
        <v>2201616.9110296424</v>
      </c>
      <c r="AW105" s="348">
        <f t="shared" si="170"/>
        <v>2194895.6544669545</v>
      </c>
      <c r="AX105" s="348">
        <f t="shared" si="170"/>
        <v>2188146.3926685886</v>
      </c>
      <c r="AY105" s="348">
        <f t="shared" si="170"/>
        <v>2181369.008946063</v>
      </c>
      <c r="AZ105" s="348">
        <f t="shared" si="170"/>
        <v>2174563.3861246933</v>
      </c>
      <c r="BA105" s="348">
        <f t="shared" si="170"/>
        <v>2167729.4065415678</v>
      </c>
      <c r="BB105" s="348">
        <f t="shared" si="170"/>
        <v>2160866.9520435128</v>
      </c>
      <c r="BC105" s="348">
        <f t="shared" si="170"/>
        <v>2153975.9039850491</v>
      </c>
      <c r="BD105" s="348">
        <f t="shared" si="170"/>
        <v>2147056.1432263418</v>
      </c>
      <c r="BE105" s="348">
        <f t="shared" si="170"/>
        <v>2140107.5501311398</v>
      </c>
      <c r="BF105" s="348">
        <f t="shared" si="170"/>
        <v>2133130.0045647081</v>
      </c>
      <c r="BG105" s="348">
        <f t="shared" si="170"/>
        <v>2126123.3858917495</v>
      </c>
      <c r="BH105" s="348">
        <f t="shared" si="170"/>
        <v>2119087.57297432</v>
      </c>
      <c r="BI105" s="348">
        <f t="shared" si="170"/>
        <v>2112022.4441697346</v>
      </c>
      <c r="BJ105" s="348">
        <f t="shared" si="170"/>
        <v>2104927.8773284638</v>
      </c>
      <c r="BK105" s="348">
        <f t="shared" si="170"/>
        <v>2097803.7497920208</v>
      </c>
      <c r="BL105" s="348">
        <f t="shared" si="170"/>
        <v>2090649.9383908426</v>
      </c>
      <c r="BM105" s="348">
        <f t="shared" si="170"/>
        <v>2083466.3194421595</v>
      </c>
      <c r="BN105" s="348">
        <f t="shared" si="170"/>
        <v>2076252.7687478568</v>
      </c>
      <c r="BO105" s="348">
        <f t="shared" si="170"/>
        <v>2069009.161592328</v>
      </c>
      <c r="BP105" s="348">
        <f t="shared" ref="BP105:EA105" si="171">BO109</f>
        <v>2061735.3727403178</v>
      </c>
      <c r="BQ105" s="348">
        <f t="shared" si="171"/>
        <v>2054431.2764347575</v>
      </c>
      <c r="BR105" s="348">
        <f t="shared" si="171"/>
        <v>2047096.7463945907</v>
      </c>
      <c r="BS105" s="348">
        <f t="shared" si="171"/>
        <v>2039731.6558125899</v>
      </c>
      <c r="BT105" s="348">
        <f t="shared" si="171"/>
        <v>2032335.8773531641</v>
      </c>
      <c r="BU105" s="348">
        <f t="shared" si="171"/>
        <v>2024909.2831501574</v>
      </c>
      <c r="BV105" s="348">
        <f t="shared" si="171"/>
        <v>2017451.7448046382</v>
      </c>
      <c r="BW105" s="348">
        <f t="shared" si="171"/>
        <v>2009963.1333826794</v>
      </c>
      <c r="BX105" s="348">
        <f t="shared" si="171"/>
        <v>2002443.319413129</v>
      </c>
      <c r="BY105" s="348">
        <f t="shared" si="171"/>
        <v>1994892.1728853721</v>
      </c>
      <c r="BZ105" s="348">
        <f t="shared" si="171"/>
        <v>1987309.563247083</v>
      </c>
      <c r="CA105" s="348">
        <f t="shared" si="171"/>
        <v>1979695.3594019676</v>
      </c>
      <c r="CB105" s="348">
        <f t="shared" si="171"/>
        <v>1972049.4297074976</v>
      </c>
      <c r="CC105" s="348">
        <f t="shared" si="171"/>
        <v>1964371.641972634</v>
      </c>
      <c r="CD105" s="348">
        <f t="shared" si="171"/>
        <v>1956661.8634555417</v>
      </c>
      <c r="CE105" s="348">
        <f t="shared" si="171"/>
        <v>1948919.9608612948</v>
      </c>
      <c r="CF105" s="348">
        <f t="shared" si="171"/>
        <v>1941145.8003395719</v>
      </c>
      <c r="CG105" s="348">
        <f t="shared" si="171"/>
        <v>1933339.2474823419</v>
      </c>
      <c r="CH105" s="348">
        <f t="shared" si="171"/>
        <v>1925500.1673215402</v>
      </c>
      <c r="CI105" s="348">
        <f t="shared" si="171"/>
        <v>1917628.4243267351</v>
      </c>
      <c r="CJ105" s="348">
        <f t="shared" si="171"/>
        <v>1909723.8824027849</v>
      </c>
      <c r="CK105" s="348">
        <f t="shared" si="171"/>
        <v>1901786.4048874849</v>
      </c>
      <c r="CL105" s="348">
        <f t="shared" si="171"/>
        <v>1893815.8545492045</v>
      </c>
      <c r="CM105" s="348">
        <f t="shared" si="171"/>
        <v>1885812.0935845147</v>
      </c>
      <c r="CN105" s="348">
        <f t="shared" si="171"/>
        <v>1877774.9836158054</v>
      </c>
      <c r="CO105" s="348">
        <f t="shared" si="171"/>
        <v>1869704.385688893</v>
      </c>
      <c r="CP105" s="348">
        <f t="shared" si="171"/>
        <v>1861600.1602706185</v>
      </c>
      <c r="CQ105" s="348">
        <f t="shared" si="171"/>
        <v>1853462.1672464346</v>
      </c>
      <c r="CR105" s="348">
        <f t="shared" si="171"/>
        <v>1845290.2659179831</v>
      </c>
      <c r="CS105" s="348">
        <f t="shared" si="171"/>
        <v>1837084.3150006633</v>
      </c>
      <c r="CT105" s="348">
        <f t="shared" si="171"/>
        <v>1828844.1726211878</v>
      </c>
      <c r="CU105" s="348">
        <f t="shared" si="171"/>
        <v>1820569.6963151312</v>
      </c>
      <c r="CV105" s="348">
        <f t="shared" si="171"/>
        <v>1812260.7430244661</v>
      </c>
      <c r="CW105" s="348">
        <f t="shared" si="171"/>
        <v>1803917.1690950899</v>
      </c>
      <c r="CX105" s="348">
        <f t="shared" si="171"/>
        <v>1795538.8302743412</v>
      </c>
      <c r="CY105" s="348">
        <f t="shared" si="171"/>
        <v>1787125.581708506</v>
      </c>
      <c r="CZ105" s="348">
        <f t="shared" si="171"/>
        <v>1778677.2779403131</v>
      </c>
      <c r="DA105" s="348">
        <f t="shared" si="171"/>
        <v>1770193.7729064196</v>
      </c>
      <c r="DB105" s="348">
        <f t="shared" si="171"/>
        <v>1761674.9199348849</v>
      </c>
      <c r="DC105" s="348">
        <f t="shared" si="171"/>
        <v>1753120.5717426355</v>
      </c>
      <c r="DD105" s="348">
        <f t="shared" si="171"/>
        <v>1744530.5804329182</v>
      </c>
      <c r="DE105" s="348">
        <f t="shared" si="171"/>
        <v>1735904.7974927437</v>
      </c>
      <c r="DF105" s="348">
        <f t="shared" si="171"/>
        <v>1727243.0737903186</v>
      </c>
      <c r="DG105" s="348">
        <f t="shared" si="171"/>
        <v>1718545.2595724666</v>
      </c>
      <c r="DH105" s="348">
        <f t="shared" si="171"/>
        <v>1709811.2044620402</v>
      </c>
      <c r="DI105" s="348">
        <f t="shared" si="171"/>
        <v>1701040.7574553206</v>
      </c>
      <c r="DJ105" s="348">
        <f t="shared" si="171"/>
        <v>1692233.7669194061</v>
      </c>
      <c r="DK105" s="348">
        <f t="shared" si="171"/>
        <v>1683390.080589592</v>
      </c>
      <c r="DL105" s="348">
        <f t="shared" si="171"/>
        <v>1674509.5455667372</v>
      </c>
      <c r="DM105" s="348">
        <f t="shared" si="171"/>
        <v>1665592.0083146205</v>
      </c>
      <c r="DN105" s="348">
        <f t="shared" si="171"/>
        <v>1656637.3146572865</v>
      </c>
      <c r="DO105" s="348">
        <f t="shared" si="171"/>
        <v>1647645.3097763804</v>
      </c>
      <c r="DP105" s="348">
        <f t="shared" si="171"/>
        <v>1638615.8382084705</v>
      </c>
      <c r="DQ105" s="348">
        <f t="shared" si="171"/>
        <v>1629548.7438423608</v>
      </c>
      <c r="DR105" s="348">
        <f t="shared" si="171"/>
        <v>1620443.8699163925</v>
      </c>
      <c r="DS105" s="348">
        <f t="shared" si="171"/>
        <v>1611301.0590157325</v>
      </c>
      <c r="DT105" s="348">
        <f t="shared" si="171"/>
        <v>1602120.1530696531</v>
      </c>
      <c r="DU105" s="348">
        <f t="shared" si="171"/>
        <v>1592900.9933487985</v>
      </c>
      <c r="DV105" s="348">
        <f t="shared" si="171"/>
        <v>1583643.4204624402</v>
      </c>
      <c r="DW105" s="348">
        <f t="shared" si="171"/>
        <v>1574347.2743557221</v>
      </c>
      <c r="DX105" s="348">
        <f t="shared" si="171"/>
        <v>1565012.3943068928</v>
      </c>
      <c r="DY105" s="348">
        <f t="shared" si="171"/>
        <v>1555638.6189245265</v>
      </c>
      <c r="DZ105" s="348">
        <f t="shared" si="171"/>
        <v>1546225.7861447339</v>
      </c>
      <c r="EA105" s="348">
        <f t="shared" si="171"/>
        <v>1536773.7332283587</v>
      </c>
      <c r="EB105" s="348">
        <f t="shared" ref="EB105:GM105" si="172">EA109</f>
        <v>1527282.2967581654</v>
      </c>
      <c r="EC105" s="348">
        <f t="shared" si="172"/>
        <v>1517751.3126360129</v>
      </c>
      <c r="ED105" s="348">
        <f t="shared" si="172"/>
        <v>1508180.616080018</v>
      </c>
      <c r="EE105" s="348">
        <f t="shared" si="172"/>
        <v>1498570.0416217064</v>
      </c>
      <c r="EF105" s="348">
        <f t="shared" si="172"/>
        <v>1488919.4231031521</v>
      </c>
      <c r="EG105" s="348">
        <f t="shared" si="172"/>
        <v>1479228.5936741037</v>
      </c>
      <c r="EH105" s="348">
        <f t="shared" si="172"/>
        <v>1469497.385789101</v>
      </c>
      <c r="EI105" s="348">
        <f t="shared" si="172"/>
        <v>1459725.6312045774</v>
      </c>
      <c r="EJ105" s="348">
        <f t="shared" si="172"/>
        <v>1449913.1609759515</v>
      </c>
      <c r="EK105" s="348">
        <f t="shared" si="172"/>
        <v>1440059.8054547063</v>
      </c>
      <c r="EL105" s="348">
        <f t="shared" si="172"/>
        <v>1430165.394285456</v>
      </c>
      <c r="EM105" s="348">
        <f t="shared" si="172"/>
        <v>1420229.7564030006</v>
      </c>
      <c r="EN105" s="348">
        <f t="shared" si="172"/>
        <v>1410252.7200293681</v>
      </c>
      <c r="EO105" s="348">
        <f t="shared" si="172"/>
        <v>1400234.1126708456</v>
      </c>
      <c r="EP105" s="348">
        <f t="shared" si="172"/>
        <v>1390173.7611149959</v>
      </c>
      <c r="EQ105" s="348">
        <f t="shared" si="172"/>
        <v>1380071.4914276635</v>
      </c>
      <c r="ER105" s="348">
        <f t="shared" si="172"/>
        <v>1369927.1289499672</v>
      </c>
      <c r="ES105" s="348">
        <f t="shared" si="172"/>
        <v>1359740.4982952806</v>
      </c>
      <c r="ET105" s="348">
        <f t="shared" si="172"/>
        <v>1349511.4233461993</v>
      </c>
      <c r="EU105" s="348">
        <f t="shared" si="172"/>
        <v>1339239.7272514969</v>
      </c>
      <c r="EV105" s="348">
        <f t="shared" si="172"/>
        <v>1328925.2324230666</v>
      </c>
      <c r="EW105" s="348">
        <f t="shared" si="172"/>
        <v>1318567.7605328511</v>
      </c>
      <c r="EX105" s="348">
        <f t="shared" si="172"/>
        <v>1308167.1325097599</v>
      </c>
      <c r="EY105" s="348">
        <f t="shared" si="172"/>
        <v>1297723.1685365723</v>
      </c>
      <c r="EZ105" s="348">
        <f t="shared" si="172"/>
        <v>1287235.6880468298</v>
      </c>
      <c r="FA105" s="348">
        <f t="shared" si="172"/>
        <v>1276704.5097217134</v>
      </c>
      <c r="FB105" s="348">
        <f t="shared" si="172"/>
        <v>1266129.4514869091</v>
      </c>
      <c r="FC105" s="348">
        <f t="shared" si="172"/>
        <v>1255510.3305094596</v>
      </c>
      <c r="FD105" s="348">
        <f t="shared" si="172"/>
        <v>1244846.963194604</v>
      </c>
      <c r="FE105" s="348">
        <f t="shared" si="172"/>
        <v>1234139.1651826033</v>
      </c>
      <c r="FF105" s="348">
        <f t="shared" si="172"/>
        <v>1223386.7513455525</v>
      </c>
      <c r="FG105" s="348">
        <f t="shared" si="172"/>
        <v>1212589.5357841807</v>
      </c>
      <c r="FH105" s="348">
        <f t="shared" si="172"/>
        <v>1201747.3318246366</v>
      </c>
      <c r="FI105" s="348">
        <f t="shared" si="172"/>
        <v>1190859.9520152609</v>
      </c>
      <c r="FJ105" s="348">
        <f t="shared" si="172"/>
        <v>1179927.2081233463</v>
      </c>
      <c r="FK105" s="348">
        <f t="shared" si="172"/>
        <v>1168948.9111318821</v>
      </c>
      <c r="FL105" s="348">
        <f t="shared" si="172"/>
        <v>1157924.8712362868</v>
      </c>
      <c r="FM105" s="348">
        <f t="shared" si="172"/>
        <v>1146854.8978411264</v>
      </c>
      <c r="FN105" s="348">
        <f t="shared" si="172"/>
        <v>1135738.7995568195</v>
      </c>
      <c r="FO105" s="348">
        <f t="shared" si="172"/>
        <v>1124576.384196328</v>
      </c>
      <c r="FP105" s="348">
        <f t="shared" si="172"/>
        <v>1113367.4587718344</v>
      </c>
      <c r="FQ105" s="348">
        <f t="shared" si="172"/>
        <v>1102111.8294914055</v>
      </c>
      <c r="FR105" s="348">
        <f t="shared" si="172"/>
        <v>1090809.3017556416</v>
      </c>
      <c r="FS105" s="348">
        <f t="shared" si="172"/>
        <v>1079459.6801543119</v>
      </c>
      <c r="FT105" s="348">
        <f t="shared" si="172"/>
        <v>1068062.7684629767</v>
      </c>
      <c r="FU105" s="348">
        <f t="shared" si="172"/>
        <v>1056618.3696395941</v>
      </c>
      <c r="FV105" s="348">
        <f t="shared" si="172"/>
        <v>1045126.2858211142</v>
      </c>
      <c r="FW105" s="348">
        <f t="shared" si="172"/>
        <v>1033586.3183200572</v>
      </c>
      <c r="FX105" s="348">
        <f t="shared" si="172"/>
        <v>1021998.2676210792</v>
      </c>
      <c r="FY105" s="348">
        <f t="shared" si="172"/>
        <v>1010361.9333775222</v>
      </c>
      <c r="FZ105" s="348">
        <f t="shared" si="172"/>
        <v>998677.11440795031</v>
      </c>
      <c r="GA105" s="348">
        <f t="shared" si="172"/>
        <v>986943.60869267187</v>
      </c>
      <c r="GB105" s="348">
        <f t="shared" si="172"/>
        <v>975161.21337024646</v>
      </c>
      <c r="GC105" s="348">
        <f t="shared" si="172"/>
        <v>963329.72473397758</v>
      </c>
      <c r="GD105" s="348">
        <f t="shared" si="172"/>
        <v>951448.93822839088</v>
      </c>
      <c r="GE105" s="348">
        <f t="shared" si="172"/>
        <v>939518.64844569762</v>
      </c>
      <c r="GF105" s="348">
        <f t="shared" si="172"/>
        <v>927538.64912224317</v>
      </c>
      <c r="GG105" s="348">
        <f t="shared" si="172"/>
        <v>915508.73313494097</v>
      </c>
      <c r="GH105" s="348">
        <f t="shared" si="172"/>
        <v>903428.69249769172</v>
      </c>
      <c r="GI105" s="348">
        <f t="shared" si="172"/>
        <v>891298.31835778721</v>
      </c>
      <c r="GJ105" s="348">
        <f t="shared" si="172"/>
        <v>879117.40099229978</v>
      </c>
      <c r="GK105" s="348">
        <f t="shared" si="172"/>
        <v>866885.72980445612</v>
      </c>
      <c r="GL105" s="348">
        <f t="shared" si="172"/>
        <v>854603.09331999649</v>
      </c>
      <c r="GM105" s="348">
        <f t="shared" si="172"/>
        <v>842269.27918351826</v>
      </c>
      <c r="GN105" s="348">
        <f t="shared" ref="GN105:IY105" si="173">GM109</f>
        <v>829884.07415480469</v>
      </c>
      <c r="GO105" s="348">
        <f t="shared" si="173"/>
        <v>817447.26410513814</v>
      </c>
      <c r="GP105" s="348">
        <f t="shared" si="173"/>
        <v>804958.63401359797</v>
      </c>
      <c r="GQ105" s="348">
        <f t="shared" si="173"/>
        <v>792417.96796334314</v>
      </c>
      <c r="GR105" s="348">
        <f t="shared" si="173"/>
        <v>779825.04913787881</v>
      </c>
      <c r="GS105" s="348">
        <f t="shared" si="173"/>
        <v>767179.65981730842</v>
      </c>
      <c r="GT105" s="348">
        <f t="shared" si="173"/>
        <v>754481.58137456898</v>
      </c>
      <c r="GU105" s="348">
        <f t="shared" si="173"/>
        <v>741730.59427165147</v>
      </c>
      <c r="GV105" s="348">
        <f t="shared" si="173"/>
        <v>728926.47805580508</v>
      </c>
      <c r="GW105" s="348">
        <f t="shared" si="173"/>
        <v>716069.01135572605</v>
      </c>
      <c r="GX105" s="348">
        <f t="shared" si="173"/>
        <v>703157.97187772999</v>
      </c>
      <c r="GY105" s="348">
        <f t="shared" si="173"/>
        <v>690193.13640190894</v>
      </c>
      <c r="GZ105" s="348">
        <f t="shared" si="173"/>
        <v>677174.28077827196</v>
      </c>
      <c r="HA105" s="348">
        <f t="shared" si="173"/>
        <v>664101.17992286989</v>
      </c>
      <c r="HB105" s="348">
        <f t="shared" si="173"/>
        <v>650973.6078139036</v>
      </c>
      <c r="HC105" s="348">
        <f t="shared" si="173"/>
        <v>637791.33748781669</v>
      </c>
      <c r="HD105" s="348">
        <f t="shared" si="173"/>
        <v>624554.14103537099</v>
      </c>
      <c r="HE105" s="348">
        <f t="shared" si="173"/>
        <v>611261.78959770687</v>
      </c>
      <c r="HF105" s="348">
        <f t="shared" si="173"/>
        <v>597914.05336238572</v>
      </c>
      <c r="HG105" s="348">
        <f t="shared" si="173"/>
        <v>584510.70155941742</v>
      </c>
      <c r="HH105" s="348">
        <f t="shared" si="173"/>
        <v>571051.50245727017</v>
      </c>
      <c r="HI105" s="348">
        <f t="shared" si="173"/>
        <v>557536.22335886396</v>
      </c>
      <c r="HJ105" s="348">
        <f t="shared" si="173"/>
        <v>543964.63059754763</v>
      </c>
      <c r="HK105" s="348">
        <f t="shared" si="173"/>
        <v>530336.48953305918</v>
      </c>
      <c r="HL105" s="348">
        <f t="shared" si="173"/>
        <v>516651.56454746873</v>
      </c>
      <c r="HM105" s="348">
        <f t="shared" si="173"/>
        <v>502909.61904110498</v>
      </c>
      <c r="HN105" s="348">
        <f t="shared" si="173"/>
        <v>489110.41542846471</v>
      </c>
      <c r="HO105" s="348">
        <f t="shared" si="173"/>
        <v>475253.71513410512</v>
      </c>
      <c r="HP105" s="348">
        <f t="shared" si="173"/>
        <v>461339.27858851902</v>
      </c>
      <c r="HQ105" s="348">
        <f t="shared" si="173"/>
        <v>447366.86522399297</v>
      </c>
      <c r="HR105" s="348">
        <f t="shared" si="173"/>
        <v>433336.23347044806</v>
      </c>
      <c r="HS105" s="348">
        <f t="shared" si="173"/>
        <v>419247.14075126336</v>
      </c>
      <c r="HT105" s="348">
        <f t="shared" si="173"/>
        <v>405099.3434790821</v>
      </c>
      <c r="HU105" s="348">
        <f t="shared" si="173"/>
        <v>390892.59705160005</v>
      </c>
      <c r="HV105" s="348">
        <f t="shared" si="173"/>
        <v>376626.65584733686</v>
      </c>
      <c r="HW105" s="348">
        <f t="shared" si="173"/>
        <v>362301.27322138922</v>
      </c>
      <c r="HX105" s="348">
        <f t="shared" si="173"/>
        <v>347916.2015011668</v>
      </c>
      <c r="HY105" s="348">
        <f t="shared" si="173"/>
        <v>333471.19198211009</v>
      </c>
      <c r="HZ105" s="348">
        <f t="shared" si="173"/>
        <v>318965.99492339068</v>
      </c>
      <c r="IA105" s="348">
        <f t="shared" si="173"/>
        <v>304400.35954359325</v>
      </c>
      <c r="IB105" s="348">
        <f t="shared" si="173"/>
        <v>289774.03401638003</v>
      </c>
      <c r="IC105" s="348">
        <f t="shared" si="173"/>
        <v>275086.76546613674</v>
      </c>
      <c r="ID105" s="348">
        <f t="shared" si="173"/>
        <v>260338.29996360076</v>
      </c>
      <c r="IE105" s="348">
        <f t="shared" si="173"/>
        <v>245528.38252147089</v>
      </c>
      <c r="IF105" s="348">
        <f t="shared" si="173"/>
        <v>230656.75708999881</v>
      </c>
      <c r="IG105" s="348">
        <f t="shared" si="173"/>
        <v>215723.16655256227</v>
      </c>
      <c r="IH105" s="348">
        <f t="shared" si="173"/>
        <v>200727.35272121974</v>
      </c>
      <c r="II105" s="348">
        <f t="shared" si="173"/>
        <v>185669.0563322466</v>
      </c>
      <c r="IJ105" s="348">
        <f t="shared" si="173"/>
        <v>170548.01704165275</v>
      </c>
      <c r="IK105" s="348">
        <f t="shared" si="173"/>
        <v>155363.97342068143</v>
      </c>
      <c r="IL105" s="348">
        <f t="shared" si="173"/>
        <v>140116.66295128939</v>
      </c>
      <c r="IM105" s="348">
        <f t="shared" si="173"/>
        <v>124805.82202160821</v>
      </c>
      <c r="IN105" s="348">
        <f t="shared" si="173"/>
        <v>109431.1859213867</v>
      </c>
      <c r="IO105" s="348">
        <f t="shared" si="173"/>
        <v>93992.488837414261</v>
      </c>
      <c r="IP105" s="348">
        <f t="shared" si="173"/>
        <v>78489.463848925268</v>
      </c>
      <c r="IQ105" s="348">
        <f t="shared" si="173"/>
        <v>62921.842922984244</v>
      </c>
      <c r="IR105" s="348">
        <f t="shared" si="173"/>
        <v>47289.356909851798</v>
      </c>
      <c r="IS105" s="348">
        <f t="shared" si="173"/>
        <v>31591.735538331304</v>
      </c>
      <c r="IT105" s="348">
        <f t="shared" si="173"/>
        <v>15828.707411096138</v>
      </c>
      <c r="IU105" s="348">
        <f t="shared" si="173"/>
        <v>-2.5065673980861902E-9</v>
      </c>
      <c r="IV105" s="348">
        <f t="shared" si="173"/>
        <v>-2.5065673980861902E-9</v>
      </c>
      <c r="IW105" s="348">
        <f t="shared" si="173"/>
        <v>-2.5065673980861902E-9</v>
      </c>
      <c r="IX105" s="348">
        <f t="shared" si="173"/>
        <v>-2.5065673980861902E-9</v>
      </c>
      <c r="IY105" s="348">
        <f t="shared" si="173"/>
        <v>-2.5065673980861902E-9</v>
      </c>
      <c r="IZ105" s="348">
        <f t="shared" ref="IZ105:JV105" si="174">IY109</f>
        <v>-2.5065673980861902E-9</v>
      </c>
      <c r="JA105" s="348">
        <f t="shared" si="174"/>
        <v>-2.5065673980861902E-9</v>
      </c>
      <c r="JB105" s="348">
        <f t="shared" si="174"/>
        <v>-2.5065673980861902E-9</v>
      </c>
      <c r="JC105" s="348">
        <f t="shared" si="174"/>
        <v>-2.5065673980861902E-9</v>
      </c>
      <c r="JD105" s="348">
        <f t="shared" si="174"/>
        <v>-2.5065673980861902E-9</v>
      </c>
      <c r="JE105" s="348">
        <f t="shared" si="174"/>
        <v>-2.5065673980861902E-9</v>
      </c>
      <c r="JF105" s="348">
        <f t="shared" si="174"/>
        <v>-2.5065673980861902E-9</v>
      </c>
      <c r="JG105" s="348">
        <f t="shared" si="174"/>
        <v>-2.5065673980861902E-9</v>
      </c>
      <c r="JH105" s="348">
        <f t="shared" si="174"/>
        <v>-2.5065673980861902E-9</v>
      </c>
      <c r="JI105" s="348">
        <f t="shared" si="174"/>
        <v>-2.5065673980861902E-9</v>
      </c>
      <c r="JJ105" s="348">
        <f t="shared" si="174"/>
        <v>-2.5065673980861902E-9</v>
      </c>
      <c r="JK105" s="348">
        <f t="shared" si="174"/>
        <v>-2.5065673980861902E-9</v>
      </c>
      <c r="JL105" s="348">
        <f t="shared" si="174"/>
        <v>-2.5065673980861902E-9</v>
      </c>
      <c r="JM105" s="348">
        <f t="shared" si="174"/>
        <v>-2.5065673980861902E-9</v>
      </c>
      <c r="JN105" s="348">
        <f t="shared" si="174"/>
        <v>-2.5065673980861902E-9</v>
      </c>
      <c r="JO105" s="348">
        <f t="shared" si="174"/>
        <v>-2.5065673980861902E-9</v>
      </c>
      <c r="JP105" s="348">
        <f t="shared" si="174"/>
        <v>-2.5065673980861902E-9</v>
      </c>
      <c r="JQ105" s="348">
        <f t="shared" si="174"/>
        <v>-2.5065673980861902E-9</v>
      </c>
      <c r="JR105" s="348">
        <f t="shared" si="174"/>
        <v>-2.5065673980861902E-9</v>
      </c>
      <c r="JS105" s="348">
        <f t="shared" si="174"/>
        <v>-2.5065673980861902E-9</v>
      </c>
      <c r="JT105" s="348">
        <f t="shared" si="174"/>
        <v>-2.5065673980861902E-9</v>
      </c>
      <c r="JU105" s="348">
        <f t="shared" si="174"/>
        <v>-2.5065673980861902E-9</v>
      </c>
      <c r="JV105" s="348">
        <f t="shared" si="174"/>
        <v>-2.5065673980861902E-9</v>
      </c>
    </row>
    <row r="106" spans="1:282" x14ac:dyDescent="0.25">
      <c r="A106" t="s">
        <v>475</v>
      </c>
      <c r="B106" s="313"/>
      <c r="C106" s="322">
        <f>IF(12*($B$103-1)=C$63,$F$49,0)</f>
        <v>0</v>
      </c>
      <c r="D106" s="322">
        <f t="shared" ref="D106:BO106" si="175">IF(12*($B$103-1)=D$63,$F$49,0)</f>
        <v>0</v>
      </c>
      <c r="E106" s="322">
        <f t="shared" si="175"/>
        <v>0</v>
      </c>
      <c r="F106" s="322">
        <f t="shared" si="175"/>
        <v>0</v>
      </c>
      <c r="G106" s="322">
        <f t="shared" si="175"/>
        <v>0</v>
      </c>
      <c r="H106" s="322">
        <f t="shared" si="175"/>
        <v>0</v>
      </c>
      <c r="I106" s="322">
        <f t="shared" si="175"/>
        <v>0</v>
      </c>
      <c r="J106" s="322">
        <f t="shared" si="175"/>
        <v>0</v>
      </c>
      <c r="K106" s="322">
        <f t="shared" si="175"/>
        <v>0</v>
      </c>
      <c r="L106" s="322">
        <f t="shared" si="175"/>
        <v>0</v>
      </c>
      <c r="M106" s="322">
        <f t="shared" si="175"/>
        <v>0</v>
      </c>
      <c r="N106" s="322">
        <f t="shared" si="175"/>
        <v>0</v>
      </c>
      <c r="O106" s="322">
        <f t="shared" si="175"/>
        <v>0</v>
      </c>
      <c r="P106" s="322">
        <f t="shared" si="175"/>
        <v>0</v>
      </c>
      <c r="Q106" s="322">
        <f t="shared" si="175"/>
        <v>0</v>
      </c>
      <c r="R106" s="322">
        <f t="shared" si="175"/>
        <v>0</v>
      </c>
      <c r="S106" s="322">
        <f t="shared" si="175"/>
        <v>0</v>
      </c>
      <c r="T106" s="322">
        <f t="shared" si="175"/>
        <v>0</v>
      </c>
      <c r="U106" s="322">
        <f t="shared" si="175"/>
        <v>0</v>
      </c>
      <c r="V106" s="322">
        <f t="shared" si="175"/>
        <v>0</v>
      </c>
      <c r="W106" s="322">
        <f t="shared" si="175"/>
        <v>0</v>
      </c>
      <c r="X106" s="322">
        <f t="shared" si="175"/>
        <v>0</v>
      </c>
      <c r="Y106" s="322">
        <f t="shared" si="175"/>
        <v>0</v>
      </c>
      <c r="Z106" s="322">
        <f t="shared" si="175"/>
        <v>0</v>
      </c>
      <c r="AA106" s="322">
        <f t="shared" si="175"/>
        <v>0</v>
      </c>
      <c r="AB106" s="322">
        <f t="shared" si="175"/>
        <v>0</v>
      </c>
      <c r="AC106" s="322">
        <f t="shared" si="175"/>
        <v>0</v>
      </c>
      <c r="AD106" s="322">
        <f t="shared" si="175"/>
        <v>0</v>
      </c>
      <c r="AE106" s="322">
        <f t="shared" si="175"/>
        <v>0</v>
      </c>
      <c r="AF106" s="322">
        <f t="shared" si="175"/>
        <v>0</v>
      </c>
      <c r="AG106" s="322">
        <f t="shared" si="175"/>
        <v>0</v>
      </c>
      <c r="AH106" s="322">
        <f t="shared" si="175"/>
        <v>0</v>
      </c>
      <c r="AI106" s="322">
        <f t="shared" si="175"/>
        <v>0</v>
      </c>
      <c r="AJ106" s="322">
        <f t="shared" si="175"/>
        <v>0</v>
      </c>
      <c r="AK106" s="322">
        <f t="shared" si="175"/>
        <v>0</v>
      </c>
      <c r="AL106" s="322">
        <f t="shared" si="175"/>
        <v>0</v>
      </c>
      <c r="AM106" s="322">
        <f t="shared" si="175"/>
        <v>2260867</v>
      </c>
      <c r="AN106" s="322">
        <f t="shared" si="175"/>
        <v>0</v>
      </c>
      <c r="AO106" s="322">
        <f t="shared" si="175"/>
        <v>0</v>
      </c>
      <c r="AP106" s="322">
        <f t="shared" si="175"/>
        <v>0</v>
      </c>
      <c r="AQ106" s="322">
        <f t="shared" si="175"/>
        <v>0</v>
      </c>
      <c r="AR106" s="322">
        <f t="shared" si="175"/>
        <v>0</v>
      </c>
      <c r="AS106" s="322">
        <f t="shared" si="175"/>
        <v>0</v>
      </c>
      <c r="AT106" s="322">
        <f t="shared" si="175"/>
        <v>0</v>
      </c>
      <c r="AU106" s="322">
        <f t="shared" si="175"/>
        <v>0</v>
      </c>
      <c r="AV106" s="322">
        <f t="shared" si="175"/>
        <v>0</v>
      </c>
      <c r="AW106" s="322">
        <f t="shared" si="175"/>
        <v>0</v>
      </c>
      <c r="AX106" s="322">
        <f t="shared" si="175"/>
        <v>0</v>
      </c>
      <c r="AY106" s="322">
        <f t="shared" si="175"/>
        <v>0</v>
      </c>
      <c r="AZ106" s="322">
        <f t="shared" si="175"/>
        <v>0</v>
      </c>
      <c r="BA106" s="322">
        <f t="shared" si="175"/>
        <v>0</v>
      </c>
      <c r="BB106" s="322">
        <f t="shared" si="175"/>
        <v>0</v>
      </c>
      <c r="BC106" s="322">
        <f t="shared" si="175"/>
        <v>0</v>
      </c>
      <c r="BD106" s="322">
        <f t="shared" si="175"/>
        <v>0</v>
      </c>
      <c r="BE106" s="322">
        <f t="shared" si="175"/>
        <v>0</v>
      </c>
      <c r="BF106" s="322">
        <f t="shared" si="175"/>
        <v>0</v>
      </c>
      <c r="BG106" s="322">
        <f t="shared" si="175"/>
        <v>0</v>
      </c>
      <c r="BH106" s="322">
        <f t="shared" si="175"/>
        <v>0</v>
      </c>
      <c r="BI106" s="322">
        <f t="shared" si="175"/>
        <v>0</v>
      </c>
      <c r="BJ106" s="322">
        <f t="shared" si="175"/>
        <v>0</v>
      </c>
      <c r="BK106" s="322">
        <f t="shared" si="175"/>
        <v>0</v>
      </c>
      <c r="BL106" s="322">
        <f t="shared" si="175"/>
        <v>0</v>
      </c>
      <c r="BM106" s="322">
        <f t="shared" si="175"/>
        <v>0</v>
      </c>
      <c r="BN106" s="322">
        <f t="shared" si="175"/>
        <v>0</v>
      </c>
      <c r="BO106" s="322">
        <f t="shared" si="175"/>
        <v>0</v>
      </c>
      <c r="BP106" s="322">
        <f t="shared" ref="BP106:EA106" si="176">IF(12*($B$103-1)=BP$63,$F$49,0)</f>
        <v>0</v>
      </c>
      <c r="BQ106" s="322">
        <f t="shared" si="176"/>
        <v>0</v>
      </c>
      <c r="BR106" s="322">
        <f t="shared" si="176"/>
        <v>0</v>
      </c>
      <c r="BS106" s="322">
        <f t="shared" si="176"/>
        <v>0</v>
      </c>
      <c r="BT106" s="322">
        <f t="shared" si="176"/>
        <v>0</v>
      </c>
      <c r="BU106" s="322">
        <f t="shared" si="176"/>
        <v>0</v>
      </c>
      <c r="BV106" s="322">
        <f t="shared" si="176"/>
        <v>0</v>
      </c>
      <c r="BW106" s="322">
        <f t="shared" si="176"/>
        <v>0</v>
      </c>
      <c r="BX106" s="322">
        <f t="shared" si="176"/>
        <v>0</v>
      </c>
      <c r="BY106" s="322">
        <f t="shared" si="176"/>
        <v>0</v>
      </c>
      <c r="BZ106" s="322">
        <f t="shared" si="176"/>
        <v>0</v>
      </c>
      <c r="CA106" s="322">
        <f t="shared" si="176"/>
        <v>0</v>
      </c>
      <c r="CB106" s="322">
        <f t="shared" si="176"/>
        <v>0</v>
      </c>
      <c r="CC106" s="322">
        <f t="shared" si="176"/>
        <v>0</v>
      </c>
      <c r="CD106" s="322">
        <f t="shared" si="176"/>
        <v>0</v>
      </c>
      <c r="CE106" s="322">
        <f t="shared" si="176"/>
        <v>0</v>
      </c>
      <c r="CF106" s="322">
        <f t="shared" si="176"/>
        <v>0</v>
      </c>
      <c r="CG106" s="322">
        <f t="shared" si="176"/>
        <v>0</v>
      </c>
      <c r="CH106" s="322">
        <f t="shared" si="176"/>
        <v>0</v>
      </c>
      <c r="CI106" s="322">
        <f t="shared" si="176"/>
        <v>0</v>
      </c>
      <c r="CJ106" s="322">
        <f t="shared" si="176"/>
        <v>0</v>
      </c>
      <c r="CK106" s="322">
        <f t="shared" si="176"/>
        <v>0</v>
      </c>
      <c r="CL106" s="322">
        <f t="shared" si="176"/>
        <v>0</v>
      </c>
      <c r="CM106" s="322">
        <f t="shared" si="176"/>
        <v>0</v>
      </c>
      <c r="CN106" s="322">
        <f t="shared" si="176"/>
        <v>0</v>
      </c>
      <c r="CO106" s="322">
        <f t="shared" si="176"/>
        <v>0</v>
      </c>
      <c r="CP106" s="322">
        <f t="shared" si="176"/>
        <v>0</v>
      </c>
      <c r="CQ106" s="322">
        <f t="shared" si="176"/>
        <v>0</v>
      </c>
      <c r="CR106" s="322">
        <f t="shared" si="176"/>
        <v>0</v>
      </c>
      <c r="CS106" s="322">
        <f t="shared" si="176"/>
        <v>0</v>
      </c>
      <c r="CT106" s="322">
        <f t="shared" si="176"/>
        <v>0</v>
      </c>
      <c r="CU106" s="322">
        <f t="shared" si="176"/>
        <v>0</v>
      </c>
      <c r="CV106" s="322">
        <f t="shared" si="176"/>
        <v>0</v>
      </c>
      <c r="CW106" s="322">
        <f t="shared" si="176"/>
        <v>0</v>
      </c>
      <c r="CX106" s="322">
        <f t="shared" si="176"/>
        <v>0</v>
      </c>
      <c r="CY106" s="322">
        <f t="shared" si="176"/>
        <v>0</v>
      </c>
      <c r="CZ106" s="322">
        <f t="shared" si="176"/>
        <v>0</v>
      </c>
      <c r="DA106" s="322">
        <f t="shared" si="176"/>
        <v>0</v>
      </c>
      <c r="DB106" s="322">
        <f t="shared" si="176"/>
        <v>0</v>
      </c>
      <c r="DC106" s="322">
        <f t="shared" si="176"/>
        <v>0</v>
      </c>
      <c r="DD106" s="322">
        <f t="shared" si="176"/>
        <v>0</v>
      </c>
      <c r="DE106" s="322">
        <f t="shared" si="176"/>
        <v>0</v>
      </c>
      <c r="DF106" s="322">
        <f t="shared" si="176"/>
        <v>0</v>
      </c>
      <c r="DG106" s="322">
        <f t="shared" si="176"/>
        <v>0</v>
      </c>
      <c r="DH106" s="322">
        <f t="shared" si="176"/>
        <v>0</v>
      </c>
      <c r="DI106" s="322">
        <f t="shared" si="176"/>
        <v>0</v>
      </c>
      <c r="DJ106" s="322">
        <f t="shared" si="176"/>
        <v>0</v>
      </c>
      <c r="DK106" s="322">
        <f t="shared" si="176"/>
        <v>0</v>
      </c>
      <c r="DL106" s="322">
        <f t="shared" si="176"/>
        <v>0</v>
      </c>
      <c r="DM106" s="322">
        <f t="shared" si="176"/>
        <v>0</v>
      </c>
      <c r="DN106" s="322">
        <f t="shared" si="176"/>
        <v>0</v>
      </c>
      <c r="DO106" s="322">
        <f t="shared" si="176"/>
        <v>0</v>
      </c>
      <c r="DP106" s="322">
        <f t="shared" si="176"/>
        <v>0</v>
      </c>
      <c r="DQ106" s="322">
        <f t="shared" si="176"/>
        <v>0</v>
      </c>
      <c r="DR106" s="322">
        <f t="shared" si="176"/>
        <v>0</v>
      </c>
      <c r="DS106" s="322">
        <f t="shared" si="176"/>
        <v>0</v>
      </c>
      <c r="DT106" s="322">
        <f t="shared" si="176"/>
        <v>0</v>
      </c>
      <c r="DU106" s="322">
        <f t="shared" si="176"/>
        <v>0</v>
      </c>
      <c r="DV106" s="322">
        <f t="shared" si="176"/>
        <v>0</v>
      </c>
      <c r="DW106" s="322">
        <f t="shared" si="176"/>
        <v>0</v>
      </c>
      <c r="DX106" s="322">
        <f t="shared" si="176"/>
        <v>0</v>
      </c>
      <c r="DY106" s="322">
        <f t="shared" si="176"/>
        <v>0</v>
      </c>
      <c r="DZ106" s="322">
        <f t="shared" si="176"/>
        <v>0</v>
      </c>
      <c r="EA106" s="322">
        <f t="shared" si="176"/>
        <v>0</v>
      </c>
      <c r="EB106" s="322">
        <f t="shared" ref="EB106:GM106" si="177">IF(12*($B$103-1)=EB$63,$F$49,0)</f>
        <v>0</v>
      </c>
      <c r="EC106" s="322">
        <f t="shared" si="177"/>
        <v>0</v>
      </c>
      <c r="ED106" s="322">
        <f t="shared" si="177"/>
        <v>0</v>
      </c>
      <c r="EE106" s="322">
        <f t="shared" si="177"/>
        <v>0</v>
      </c>
      <c r="EF106" s="322">
        <f t="shared" si="177"/>
        <v>0</v>
      </c>
      <c r="EG106" s="322">
        <f t="shared" si="177"/>
        <v>0</v>
      </c>
      <c r="EH106" s="322">
        <f t="shared" si="177"/>
        <v>0</v>
      </c>
      <c r="EI106" s="322">
        <f t="shared" si="177"/>
        <v>0</v>
      </c>
      <c r="EJ106" s="322">
        <f t="shared" si="177"/>
        <v>0</v>
      </c>
      <c r="EK106" s="322">
        <f t="shared" si="177"/>
        <v>0</v>
      </c>
      <c r="EL106" s="322">
        <f t="shared" si="177"/>
        <v>0</v>
      </c>
      <c r="EM106" s="322">
        <f t="shared" si="177"/>
        <v>0</v>
      </c>
      <c r="EN106" s="322">
        <f t="shared" si="177"/>
        <v>0</v>
      </c>
      <c r="EO106" s="322">
        <f t="shared" si="177"/>
        <v>0</v>
      </c>
      <c r="EP106" s="322">
        <f t="shared" si="177"/>
        <v>0</v>
      </c>
      <c r="EQ106" s="322">
        <f t="shared" si="177"/>
        <v>0</v>
      </c>
      <c r="ER106" s="322">
        <f t="shared" si="177"/>
        <v>0</v>
      </c>
      <c r="ES106" s="322">
        <f t="shared" si="177"/>
        <v>0</v>
      </c>
      <c r="ET106" s="322">
        <f t="shared" si="177"/>
        <v>0</v>
      </c>
      <c r="EU106" s="322">
        <f t="shared" si="177"/>
        <v>0</v>
      </c>
      <c r="EV106" s="322">
        <f t="shared" si="177"/>
        <v>0</v>
      </c>
      <c r="EW106" s="322">
        <f t="shared" si="177"/>
        <v>0</v>
      </c>
      <c r="EX106" s="322">
        <f t="shared" si="177"/>
        <v>0</v>
      </c>
      <c r="EY106" s="322">
        <f t="shared" si="177"/>
        <v>0</v>
      </c>
      <c r="EZ106" s="322">
        <f t="shared" si="177"/>
        <v>0</v>
      </c>
      <c r="FA106" s="322">
        <f t="shared" si="177"/>
        <v>0</v>
      </c>
      <c r="FB106" s="322">
        <f t="shared" si="177"/>
        <v>0</v>
      </c>
      <c r="FC106" s="322">
        <f t="shared" si="177"/>
        <v>0</v>
      </c>
      <c r="FD106" s="322">
        <f t="shared" si="177"/>
        <v>0</v>
      </c>
      <c r="FE106" s="322">
        <f t="shared" si="177"/>
        <v>0</v>
      </c>
      <c r="FF106" s="322">
        <f t="shared" si="177"/>
        <v>0</v>
      </c>
      <c r="FG106" s="322">
        <f t="shared" si="177"/>
        <v>0</v>
      </c>
      <c r="FH106" s="322">
        <f t="shared" si="177"/>
        <v>0</v>
      </c>
      <c r="FI106" s="322">
        <f t="shared" si="177"/>
        <v>0</v>
      </c>
      <c r="FJ106" s="322">
        <f t="shared" si="177"/>
        <v>0</v>
      </c>
      <c r="FK106" s="322">
        <f t="shared" si="177"/>
        <v>0</v>
      </c>
      <c r="FL106" s="322">
        <f t="shared" si="177"/>
        <v>0</v>
      </c>
      <c r="FM106" s="322">
        <f t="shared" si="177"/>
        <v>0</v>
      </c>
      <c r="FN106" s="322">
        <f t="shared" si="177"/>
        <v>0</v>
      </c>
      <c r="FO106" s="322">
        <f t="shared" si="177"/>
        <v>0</v>
      </c>
      <c r="FP106" s="322">
        <f t="shared" si="177"/>
        <v>0</v>
      </c>
      <c r="FQ106" s="322">
        <f t="shared" si="177"/>
        <v>0</v>
      </c>
      <c r="FR106" s="322">
        <f t="shared" si="177"/>
        <v>0</v>
      </c>
      <c r="FS106" s="322">
        <f t="shared" si="177"/>
        <v>0</v>
      </c>
      <c r="FT106" s="322">
        <f t="shared" si="177"/>
        <v>0</v>
      </c>
      <c r="FU106" s="322">
        <f t="shared" si="177"/>
        <v>0</v>
      </c>
      <c r="FV106" s="322">
        <f t="shared" si="177"/>
        <v>0</v>
      </c>
      <c r="FW106" s="322">
        <f t="shared" si="177"/>
        <v>0</v>
      </c>
      <c r="FX106" s="322">
        <f t="shared" si="177"/>
        <v>0</v>
      </c>
      <c r="FY106" s="322">
        <f t="shared" si="177"/>
        <v>0</v>
      </c>
      <c r="FZ106" s="322">
        <f t="shared" si="177"/>
        <v>0</v>
      </c>
      <c r="GA106" s="322">
        <f t="shared" si="177"/>
        <v>0</v>
      </c>
      <c r="GB106" s="322">
        <f t="shared" si="177"/>
        <v>0</v>
      </c>
      <c r="GC106" s="322">
        <f t="shared" si="177"/>
        <v>0</v>
      </c>
      <c r="GD106" s="322">
        <f t="shared" si="177"/>
        <v>0</v>
      </c>
      <c r="GE106" s="322">
        <f t="shared" si="177"/>
        <v>0</v>
      </c>
      <c r="GF106" s="322">
        <f t="shared" si="177"/>
        <v>0</v>
      </c>
      <c r="GG106" s="322">
        <f t="shared" si="177"/>
        <v>0</v>
      </c>
      <c r="GH106" s="322">
        <f t="shared" si="177"/>
        <v>0</v>
      </c>
      <c r="GI106" s="322">
        <f t="shared" si="177"/>
        <v>0</v>
      </c>
      <c r="GJ106" s="322">
        <f t="shared" si="177"/>
        <v>0</v>
      </c>
      <c r="GK106" s="322">
        <f t="shared" si="177"/>
        <v>0</v>
      </c>
      <c r="GL106" s="322">
        <f t="shared" si="177"/>
        <v>0</v>
      </c>
      <c r="GM106" s="322">
        <f t="shared" si="177"/>
        <v>0</v>
      </c>
      <c r="GN106" s="322">
        <f t="shared" ref="GN106:IY106" si="178">IF(12*($B$103-1)=GN$63,$F$49,0)</f>
        <v>0</v>
      </c>
      <c r="GO106" s="322">
        <f t="shared" si="178"/>
        <v>0</v>
      </c>
      <c r="GP106" s="322">
        <f t="shared" si="178"/>
        <v>0</v>
      </c>
      <c r="GQ106" s="322">
        <f t="shared" si="178"/>
        <v>0</v>
      </c>
      <c r="GR106" s="322">
        <f t="shared" si="178"/>
        <v>0</v>
      </c>
      <c r="GS106" s="322">
        <f t="shared" si="178"/>
        <v>0</v>
      </c>
      <c r="GT106" s="322">
        <f t="shared" si="178"/>
        <v>0</v>
      </c>
      <c r="GU106" s="322">
        <f t="shared" si="178"/>
        <v>0</v>
      </c>
      <c r="GV106" s="322">
        <f t="shared" si="178"/>
        <v>0</v>
      </c>
      <c r="GW106" s="322">
        <f t="shared" si="178"/>
        <v>0</v>
      </c>
      <c r="GX106" s="322">
        <f t="shared" si="178"/>
        <v>0</v>
      </c>
      <c r="GY106" s="322">
        <f t="shared" si="178"/>
        <v>0</v>
      </c>
      <c r="GZ106" s="322">
        <f t="shared" si="178"/>
        <v>0</v>
      </c>
      <c r="HA106" s="322">
        <f t="shared" si="178"/>
        <v>0</v>
      </c>
      <c r="HB106" s="322">
        <f t="shared" si="178"/>
        <v>0</v>
      </c>
      <c r="HC106" s="322">
        <f t="shared" si="178"/>
        <v>0</v>
      </c>
      <c r="HD106" s="322">
        <f t="shared" si="178"/>
        <v>0</v>
      </c>
      <c r="HE106" s="322">
        <f t="shared" si="178"/>
        <v>0</v>
      </c>
      <c r="HF106" s="322">
        <f t="shared" si="178"/>
        <v>0</v>
      </c>
      <c r="HG106" s="322">
        <f t="shared" si="178"/>
        <v>0</v>
      </c>
      <c r="HH106" s="322">
        <f t="shared" si="178"/>
        <v>0</v>
      </c>
      <c r="HI106" s="322">
        <f t="shared" si="178"/>
        <v>0</v>
      </c>
      <c r="HJ106" s="322">
        <f t="shared" si="178"/>
        <v>0</v>
      </c>
      <c r="HK106" s="322">
        <f t="shared" si="178"/>
        <v>0</v>
      </c>
      <c r="HL106" s="322">
        <f t="shared" si="178"/>
        <v>0</v>
      </c>
      <c r="HM106" s="322">
        <f t="shared" si="178"/>
        <v>0</v>
      </c>
      <c r="HN106" s="322">
        <f t="shared" si="178"/>
        <v>0</v>
      </c>
      <c r="HO106" s="322">
        <f t="shared" si="178"/>
        <v>0</v>
      </c>
      <c r="HP106" s="322">
        <f t="shared" si="178"/>
        <v>0</v>
      </c>
      <c r="HQ106" s="322">
        <f t="shared" si="178"/>
        <v>0</v>
      </c>
      <c r="HR106" s="322">
        <f t="shared" si="178"/>
        <v>0</v>
      </c>
      <c r="HS106" s="322">
        <f t="shared" si="178"/>
        <v>0</v>
      </c>
      <c r="HT106" s="322">
        <f t="shared" si="178"/>
        <v>0</v>
      </c>
      <c r="HU106" s="322">
        <f t="shared" si="178"/>
        <v>0</v>
      </c>
      <c r="HV106" s="322">
        <f t="shared" si="178"/>
        <v>0</v>
      </c>
      <c r="HW106" s="322">
        <f t="shared" si="178"/>
        <v>0</v>
      </c>
      <c r="HX106" s="322">
        <f t="shared" si="178"/>
        <v>0</v>
      </c>
      <c r="HY106" s="322">
        <f t="shared" si="178"/>
        <v>0</v>
      </c>
      <c r="HZ106" s="322">
        <f t="shared" si="178"/>
        <v>0</v>
      </c>
      <c r="IA106" s="322">
        <f t="shared" si="178"/>
        <v>0</v>
      </c>
      <c r="IB106" s="322">
        <f t="shared" si="178"/>
        <v>0</v>
      </c>
      <c r="IC106" s="322">
        <f t="shared" si="178"/>
        <v>0</v>
      </c>
      <c r="ID106" s="322">
        <f t="shared" si="178"/>
        <v>0</v>
      </c>
      <c r="IE106" s="322">
        <f t="shared" si="178"/>
        <v>0</v>
      </c>
      <c r="IF106" s="322">
        <f t="shared" si="178"/>
        <v>0</v>
      </c>
      <c r="IG106" s="322">
        <f t="shared" si="178"/>
        <v>0</v>
      </c>
      <c r="IH106" s="322">
        <f t="shared" si="178"/>
        <v>0</v>
      </c>
      <c r="II106" s="322">
        <f t="shared" si="178"/>
        <v>0</v>
      </c>
      <c r="IJ106" s="322">
        <f t="shared" si="178"/>
        <v>0</v>
      </c>
      <c r="IK106" s="322">
        <f t="shared" si="178"/>
        <v>0</v>
      </c>
      <c r="IL106" s="322">
        <f t="shared" si="178"/>
        <v>0</v>
      </c>
      <c r="IM106" s="322">
        <f t="shared" si="178"/>
        <v>0</v>
      </c>
      <c r="IN106" s="322">
        <f t="shared" si="178"/>
        <v>0</v>
      </c>
      <c r="IO106" s="322">
        <f t="shared" si="178"/>
        <v>0</v>
      </c>
      <c r="IP106" s="322">
        <f t="shared" si="178"/>
        <v>0</v>
      </c>
      <c r="IQ106" s="322">
        <f t="shared" si="178"/>
        <v>0</v>
      </c>
      <c r="IR106" s="322">
        <f t="shared" si="178"/>
        <v>0</v>
      </c>
      <c r="IS106" s="322">
        <f t="shared" si="178"/>
        <v>0</v>
      </c>
      <c r="IT106" s="322">
        <f t="shared" si="178"/>
        <v>0</v>
      </c>
      <c r="IU106" s="322">
        <f t="shared" si="178"/>
        <v>0</v>
      </c>
      <c r="IV106" s="322">
        <f t="shared" si="178"/>
        <v>0</v>
      </c>
      <c r="IW106" s="322">
        <f t="shared" si="178"/>
        <v>0</v>
      </c>
      <c r="IX106" s="322">
        <f t="shared" si="178"/>
        <v>0</v>
      </c>
      <c r="IY106" s="322">
        <f t="shared" si="178"/>
        <v>0</v>
      </c>
      <c r="IZ106" s="322">
        <f t="shared" ref="IZ106:JV106" si="179">IF(12*($B$103-1)=IZ$63,$F$49,0)</f>
        <v>0</v>
      </c>
      <c r="JA106" s="322">
        <f t="shared" si="179"/>
        <v>0</v>
      </c>
      <c r="JB106" s="322">
        <f t="shared" si="179"/>
        <v>0</v>
      </c>
      <c r="JC106" s="322">
        <f t="shared" si="179"/>
        <v>0</v>
      </c>
      <c r="JD106" s="322">
        <f t="shared" si="179"/>
        <v>0</v>
      </c>
      <c r="JE106" s="322">
        <f t="shared" si="179"/>
        <v>0</v>
      </c>
      <c r="JF106" s="322">
        <f t="shared" si="179"/>
        <v>0</v>
      </c>
      <c r="JG106" s="322">
        <f t="shared" si="179"/>
        <v>0</v>
      </c>
      <c r="JH106" s="322">
        <f t="shared" si="179"/>
        <v>0</v>
      </c>
      <c r="JI106" s="322">
        <f t="shared" si="179"/>
        <v>0</v>
      </c>
      <c r="JJ106" s="322">
        <f t="shared" si="179"/>
        <v>0</v>
      </c>
      <c r="JK106" s="322">
        <f t="shared" si="179"/>
        <v>0</v>
      </c>
      <c r="JL106" s="322">
        <f t="shared" si="179"/>
        <v>0</v>
      </c>
      <c r="JM106" s="322">
        <f t="shared" si="179"/>
        <v>0</v>
      </c>
      <c r="JN106" s="322">
        <f t="shared" si="179"/>
        <v>0</v>
      </c>
      <c r="JO106" s="322">
        <f t="shared" si="179"/>
        <v>0</v>
      </c>
      <c r="JP106" s="322">
        <f t="shared" si="179"/>
        <v>0</v>
      </c>
      <c r="JQ106" s="322">
        <f t="shared" si="179"/>
        <v>0</v>
      </c>
      <c r="JR106" s="322">
        <f t="shared" si="179"/>
        <v>0</v>
      </c>
      <c r="JS106" s="322">
        <f t="shared" si="179"/>
        <v>0</v>
      </c>
      <c r="JT106" s="322">
        <f t="shared" si="179"/>
        <v>0</v>
      </c>
      <c r="JU106" s="322">
        <f t="shared" si="179"/>
        <v>0</v>
      </c>
      <c r="JV106" s="322">
        <f t="shared" si="179"/>
        <v>0</v>
      </c>
    </row>
    <row r="107" spans="1:282" s="363" customFormat="1" x14ac:dyDescent="0.25">
      <c r="A107" s="363" t="s">
        <v>476</v>
      </c>
      <c r="B107" s="361"/>
      <c r="C107" s="348">
        <f>IF(AND(C$67&gt;0,C$67&lt;=IF(AND($B$8&gt;0, $B$8 &lt; $B$103), $C$38 - 12*($B$103-$B$8-1),$C$38)),PPMT($C$37,C$67,IF(AND($B$8&gt;0, $B$8 &lt; $B$103), $C$38 - 12*($B$103-$B$8-1),$C$38),$F$50),0)</f>
        <v>0</v>
      </c>
      <c r="D107" s="348">
        <f t="shared" ref="D107:BO107" si="180">IF(AND(D$67&gt;0,D$67&lt;=IF(AND($B$8&gt;0, $B$8 &lt; $B$103), $C$38 - 12*($B$103-$B$8-1),$C$38)),PPMT($C$37,D$67,IF(AND($B$8&gt;0, $B$8 &lt; $B$103), $C$38 - 12*($B$103-$B$8-1),$C$38),$F$50),0)</f>
        <v>0</v>
      </c>
      <c r="E107" s="348">
        <f t="shared" si="180"/>
        <v>0</v>
      </c>
      <c r="F107" s="348">
        <f t="shared" si="180"/>
        <v>0</v>
      </c>
      <c r="G107" s="348">
        <f t="shared" si="180"/>
        <v>0</v>
      </c>
      <c r="H107" s="348">
        <f t="shared" si="180"/>
        <v>0</v>
      </c>
      <c r="I107" s="348">
        <f t="shared" si="180"/>
        <v>0</v>
      </c>
      <c r="J107" s="348">
        <f t="shared" si="180"/>
        <v>0</v>
      </c>
      <c r="K107" s="348">
        <f t="shared" si="180"/>
        <v>0</v>
      </c>
      <c r="L107" s="348">
        <f t="shared" si="180"/>
        <v>0</v>
      </c>
      <c r="M107" s="348">
        <f t="shared" si="180"/>
        <v>0</v>
      </c>
      <c r="N107" s="348">
        <f t="shared" si="180"/>
        <v>0</v>
      </c>
      <c r="O107" s="348">
        <f t="shared" si="180"/>
        <v>0</v>
      </c>
      <c r="P107" s="348">
        <f t="shared" si="180"/>
        <v>0</v>
      </c>
      <c r="Q107" s="348">
        <f t="shared" si="180"/>
        <v>0</v>
      </c>
      <c r="R107" s="348">
        <f t="shared" si="180"/>
        <v>0</v>
      </c>
      <c r="S107" s="348">
        <f t="shared" si="180"/>
        <v>0</v>
      </c>
      <c r="T107" s="348">
        <f t="shared" si="180"/>
        <v>0</v>
      </c>
      <c r="U107" s="348">
        <f t="shared" si="180"/>
        <v>0</v>
      </c>
      <c r="V107" s="348">
        <f t="shared" si="180"/>
        <v>0</v>
      </c>
      <c r="W107" s="348">
        <f t="shared" si="180"/>
        <v>0</v>
      </c>
      <c r="X107" s="348">
        <f t="shared" si="180"/>
        <v>0</v>
      </c>
      <c r="Y107" s="348">
        <f t="shared" si="180"/>
        <v>0</v>
      </c>
      <c r="Z107" s="348">
        <f t="shared" si="180"/>
        <v>0</v>
      </c>
      <c r="AA107" s="348">
        <f t="shared" si="180"/>
        <v>0</v>
      </c>
      <c r="AB107" s="348">
        <f t="shared" si="180"/>
        <v>0</v>
      </c>
      <c r="AC107" s="348">
        <f t="shared" si="180"/>
        <v>0</v>
      </c>
      <c r="AD107" s="348">
        <f t="shared" si="180"/>
        <v>0</v>
      </c>
      <c r="AE107" s="348">
        <f t="shared" si="180"/>
        <v>0</v>
      </c>
      <c r="AF107" s="348">
        <f t="shared" si="180"/>
        <v>0</v>
      </c>
      <c r="AG107" s="348">
        <f t="shared" si="180"/>
        <v>0</v>
      </c>
      <c r="AH107" s="348">
        <f t="shared" si="180"/>
        <v>0</v>
      </c>
      <c r="AI107" s="348">
        <f t="shared" si="180"/>
        <v>0</v>
      </c>
      <c r="AJ107" s="348">
        <f t="shared" si="180"/>
        <v>0</v>
      </c>
      <c r="AK107" s="348">
        <f t="shared" si="180"/>
        <v>0</v>
      </c>
      <c r="AL107" s="348">
        <f t="shared" si="180"/>
        <v>0</v>
      </c>
      <c r="AM107" s="348">
        <f t="shared" si="180"/>
        <v>-6474.3811919782229</v>
      </c>
      <c r="AN107" s="348">
        <f t="shared" si="180"/>
        <v>-6501.3577802781329</v>
      </c>
      <c r="AO107" s="348">
        <f t="shared" si="180"/>
        <v>-6528.4467710292911</v>
      </c>
      <c r="AP107" s="348">
        <f t="shared" si="180"/>
        <v>-6555.6486325752467</v>
      </c>
      <c r="AQ107" s="348">
        <f t="shared" si="180"/>
        <v>-6582.9638352109769</v>
      </c>
      <c r="AR107" s="348">
        <f t="shared" si="180"/>
        <v>-6610.3928511910226</v>
      </c>
      <c r="AS107" s="348">
        <f t="shared" si="180"/>
        <v>-6637.936154737652</v>
      </c>
      <c r="AT107" s="348">
        <f t="shared" si="180"/>
        <v>-6665.5942220490588</v>
      </c>
      <c r="AU107" s="348">
        <f t="shared" si="180"/>
        <v>-6693.3675313075964</v>
      </c>
      <c r="AV107" s="348">
        <f t="shared" si="180"/>
        <v>-6721.2565626880451</v>
      </c>
      <c r="AW107" s="348">
        <f t="shared" si="180"/>
        <v>-6749.2617983659129</v>
      </c>
      <c r="AX107" s="348">
        <f t="shared" si="180"/>
        <v>-6777.3837225257703</v>
      </c>
      <c r="AY107" s="348">
        <f t="shared" si="180"/>
        <v>-6805.6228213696277</v>
      </c>
      <c r="AZ107" s="348">
        <f t="shared" si="180"/>
        <v>-6833.9795831253332</v>
      </c>
      <c r="BA107" s="348">
        <f t="shared" si="180"/>
        <v>-6862.4544980550236</v>
      </c>
      <c r="BB107" s="348">
        <f t="shared" si="180"/>
        <v>-6891.0480584635852</v>
      </c>
      <c r="BC107" s="348">
        <f t="shared" si="180"/>
        <v>-6919.7607587071834</v>
      </c>
      <c r="BD107" s="348">
        <f t="shared" si="180"/>
        <v>-6948.593095201797</v>
      </c>
      <c r="BE107" s="348">
        <f t="shared" si="180"/>
        <v>-6977.5455664318051</v>
      </c>
      <c r="BF107" s="348">
        <f t="shared" si="180"/>
        <v>-7006.6186729586043</v>
      </c>
      <c r="BG107" s="348">
        <f t="shared" si="180"/>
        <v>-7035.8129174292635</v>
      </c>
      <c r="BH107" s="348">
        <f t="shared" si="180"/>
        <v>-7065.1288045852189</v>
      </c>
      <c r="BI107" s="348">
        <f t="shared" si="180"/>
        <v>-7094.566841270992</v>
      </c>
      <c r="BJ107" s="348">
        <f t="shared" si="180"/>
        <v>-7124.1275364429539</v>
      </c>
      <c r="BK107" s="348">
        <f t="shared" si="180"/>
        <v>-7153.8114011781327</v>
      </c>
      <c r="BL107" s="348">
        <f t="shared" si="180"/>
        <v>-7183.6189486830417</v>
      </c>
      <c r="BM107" s="348">
        <f t="shared" si="180"/>
        <v>-7213.5506943025548</v>
      </c>
      <c r="BN107" s="348">
        <f t="shared" si="180"/>
        <v>-7243.6071555288145</v>
      </c>
      <c r="BO107" s="348">
        <f t="shared" si="180"/>
        <v>-7273.7888520101851</v>
      </c>
      <c r="BP107" s="348">
        <f t="shared" ref="BP107:EA107" si="181">IF(AND(BP$67&gt;0,BP$67&lt;=IF(AND($B$8&gt;0, $B$8 &lt; $B$103), $C$38 - 12*($B$103-$B$8-1),$C$38)),PPMT($C$37,BP$67,IF(AND($B$8&gt;0, $B$8 &lt; $B$103), $C$38 - 12*($B$103-$B$8-1),$C$38),$F$50),0)</f>
        <v>-7304.0963055602269</v>
      </c>
      <c r="BQ107" s="348">
        <f t="shared" si="181"/>
        <v>-7334.5300401667291</v>
      </c>
      <c r="BR107" s="348">
        <f t="shared" si="181"/>
        <v>-7365.0905820007574</v>
      </c>
      <c r="BS107" s="348">
        <f t="shared" si="181"/>
        <v>-7395.77845942576</v>
      </c>
      <c r="BT107" s="348">
        <f t="shared" si="181"/>
        <v>-7426.5942030067008</v>
      </c>
      <c r="BU107" s="348">
        <f t="shared" si="181"/>
        <v>-7457.5383455192286</v>
      </c>
      <c r="BV107" s="348">
        <f t="shared" si="181"/>
        <v>-7488.6114219588917</v>
      </c>
      <c r="BW107" s="348">
        <f t="shared" si="181"/>
        <v>-7519.813969550386</v>
      </c>
      <c r="BX107" s="348">
        <f t="shared" si="181"/>
        <v>-7551.1465277568477</v>
      </c>
      <c r="BY107" s="348">
        <f t="shared" si="181"/>
        <v>-7582.6096382891674</v>
      </c>
      <c r="BZ107" s="348">
        <f t="shared" si="181"/>
        <v>-7614.2038451153712</v>
      </c>
      <c r="CA107" s="348">
        <f t="shared" si="181"/>
        <v>-7645.9296944700191</v>
      </c>
      <c r="CB107" s="348">
        <f t="shared" si="181"/>
        <v>-7677.7877348636439</v>
      </c>
      <c r="CC107" s="348">
        <f t="shared" si="181"/>
        <v>-7709.7785170922425</v>
      </c>
      <c r="CD107" s="348">
        <f t="shared" si="181"/>
        <v>-7741.9025942467933</v>
      </c>
      <c r="CE107" s="348">
        <f t="shared" si="181"/>
        <v>-7774.1605217228225</v>
      </c>
      <c r="CF107" s="348">
        <f t="shared" si="181"/>
        <v>-7806.5528572300009</v>
      </c>
      <c r="CG107" s="348">
        <f t="shared" si="181"/>
        <v>-7839.0801608017928</v>
      </c>
      <c r="CH107" s="348">
        <f t="shared" si="181"/>
        <v>-7871.7429948051331</v>
      </c>
      <c r="CI107" s="348">
        <f t="shared" si="181"/>
        <v>-7904.5419239501543</v>
      </c>
      <c r="CJ107" s="348">
        <f t="shared" si="181"/>
        <v>-7937.4775152999473</v>
      </c>
      <c r="CK107" s="348">
        <f t="shared" si="181"/>
        <v>-7970.5503382803627</v>
      </c>
      <c r="CL107" s="348">
        <f t="shared" si="181"/>
        <v>-8003.7609646898645</v>
      </c>
      <c r="CM107" s="348">
        <f t="shared" si="181"/>
        <v>-8037.1099687094065</v>
      </c>
      <c r="CN107" s="348">
        <f t="shared" si="181"/>
        <v>-8070.5979269123618</v>
      </c>
      <c r="CO107" s="348">
        <f t="shared" si="181"/>
        <v>-8104.2254182744973</v>
      </c>
      <c r="CP107" s="348">
        <f t="shared" si="181"/>
        <v>-8137.9930241839729</v>
      </c>
      <c r="CQ107" s="348">
        <f t="shared" si="181"/>
        <v>-8171.9013284514076</v>
      </c>
      <c r="CR107" s="348">
        <f t="shared" si="181"/>
        <v>-8205.9509173199549</v>
      </c>
      <c r="CS107" s="348">
        <f t="shared" si="181"/>
        <v>-8240.1423794754555</v>
      </c>
      <c r="CT107" s="348">
        <f t="shared" si="181"/>
        <v>-8274.476306056602</v>
      </c>
      <c r="CU107" s="348">
        <f t="shared" si="181"/>
        <v>-8308.9532906651712</v>
      </c>
      <c r="CV107" s="348">
        <f t="shared" si="181"/>
        <v>-8343.5739293762763</v>
      </c>
      <c r="CW107" s="348">
        <f t="shared" si="181"/>
        <v>-8378.3388207486769</v>
      </c>
      <c r="CX107" s="348">
        <f t="shared" si="181"/>
        <v>-8413.2485658351306</v>
      </c>
      <c r="CY107" s="348">
        <f t="shared" si="181"/>
        <v>-8448.3037681927763</v>
      </c>
      <c r="CZ107" s="348">
        <f t="shared" si="181"/>
        <v>-8483.505033893578</v>
      </c>
      <c r="DA107" s="348">
        <f t="shared" si="181"/>
        <v>-8518.8529715348013</v>
      </c>
      <c r="DB107" s="348">
        <f t="shared" si="181"/>
        <v>-8554.3481922495321</v>
      </c>
      <c r="DC107" s="348">
        <f t="shared" si="181"/>
        <v>-8589.9913097172375</v>
      </c>
      <c r="DD107" s="348">
        <f t="shared" si="181"/>
        <v>-8625.7829401743929</v>
      </c>
      <c r="DE107" s="348">
        <f t="shared" si="181"/>
        <v>-8661.7237024251208</v>
      </c>
      <c r="DF107" s="348">
        <f t="shared" si="181"/>
        <v>-8697.8142178518901</v>
      </c>
      <c r="DG107" s="348">
        <f t="shared" si="181"/>
        <v>-8734.055110426274</v>
      </c>
      <c r="DH107" s="348">
        <f t="shared" si="181"/>
        <v>-8770.4470067197162</v>
      </c>
      <c r="DI107" s="348">
        <f t="shared" si="181"/>
        <v>-8806.9905359143813</v>
      </c>
      <c r="DJ107" s="348">
        <f t="shared" si="181"/>
        <v>-8843.6863298140252</v>
      </c>
      <c r="DK107" s="348">
        <f t="shared" si="181"/>
        <v>-8880.535022854916</v>
      </c>
      <c r="DL107" s="348">
        <f t="shared" si="181"/>
        <v>-8917.5372521168101</v>
      </c>
      <c r="DM107" s="348">
        <f t="shared" si="181"/>
        <v>-8954.6936573339663</v>
      </c>
      <c r="DN107" s="348">
        <f t="shared" si="181"/>
        <v>-8992.00488090619</v>
      </c>
      <c r="DO107" s="348">
        <f t="shared" si="181"/>
        <v>-9029.4715679099663</v>
      </c>
      <c r="DP107" s="348">
        <f t="shared" si="181"/>
        <v>-9067.0943661095898</v>
      </c>
      <c r="DQ107" s="348">
        <f t="shared" si="181"/>
        <v>-9104.8739259683789</v>
      </c>
      <c r="DR107" s="348">
        <f t="shared" si="181"/>
        <v>-9142.810900659917</v>
      </c>
      <c r="DS107" s="348">
        <f t="shared" si="181"/>
        <v>-9180.9059460793324</v>
      </c>
      <c r="DT107" s="348">
        <f t="shared" si="181"/>
        <v>-9219.1597208546627</v>
      </c>
      <c r="DU107" s="348">
        <f t="shared" si="181"/>
        <v>-9257.5728863582244</v>
      </c>
      <c r="DV107" s="348">
        <f t="shared" si="181"/>
        <v>-9296.1461067180499</v>
      </c>
      <c r="DW107" s="348">
        <f t="shared" si="181"/>
        <v>-9334.8800488293746</v>
      </c>
      <c r="DX107" s="348">
        <f t="shared" si="181"/>
        <v>-9373.7753823661624</v>
      </c>
      <c r="DY107" s="348">
        <f t="shared" si="181"/>
        <v>-9412.8327797926904</v>
      </c>
      <c r="DZ107" s="348">
        <f t="shared" si="181"/>
        <v>-9452.052916375158</v>
      </c>
      <c r="EA107" s="348">
        <f t="shared" si="181"/>
        <v>-9491.4364701933882</v>
      </c>
      <c r="EB107" s="348">
        <f t="shared" ref="EB107:GM107" si="182">IF(AND(EB$67&gt;0,EB$67&lt;=IF(AND($B$8&gt;0, $B$8 &lt; $B$103), $C$38 - 12*($B$103-$B$8-1),$C$38)),PPMT($C$37,EB$67,IF(AND($B$8&gt;0, $B$8 &lt; $B$103), $C$38 - 12*($B$103-$B$8-1),$C$38),$F$50),0)</f>
        <v>-9530.9841221525276</v>
      </c>
      <c r="EC107" s="348">
        <f t="shared" si="182"/>
        <v>-9570.6965559948312</v>
      </c>
      <c r="ED107" s="348">
        <f t="shared" si="182"/>
        <v>-9610.5744583114774</v>
      </c>
      <c r="EE107" s="348">
        <f t="shared" si="182"/>
        <v>-9650.6185185544382</v>
      </c>
      <c r="EF107" s="348">
        <f t="shared" si="182"/>
        <v>-9690.8294290484155</v>
      </c>
      <c r="EG107" s="348">
        <f t="shared" si="182"/>
        <v>-9731.2078850027847</v>
      </c>
      <c r="EH107" s="348">
        <f t="shared" si="182"/>
        <v>-9771.7545845236291</v>
      </c>
      <c r="EI107" s="348">
        <f t="shared" si="182"/>
        <v>-9812.4702286258125</v>
      </c>
      <c r="EJ107" s="348">
        <f t="shared" si="182"/>
        <v>-9853.3555212450847</v>
      </c>
      <c r="EK107" s="348">
        <f t="shared" si="182"/>
        <v>-9894.411169250272</v>
      </c>
      <c r="EL107" s="348">
        <f t="shared" si="182"/>
        <v>-9935.6378824554831</v>
      </c>
      <c r="EM107" s="348">
        <f t="shared" si="182"/>
        <v>-9977.0363736323798</v>
      </c>
      <c r="EN107" s="348">
        <f t="shared" si="182"/>
        <v>-10018.607358522517</v>
      </c>
      <c r="EO107" s="348">
        <f t="shared" si="182"/>
        <v>-10060.351555849695</v>
      </c>
      <c r="EP107" s="348">
        <f t="shared" si="182"/>
        <v>-10102.2696873324</v>
      </c>
      <c r="EQ107" s="348">
        <f t="shared" si="182"/>
        <v>-10144.362477696286</v>
      </c>
      <c r="ER107" s="348">
        <f t="shared" si="182"/>
        <v>-10186.630654686687</v>
      </c>
      <c r="ES107" s="348">
        <f t="shared" si="182"/>
        <v>-10229.074949081214</v>
      </c>
      <c r="ET107" s="348">
        <f t="shared" si="182"/>
        <v>-10271.696094702385</v>
      </c>
      <c r="EU107" s="348">
        <f t="shared" si="182"/>
        <v>-10314.494828430314</v>
      </c>
      <c r="EV107" s="348">
        <f t="shared" si="182"/>
        <v>-10357.47189021544</v>
      </c>
      <c r="EW107" s="348">
        <f t="shared" si="182"/>
        <v>-10400.628023091336</v>
      </c>
      <c r="EX107" s="348">
        <f t="shared" si="182"/>
        <v>-10443.96397318755</v>
      </c>
      <c r="EY107" s="348">
        <f t="shared" si="182"/>
        <v>-10487.4804897425</v>
      </c>
      <c r="EZ107" s="348">
        <f t="shared" si="182"/>
        <v>-10531.178325116425</v>
      </c>
      <c r="FA107" s="348">
        <f t="shared" si="182"/>
        <v>-10575.05823480441</v>
      </c>
      <c r="FB107" s="348">
        <f t="shared" si="182"/>
        <v>-10619.120977449431</v>
      </c>
      <c r="FC107" s="348">
        <f t="shared" si="182"/>
        <v>-10663.36731485547</v>
      </c>
      <c r="FD107" s="348">
        <f t="shared" si="182"/>
        <v>-10707.798012000701</v>
      </c>
      <c r="FE107" s="348">
        <f t="shared" si="182"/>
        <v>-10752.413837050703</v>
      </c>
      <c r="FF107" s="348">
        <f t="shared" si="182"/>
        <v>-10797.215561371746</v>
      </c>
      <c r="FG107" s="348">
        <f t="shared" si="182"/>
        <v>-10842.203959544129</v>
      </c>
      <c r="FH107" s="348">
        <f t="shared" si="182"/>
        <v>-10887.379809375563</v>
      </c>
      <c r="FI107" s="348">
        <f t="shared" si="182"/>
        <v>-10932.743891914628</v>
      </c>
      <c r="FJ107" s="348">
        <f t="shared" si="182"/>
        <v>-10978.296991464273</v>
      </c>
      <c r="FK107" s="348">
        <f t="shared" si="182"/>
        <v>-11024.039895595373</v>
      </c>
      <c r="FL107" s="348">
        <f t="shared" si="182"/>
        <v>-11069.973395160352</v>
      </c>
      <c r="FM107" s="348">
        <f t="shared" si="182"/>
        <v>-11116.098284306856</v>
      </c>
      <c r="FN107" s="348">
        <f t="shared" si="182"/>
        <v>-11162.415360491466</v>
      </c>
      <c r="FO107" s="348">
        <f t="shared" si="182"/>
        <v>-11208.925424493515</v>
      </c>
      <c r="FP107" s="348">
        <f t="shared" si="182"/>
        <v>-11255.629280428906</v>
      </c>
      <c r="FQ107" s="348">
        <f t="shared" si="182"/>
        <v>-11302.527735764024</v>
      </c>
      <c r="FR107" s="348">
        <f t="shared" si="182"/>
        <v>-11349.621601329709</v>
      </c>
      <c r="FS107" s="348">
        <f t="shared" si="182"/>
        <v>-11396.911691335248</v>
      </c>
      <c r="FT107" s="348">
        <f t="shared" si="182"/>
        <v>-11444.39882338248</v>
      </c>
      <c r="FU107" s="348">
        <f t="shared" si="182"/>
        <v>-11492.083818479905</v>
      </c>
      <c r="FV107" s="348">
        <f t="shared" si="182"/>
        <v>-11539.967501056906</v>
      </c>
      <c r="FW107" s="348">
        <f t="shared" si="182"/>
        <v>-11588.050698977977</v>
      </c>
      <c r="FX107" s="348">
        <f t="shared" si="182"/>
        <v>-11636.33424355705</v>
      </c>
      <c r="FY107" s="348">
        <f t="shared" si="182"/>
        <v>-11684.818969571874</v>
      </c>
      <c r="FZ107" s="348">
        <f t="shared" si="182"/>
        <v>-11733.505715278423</v>
      </c>
      <c r="GA107" s="348">
        <f t="shared" si="182"/>
        <v>-11782.395322425416</v>
      </c>
      <c r="GB107" s="348">
        <f t="shared" si="182"/>
        <v>-11831.488636268856</v>
      </c>
      <c r="GC107" s="348">
        <f t="shared" si="182"/>
        <v>-11880.786505586642</v>
      </c>
      <c r="GD107" s="348">
        <f t="shared" si="182"/>
        <v>-11930.289782693251</v>
      </c>
      <c r="GE107" s="348">
        <f t="shared" si="182"/>
        <v>-11979.999323454475</v>
      </c>
      <c r="GF107" s="348">
        <f t="shared" si="182"/>
        <v>-12029.915987302202</v>
      </c>
      <c r="GG107" s="348">
        <f t="shared" si="182"/>
        <v>-12080.040637249294</v>
      </c>
      <c r="GH107" s="348">
        <f t="shared" si="182"/>
        <v>-12130.374139904499</v>
      </c>
      <c r="GI107" s="348">
        <f t="shared" si="182"/>
        <v>-12180.917365487434</v>
      </c>
      <c r="GJ107" s="348">
        <f t="shared" si="182"/>
        <v>-12231.671187843633</v>
      </c>
      <c r="GK107" s="348">
        <f t="shared" si="182"/>
        <v>-12282.636484459646</v>
      </c>
      <c r="GL107" s="348">
        <f t="shared" si="182"/>
        <v>-12333.814136478228</v>
      </c>
      <c r="GM107" s="348">
        <f t="shared" si="182"/>
        <v>-12385.205028713555</v>
      </c>
      <c r="GN107" s="348">
        <f t="shared" ref="GN107:IY107" si="183">IF(AND(GN$67&gt;0,GN$67&lt;=IF(AND($B$8&gt;0, $B$8 &lt; $B$103), $C$38 - 12*($B$103-$B$8-1),$C$38)),PPMT($C$37,GN$67,IF(AND($B$8&gt;0, $B$8 &lt; $B$103), $C$38 - 12*($B$103-$B$8-1),$C$38),$F$50),0)</f>
        <v>-12436.810049666528</v>
      </c>
      <c r="GO107" s="348">
        <f t="shared" si="183"/>
        <v>-12488.630091540139</v>
      </c>
      <c r="GP107" s="348">
        <f t="shared" si="183"/>
        <v>-12540.666050254889</v>
      </c>
      <c r="GQ107" s="348">
        <f t="shared" si="183"/>
        <v>-12592.918825464285</v>
      </c>
      <c r="GR107" s="348">
        <f t="shared" si="183"/>
        <v>-12645.389320570386</v>
      </c>
      <c r="GS107" s="348">
        <f t="shared" si="183"/>
        <v>-12698.078442739428</v>
      </c>
      <c r="GT107" s="348">
        <f t="shared" si="183"/>
        <v>-12750.98710291751</v>
      </c>
      <c r="GU107" s="348">
        <f t="shared" si="183"/>
        <v>-12804.116215846332</v>
      </c>
      <c r="GV107" s="348">
        <f t="shared" si="183"/>
        <v>-12857.466700079027</v>
      </c>
      <c r="GW107" s="348">
        <f t="shared" si="183"/>
        <v>-12911.039477996022</v>
      </c>
      <c r="GX107" s="348">
        <f t="shared" si="183"/>
        <v>-12964.835475821004</v>
      </c>
      <c r="GY107" s="348">
        <f t="shared" si="183"/>
        <v>-13018.855623636926</v>
      </c>
      <c r="GZ107" s="348">
        <f t="shared" si="183"/>
        <v>-13073.100855402079</v>
      </c>
      <c r="HA107" s="348">
        <f t="shared" si="183"/>
        <v>-13127.572108966255</v>
      </c>
      <c r="HB107" s="348">
        <f t="shared" si="183"/>
        <v>-13182.270326086946</v>
      </c>
      <c r="HC107" s="348">
        <f t="shared" si="183"/>
        <v>-13237.196452445643</v>
      </c>
      <c r="HD107" s="348">
        <f t="shared" si="183"/>
        <v>-13292.351437664167</v>
      </c>
      <c r="HE107" s="348">
        <f t="shared" si="183"/>
        <v>-13347.736235321101</v>
      </c>
      <c r="HF107" s="348">
        <f t="shared" si="183"/>
        <v>-13403.351802968273</v>
      </c>
      <c r="HG107" s="348">
        <f t="shared" si="183"/>
        <v>-13459.199102147306</v>
      </c>
      <c r="HH107" s="348">
        <f t="shared" si="183"/>
        <v>-13515.279098406254</v>
      </c>
      <c r="HI107" s="348">
        <f t="shared" si="183"/>
        <v>-13571.59276131628</v>
      </c>
      <c r="HJ107" s="348">
        <f t="shared" si="183"/>
        <v>-13628.141064488429</v>
      </c>
      <c r="HK107" s="348">
        <f t="shared" si="183"/>
        <v>-13684.924985590465</v>
      </c>
      <c r="HL107" s="348">
        <f t="shared" si="183"/>
        <v>-13741.94550636376</v>
      </c>
      <c r="HM107" s="348">
        <f t="shared" si="183"/>
        <v>-13799.203612640275</v>
      </c>
      <c r="HN107" s="348">
        <f t="shared" si="183"/>
        <v>-13856.700294359611</v>
      </c>
      <c r="HO107" s="348">
        <f t="shared" si="183"/>
        <v>-13914.436545586108</v>
      </c>
      <c r="HP107" s="348">
        <f t="shared" si="183"/>
        <v>-13972.41336452605</v>
      </c>
      <c r="HQ107" s="348">
        <f t="shared" si="183"/>
        <v>-14030.631753544909</v>
      </c>
      <c r="HR107" s="348">
        <f t="shared" si="183"/>
        <v>-14089.09271918468</v>
      </c>
      <c r="HS107" s="348">
        <f t="shared" si="183"/>
        <v>-14147.797272181282</v>
      </c>
      <c r="HT107" s="348">
        <f t="shared" si="183"/>
        <v>-14206.746427482038</v>
      </c>
      <c r="HU107" s="348">
        <f t="shared" si="183"/>
        <v>-14265.941204263214</v>
      </c>
      <c r="HV107" s="348">
        <f t="shared" si="183"/>
        <v>-14325.382625947645</v>
      </c>
      <c r="HW107" s="348">
        <f t="shared" si="183"/>
        <v>-14385.071720222426</v>
      </c>
      <c r="HX107" s="348">
        <f t="shared" si="183"/>
        <v>-14445.009519056684</v>
      </c>
      <c r="HY107" s="348">
        <f t="shared" si="183"/>
        <v>-14505.197058719421</v>
      </c>
      <c r="HZ107" s="348">
        <f t="shared" si="183"/>
        <v>-14565.635379797417</v>
      </c>
      <c r="IA107" s="348">
        <f t="shared" si="183"/>
        <v>-14626.325527213239</v>
      </c>
      <c r="IB107" s="348">
        <f t="shared" si="183"/>
        <v>-14687.268550243296</v>
      </c>
      <c r="IC107" s="348">
        <f t="shared" si="183"/>
        <v>-14748.465502535977</v>
      </c>
      <c r="ID107" s="348">
        <f t="shared" si="183"/>
        <v>-14809.917442129876</v>
      </c>
      <c r="IE107" s="348">
        <f t="shared" si="183"/>
        <v>-14871.625431472085</v>
      </c>
      <c r="IF107" s="348">
        <f t="shared" si="183"/>
        <v>-14933.59053743655</v>
      </c>
      <c r="IG107" s="348">
        <f t="shared" si="183"/>
        <v>-14995.813831342537</v>
      </c>
      <c r="IH107" s="348">
        <f t="shared" si="183"/>
        <v>-15058.296388973131</v>
      </c>
      <c r="II107" s="348">
        <f t="shared" si="183"/>
        <v>-15121.039290593852</v>
      </c>
      <c r="IJ107" s="348">
        <f t="shared" si="183"/>
        <v>-15184.043620971328</v>
      </c>
      <c r="IK107" s="348">
        <f t="shared" si="183"/>
        <v>-15247.31046939204</v>
      </c>
      <c r="IL107" s="348">
        <f t="shared" si="183"/>
        <v>-15310.840929681173</v>
      </c>
      <c r="IM107" s="348">
        <f t="shared" si="183"/>
        <v>-15374.636100221513</v>
      </c>
      <c r="IN107" s="348">
        <f t="shared" si="183"/>
        <v>-15438.697083972434</v>
      </c>
      <c r="IO107" s="348">
        <f t="shared" si="183"/>
        <v>-15503.024988488987</v>
      </c>
      <c r="IP107" s="348">
        <f t="shared" si="183"/>
        <v>-15567.620925941024</v>
      </c>
      <c r="IQ107" s="348">
        <f t="shared" si="183"/>
        <v>-15632.486013132444</v>
      </c>
      <c r="IR107" s="348">
        <f t="shared" si="183"/>
        <v>-15697.621371520496</v>
      </c>
      <c r="IS107" s="348">
        <f t="shared" si="183"/>
        <v>-15763.028127235166</v>
      </c>
      <c r="IT107" s="348">
        <f t="shared" si="183"/>
        <v>-15828.707411098645</v>
      </c>
      <c r="IU107" s="348">
        <f t="shared" si="183"/>
        <v>0</v>
      </c>
      <c r="IV107" s="348">
        <f t="shared" si="183"/>
        <v>0</v>
      </c>
      <c r="IW107" s="348">
        <f t="shared" si="183"/>
        <v>0</v>
      </c>
      <c r="IX107" s="348">
        <f t="shared" si="183"/>
        <v>0</v>
      </c>
      <c r="IY107" s="348">
        <f t="shared" si="183"/>
        <v>0</v>
      </c>
      <c r="IZ107" s="348">
        <f t="shared" ref="IZ107:JV107" si="184">IF(AND(IZ$67&gt;0,IZ$67&lt;=IF(AND($B$8&gt;0, $B$8 &lt; $B$103), $C$38 - 12*($B$103-$B$8-1),$C$38)),PPMT($C$37,IZ$67,IF(AND($B$8&gt;0, $B$8 &lt; $B$103), $C$38 - 12*($B$103-$B$8-1),$C$38),$F$50),0)</f>
        <v>0</v>
      </c>
      <c r="JA107" s="348">
        <f t="shared" si="184"/>
        <v>0</v>
      </c>
      <c r="JB107" s="348">
        <f t="shared" si="184"/>
        <v>0</v>
      </c>
      <c r="JC107" s="348">
        <f t="shared" si="184"/>
        <v>0</v>
      </c>
      <c r="JD107" s="348">
        <f t="shared" si="184"/>
        <v>0</v>
      </c>
      <c r="JE107" s="348">
        <f t="shared" si="184"/>
        <v>0</v>
      </c>
      <c r="JF107" s="348">
        <f t="shared" si="184"/>
        <v>0</v>
      </c>
      <c r="JG107" s="348">
        <f t="shared" si="184"/>
        <v>0</v>
      </c>
      <c r="JH107" s="348">
        <f t="shared" si="184"/>
        <v>0</v>
      </c>
      <c r="JI107" s="348">
        <f t="shared" si="184"/>
        <v>0</v>
      </c>
      <c r="JJ107" s="348">
        <f t="shared" si="184"/>
        <v>0</v>
      </c>
      <c r="JK107" s="348">
        <f t="shared" si="184"/>
        <v>0</v>
      </c>
      <c r="JL107" s="348">
        <f t="shared" si="184"/>
        <v>0</v>
      </c>
      <c r="JM107" s="348">
        <f t="shared" si="184"/>
        <v>0</v>
      </c>
      <c r="JN107" s="348">
        <f t="shared" si="184"/>
        <v>0</v>
      </c>
      <c r="JO107" s="348">
        <f t="shared" si="184"/>
        <v>0</v>
      </c>
      <c r="JP107" s="348">
        <f t="shared" si="184"/>
        <v>0</v>
      </c>
      <c r="JQ107" s="348">
        <f t="shared" si="184"/>
        <v>0</v>
      </c>
      <c r="JR107" s="348">
        <f t="shared" si="184"/>
        <v>0</v>
      </c>
      <c r="JS107" s="348">
        <f t="shared" si="184"/>
        <v>0</v>
      </c>
      <c r="JT107" s="348">
        <f t="shared" si="184"/>
        <v>0</v>
      </c>
      <c r="JU107" s="348">
        <f t="shared" si="184"/>
        <v>0</v>
      </c>
      <c r="JV107" s="348">
        <f t="shared" si="184"/>
        <v>0</v>
      </c>
    </row>
    <row r="108" spans="1:282" x14ac:dyDescent="0.25">
      <c r="A108" t="s">
        <v>477</v>
      </c>
      <c r="B108" s="313"/>
      <c r="C108" s="322">
        <f>IF(AND(C$67=0,$D$40=1,(12*($B103-1))&lt;=C$63),$F$49*$C$37,0)</f>
        <v>0</v>
      </c>
      <c r="D108" s="322">
        <f t="shared" ref="D108:BO108" si="185">IF(AND(D$67=0,$D$40=1,(12*($B103-1))&lt;=D$63),$F$49*$C$37,0)</f>
        <v>0</v>
      </c>
      <c r="E108" s="322">
        <f t="shared" si="185"/>
        <v>0</v>
      </c>
      <c r="F108" s="322">
        <f t="shared" si="185"/>
        <v>0</v>
      </c>
      <c r="G108" s="322">
        <f t="shared" si="185"/>
        <v>0</v>
      </c>
      <c r="H108" s="322">
        <f t="shared" si="185"/>
        <v>0</v>
      </c>
      <c r="I108" s="322">
        <f t="shared" si="185"/>
        <v>0</v>
      </c>
      <c r="J108" s="322">
        <f t="shared" si="185"/>
        <v>0</v>
      </c>
      <c r="K108" s="322">
        <f t="shared" si="185"/>
        <v>0</v>
      </c>
      <c r="L108" s="322">
        <f t="shared" si="185"/>
        <v>0</v>
      </c>
      <c r="M108" s="322">
        <f t="shared" si="185"/>
        <v>0</v>
      </c>
      <c r="N108" s="322">
        <f t="shared" si="185"/>
        <v>0</v>
      </c>
      <c r="O108" s="322">
        <f t="shared" si="185"/>
        <v>0</v>
      </c>
      <c r="P108" s="322">
        <f t="shared" si="185"/>
        <v>0</v>
      </c>
      <c r="Q108" s="322">
        <f t="shared" si="185"/>
        <v>0</v>
      </c>
      <c r="R108" s="322">
        <f t="shared" si="185"/>
        <v>0</v>
      </c>
      <c r="S108" s="322">
        <f t="shared" si="185"/>
        <v>0</v>
      </c>
      <c r="T108" s="322">
        <f t="shared" si="185"/>
        <v>0</v>
      </c>
      <c r="U108" s="322">
        <f t="shared" si="185"/>
        <v>0</v>
      </c>
      <c r="V108" s="322">
        <f t="shared" si="185"/>
        <v>0</v>
      </c>
      <c r="W108" s="322">
        <f t="shared" si="185"/>
        <v>0</v>
      </c>
      <c r="X108" s="322">
        <f t="shared" si="185"/>
        <v>0</v>
      </c>
      <c r="Y108" s="322">
        <f t="shared" si="185"/>
        <v>0</v>
      </c>
      <c r="Z108" s="322">
        <f t="shared" si="185"/>
        <v>0</v>
      </c>
      <c r="AA108" s="322">
        <f t="shared" si="185"/>
        <v>0</v>
      </c>
      <c r="AB108" s="322">
        <f t="shared" si="185"/>
        <v>0</v>
      </c>
      <c r="AC108" s="322">
        <f t="shared" si="185"/>
        <v>0</v>
      </c>
      <c r="AD108" s="322">
        <f t="shared" si="185"/>
        <v>0</v>
      </c>
      <c r="AE108" s="322">
        <f t="shared" si="185"/>
        <v>0</v>
      </c>
      <c r="AF108" s="322">
        <f t="shared" si="185"/>
        <v>0</v>
      </c>
      <c r="AG108" s="322">
        <f t="shared" si="185"/>
        <v>0</v>
      </c>
      <c r="AH108" s="322">
        <f t="shared" si="185"/>
        <v>0</v>
      </c>
      <c r="AI108" s="322">
        <f t="shared" si="185"/>
        <v>0</v>
      </c>
      <c r="AJ108" s="322">
        <f t="shared" si="185"/>
        <v>0</v>
      </c>
      <c r="AK108" s="322">
        <f t="shared" si="185"/>
        <v>0</v>
      </c>
      <c r="AL108" s="322">
        <f t="shared" si="185"/>
        <v>0</v>
      </c>
      <c r="AM108" s="322">
        <f t="shared" si="185"/>
        <v>0</v>
      </c>
      <c r="AN108" s="322">
        <f t="shared" si="185"/>
        <v>0</v>
      </c>
      <c r="AO108" s="322">
        <f t="shared" si="185"/>
        <v>0</v>
      </c>
      <c r="AP108" s="322">
        <f t="shared" si="185"/>
        <v>0</v>
      </c>
      <c r="AQ108" s="322">
        <f t="shared" si="185"/>
        <v>0</v>
      </c>
      <c r="AR108" s="322">
        <f t="shared" si="185"/>
        <v>0</v>
      </c>
      <c r="AS108" s="322">
        <f t="shared" si="185"/>
        <v>0</v>
      </c>
      <c r="AT108" s="322">
        <f t="shared" si="185"/>
        <v>0</v>
      </c>
      <c r="AU108" s="322">
        <f t="shared" si="185"/>
        <v>0</v>
      </c>
      <c r="AV108" s="322">
        <f t="shared" si="185"/>
        <v>0</v>
      </c>
      <c r="AW108" s="322">
        <f t="shared" si="185"/>
        <v>0</v>
      </c>
      <c r="AX108" s="322">
        <f t="shared" si="185"/>
        <v>0</v>
      </c>
      <c r="AY108" s="322">
        <f t="shared" si="185"/>
        <v>0</v>
      </c>
      <c r="AZ108" s="322">
        <f t="shared" si="185"/>
        <v>0</v>
      </c>
      <c r="BA108" s="322">
        <f t="shared" si="185"/>
        <v>0</v>
      </c>
      <c r="BB108" s="322">
        <f t="shared" si="185"/>
        <v>0</v>
      </c>
      <c r="BC108" s="322">
        <f t="shared" si="185"/>
        <v>0</v>
      </c>
      <c r="BD108" s="322">
        <f t="shared" si="185"/>
        <v>0</v>
      </c>
      <c r="BE108" s="322">
        <f t="shared" si="185"/>
        <v>0</v>
      </c>
      <c r="BF108" s="322">
        <f t="shared" si="185"/>
        <v>0</v>
      </c>
      <c r="BG108" s="322">
        <f t="shared" si="185"/>
        <v>0</v>
      </c>
      <c r="BH108" s="322">
        <f t="shared" si="185"/>
        <v>0</v>
      </c>
      <c r="BI108" s="322">
        <f t="shared" si="185"/>
        <v>0</v>
      </c>
      <c r="BJ108" s="322">
        <f t="shared" si="185"/>
        <v>0</v>
      </c>
      <c r="BK108" s="322">
        <f t="shared" si="185"/>
        <v>0</v>
      </c>
      <c r="BL108" s="322">
        <f t="shared" si="185"/>
        <v>0</v>
      </c>
      <c r="BM108" s="322">
        <f t="shared" si="185"/>
        <v>0</v>
      </c>
      <c r="BN108" s="322">
        <f t="shared" si="185"/>
        <v>0</v>
      </c>
      <c r="BO108" s="322">
        <f t="shared" si="185"/>
        <v>0</v>
      </c>
      <c r="BP108" s="322">
        <f t="shared" ref="BP108:EA108" si="186">IF(AND(BP$67=0,$D$40=1,(12*($B103-1))&lt;=BP$63),$F$49*$C$37,0)</f>
        <v>0</v>
      </c>
      <c r="BQ108" s="322">
        <f t="shared" si="186"/>
        <v>0</v>
      </c>
      <c r="BR108" s="322">
        <f t="shared" si="186"/>
        <v>0</v>
      </c>
      <c r="BS108" s="322">
        <f t="shared" si="186"/>
        <v>0</v>
      </c>
      <c r="BT108" s="322">
        <f t="shared" si="186"/>
        <v>0</v>
      </c>
      <c r="BU108" s="322">
        <f t="shared" si="186"/>
        <v>0</v>
      </c>
      <c r="BV108" s="322">
        <f t="shared" si="186"/>
        <v>0</v>
      </c>
      <c r="BW108" s="322">
        <f t="shared" si="186"/>
        <v>0</v>
      </c>
      <c r="BX108" s="322">
        <f t="shared" si="186"/>
        <v>0</v>
      </c>
      <c r="BY108" s="322">
        <f t="shared" si="186"/>
        <v>0</v>
      </c>
      <c r="BZ108" s="322">
        <f t="shared" si="186"/>
        <v>0</v>
      </c>
      <c r="CA108" s="322">
        <f t="shared" si="186"/>
        <v>0</v>
      </c>
      <c r="CB108" s="322">
        <f t="shared" si="186"/>
        <v>0</v>
      </c>
      <c r="CC108" s="322">
        <f t="shared" si="186"/>
        <v>0</v>
      </c>
      <c r="CD108" s="322">
        <f t="shared" si="186"/>
        <v>0</v>
      </c>
      <c r="CE108" s="322">
        <f t="shared" si="186"/>
        <v>0</v>
      </c>
      <c r="CF108" s="322">
        <f t="shared" si="186"/>
        <v>0</v>
      </c>
      <c r="CG108" s="322">
        <f t="shared" si="186"/>
        <v>0</v>
      </c>
      <c r="CH108" s="322">
        <f t="shared" si="186"/>
        <v>0</v>
      </c>
      <c r="CI108" s="322">
        <f t="shared" si="186"/>
        <v>0</v>
      </c>
      <c r="CJ108" s="322">
        <f t="shared" si="186"/>
        <v>0</v>
      </c>
      <c r="CK108" s="322">
        <f t="shared" si="186"/>
        <v>0</v>
      </c>
      <c r="CL108" s="322">
        <f t="shared" si="186"/>
        <v>0</v>
      </c>
      <c r="CM108" s="322">
        <f t="shared" si="186"/>
        <v>0</v>
      </c>
      <c r="CN108" s="322">
        <f t="shared" si="186"/>
        <v>0</v>
      </c>
      <c r="CO108" s="322">
        <f t="shared" si="186"/>
        <v>0</v>
      </c>
      <c r="CP108" s="322">
        <f t="shared" si="186"/>
        <v>0</v>
      </c>
      <c r="CQ108" s="322">
        <f t="shared" si="186"/>
        <v>0</v>
      </c>
      <c r="CR108" s="322">
        <f t="shared" si="186"/>
        <v>0</v>
      </c>
      <c r="CS108" s="322">
        <f t="shared" si="186"/>
        <v>0</v>
      </c>
      <c r="CT108" s="322">
        <f t="shared" si="186"/>
        <v>0</v>
      </c>
      <c r="CU108" s="322">
        <f t="shared" si="186"/>
        <v>0</v>
      </c>
      <c r="CV108" s="322">
        <f t="shared" si="186"/>
        <v>0</v>
      </c>
      <c r="CW108" s="322">
        <f t="shared" si="186"/>
        <v>0</v>
      </c>
      <c r="CX108" s="322">
        <f t="shared" si="186"/>
        <v>0</v>
      </c>
      <c r="CY108" s="322">
        <f t="shared" si="186"/>
        <v>0</v>
      </c>
      <c r="CZ108" s="322">
        <f t="shared" si="186"/>
        <v>0</v>
      </c>
      <c r="DA108" s="322">
        <f t="shared" si="186"/>
        <v>0</v>
      </c>
      <c r="DB108" s="322">
        <f t="shared" si="186"/>
        <v>0</v>
      </c>
      <c r="DC108" s="322">
        <f t="shared" si="186"/>
        <v>0</v>
      </c>
      <c r="DD108" s="322">
        <f t="shared" si="186"/>
        <v>0</v>
      </c>
      <c r="DE108" s="322">
        <f t="shared" si="186"/>
        <v>0</v>
      </c>
      <c r="DF108" s="322">
        <f t="shared" si="186"/>
        <v>0</v>
      </c>
      <c r="DG108" s="322">
        <f t="shared" si="186"/>
        <v>0</v>
      </c>
      <c r="DH108" s="322">
        <f t="shared" si="186"/>
        <v>0</v>
      </c>
      <c r="DI108" s="322">
        <f t="shared" si="186"/>
        <v>0</v>
      </c>
      <c r="DJ108" s="322">
        <f t="shared" si="186"/>
        <v>0</v>
      </c>
      <c r="DK108" s="322">
        <f t="shared" si="186"/>
        <v>0</v>
      </c>
      <c r="DL108" s="322">
        <f t="shared" si="186"/>
        <v>0</v>
      </c>
      <c r="DM108" s="322">
        <f t="shared" si="186"/>
        <v>0</v>
      </c>
      <c r="DN108" s="322">
        <f t="shared" si="186"/>
        <v>0</v>
      </c>
      <c r="DO108" s="322">
        <f t="shared" si="186"/>
        <v>0</v>
      </c>
      <c r="DP108" s="322">
        <f t="shared" si="186"/>
        <v>0</v>
      </c>
      <c r="DQ108" s="322">
        <f t="shared" si="186"/>
        <v>0</v>
      </c>
      <c r="DR108" s="322">
        <f t="shared" si="186"/>
        <v>0</v>
      </c>
      <c r="DS108" s="322">
        <f t="shared" si="186"/>
        <v>0</v>
      </c>
      <c r="DT108" s="322">
        <f t="shared" si="186"/>
        <v>0</v>
      </c>
      <c r="DU108" s="322">
        <f t="shared" si="186"/>
        <v>0</v>
      </c>
      <c r="DV108" s="322">
        <f t="shared" si="186"/>
        <v>0</v>
      </c>
      <c r="DW108" s="322">
        <f t="shared" si="186"/>
        <v>0</v>
      </c>
      <c r="DX108" s="322">
        <f t="shared" si="186"/>
        <v>0</v>
      </c>
      <c r="DY108" s="322">
        <f t="shared" si="186"/>
        <v>0</v>
      </c>
      <c r="DZ108" s="322">
        <f t="shared" si="186"/>
        <v>0</v>
      </c>
      <c r="EA108" s="322">
        <f t="shared" si="186"/>
        <v>0</v>
      </c>
      <c r="EB108" s="322">
        <f t="shared" ref="EB108:GM108" si="187">IF(AND(EB$67=0,$D$40=1,(12*($B103-1))&lt;=EB$63),$F$49*$C$37,0)</f>
        <v>0</v>
      </c>
      <c r="EC108" s="322">
        <f t="shared" si="187"/>
        <v>0</v>
      </c>
      <c r="ED108" s="322">
        <f t="shared" si="187"/>
        <v>0</v>
      </c>
      <c r="EE108" s="322">
        <f t="shared" si="187"/>
        <v>0</v>
      </c>
      <c r="EF108" s="322">
        <f t="shared" si="187"/>
        <v>0</v>
      </c>
      <c r="EG108" s="322">
        <f t="shared" si="187"/>
        <v>0</v>
      </c>
      <c r="EH108" s="322">
        <f t="shared" si="187"/>
        <v>0</v>
      </c>
      <c r="EI108" s="322">
        <f t="shared" si="187"/>
        <v>0</v>
      </c>
      <c r="EJ108" s="322">
        <f t="shared" si="187"/>
        <v>0</v>
      </c>
      <c r="EK108" s="322">
        <f t="shared" si="187"/>
        <v>0</v>
      </c>
      <c r="EL108" s="322">
        <f t="shared" si="187"/>
        <v>0</v>
      </c>
      <c r="EM108" s="322">
        <f t="shared" si="187"/>
        <v>0</v>
      </c>
      <c r="EN108" s="322">
        <f t="shared" si="187"/>
        <v>0</v>
      </c>
      <c r="EO108" s="322">
        <f t="shared" si="187"/>
        <v>0</v>
      </c>
      <c r="EP108" s="322">
        <f t="shared" si="187"/>
        <v>0</v>
      </c>
      <c r="EQ108" s="322">
        <f t="shared" si="187"/>
        <v>0</v>
      </c>
      <c r="ER108" s="322">
        <f t="shared" si="187"/>
        <v>0</v>
      </c>
      <c r="ES108" s="322">
        <f t="shared" si="187"/>
        <v>0</v>
      </c>
      <c r="ET108" s="322">
        <f t="shared" si="187"/>
        <v>0</v>
      </c>
      <c r="EU108" s="322">
        <f t="shared" si="187"/>
        <v>0</v>
      </c>
      <c r="EV108" s="322">
        <f t="shared" si="187"/>
        <v>0</v>
      </c>
      <c r="EW108" s="322">
        <f t="shared" si="187"/>
        <v>0</v>
      </c>
      <c r="EX108" s="322">
        <f t="shared" si="187"/>
        <v>0</v>
      </c>
      <c r="EY108" s="322">
        <f t="shared" si="187"/>
        <v>0</v>
      </c>
      <c r="EZ108" s="322">
        <f t="shared" si="187"/>
        <v>0</v>
      </c>
      <c r="FA108" s="322">
        <f t="shared" si="187"/>
        <v>0</v>
      </c>
      <c r="FB108" s="322">
        <f t="shared" si="187"/>
        <v>0</v>
      </c>
      <c r="FC108" s="322">
        <f t="shared" si="187"/>
        <v>0</v>
      </c>
      <c r="FD108" s="322">
        <f t="shared" si="187"/>
        <v>0</v>
      </c>
      <c r="FE108" s="322">
        <f t="shared" si="187"/>
        <v>0</v>
      </c>
      <c r="FF108" s="322">
        <f t="shared" si="187"/>
        <v>0</v>
      </c>
      <c r="FG108" s="322">
        <f t="shared" si="187"/>
        <v>0</v>
      </c>
      <c r="FH108" s="322">
        <f t="shared" si="187"/>
        <v>0</v>
      </c>
      <c r="FI108" s="322">
        <f t="shared" si="187"/>
        <v>0</v>
      </c>
      <c r="FJ108" s="322">
        <f t="shared" si="187"/>
        <v>0</v>
      </c>
      <c r="FK108" s="322">
        <f t="shared" si="187"/>
        <v>0</v>
      </c>
      <c r="FL108" s="322">
        <f t="shared" si="187"/>
        <v>0</v>
      </c>
      <c r="FM108" s="322">
        <f t="shared" si="187"/>
        <v>0</v>
      </c>
      <c r="FN108" s="322">
        <f t="shared" si="187"/>
        <v>0</v>
      </c>
      <c r="FO108" s="322">
        <f t="shared" si="187"/>
        <v>0</v>
      </c>
      <c r="FP108" s="322">
        <f t="shared" si="187"/>
        <v>0</v>
      </c>
      <c r="FQ108" s="322">
        <f t="shared" si="187"/>
        <v>0</v>
      </c>
      <c r="FR108" s="322">
        <f t="shared" si="187"/>
        <v>0</v>
      </c>
      <c r="FS108" s="322">
        <f t="shared" si="187"/>
        <v>0</v>
      </c>
      <c r="FT108" s="322">
        <f t="shared" si="187"/>
        <v>0</v>
      </c>
      <c r="FU108" s="322">
        <f t="shared" si="187"/>
        <v>0</v>
      </c>
      <c r="FV108" s="322">
        <f t="shared" si="187"/>
        <v>0</v>
      </c>
      <c r="FW108" s="322">
        <f t="shared" si="187"/>
        <v>0</v>
      </c>
      <c r="FX108" s="322">
        <f t="shared" si="187"/>
        <v>0</v>
      </c>
      <c r="FY108" s="322">
        <f t="shared" si="187"/>
        <v>0</v>
      </c>
      <c r="FZ108" s="322">
        <f t="shared" si="187"/>
        <v>0</v>
      </c>
      <c r="GA108" s="322">
        <f t="shared" si="187"/>
        <v>0</v>
      </c>
      <c r="GB108" s="322">
        <f t="shared" si="187"/>
        <v>0</v>
      </c>
      <c r="GC108" s="322">
        <f t="shared" si="187"/>
        <v>0</v>
      </c>
      <c r="GD108" s="322">
        <f t="shared" si="187"/>
        <v>0</v>
      </c>
      <c r="GE108" s="322">
        <f t="shared" si="187"/>
        <v>0</v>
      </c>
      <c r="GF108" s="322">
        <f t="shared" si="187"/>
        <v>0</v>
      </c>
      <c r="GG108" s="322">
        <f t="shared" si="187"/>
        <v>0</v>
      </c>
      <c r="GH108" s="322">
        <f t="shared" si="187"/>
        <v>0</v>
      </c>
      <c r="GI108" s="322">
        <f t="shared" si="187"/>
        <v>0</v>
      </c>
      <c r="GJ108" s="322">
        <f t="shared" si="187"/>
        <v>0</v>
      </c>
      <c r="GK108" s="322">
        <f t="shared" si="187"/>
        <v>0</v>
      </c>
      <c r="GL108" s="322">
        <f t="shared" si="187"/>
        <v>0</v>
      </c>
      <c r="GM108" s="322">
        <f t="shared" si="187"/>
        <v>0</v>
      </c>
      <c r="GN108" s="322">
        <f t="shared" ref="GN108:IY108" si="188">IF(AND(GN$67=0,$D$40=1,(12*($B103-1))&lt;=GN$63),$F$49*$C$37,0)</f>
        <v>0</v>
      </c>
      <c r="GO108" s="322">
        <f t="shared" si="188"/>
        <v>0</v>
      </c>
      <c r="GP108" s="322">
        <f t="shared" si="188"/>
        <v>0</v>
      </c>
      <c r="GQ108" s="322">
        <f t="shared" si="188"/>
        <v>0</v>
      </c>
      <c r="GR108" s="322">
        <f t="shared" si="188"/>
        <v>0</v>
      </c>
      <c r="GS108" s="322">
        <f t="shared" si="188"/>
        <v>0</v>
      </c>
      <c r="GT108" s="322">
        <f t="shared" si="188"/>
        <v>0</v>
      </c>
      <c r="GU108" s="322">
        <f t="shared" si="188"/>
        <v>0</v>
      </c>
      <c r="GV108" s="322">
        <f t="shared" si="188"/>
        <v>0</v>
      </c>
      <c r="GW108" s="322">
        <f t="shared" si="188"/>
        <v>0</v>
      </c>
      <c r="GX108" s="322">
        <f t="shared" si="188"/>
        <v>0</v>
      </c>
      <c r="GY108" s="322">
        <f t="shared" si="188"/>
        <v>0</v>
      </c>
      <c r="GZ108" s="322">
        <f t="shared" si="188"/>
        <v>0</v>
      </c>
      <c r="HA108" s="322">
        <f t="shared" si="188"/>
        <v>0</v>
      </c>
      <c r="HB108" s="322">
        <f t="shared" si="188"/>
        <v>0</v>
      </c>
      <c r="HC108" s="322">
        <f t="shared" si="188"/>
        <v>0</v>
      </c>
      <c r="HD108" s="322">
        <f t="shared" si="188"/>
        <v>0</v>
      </c>
      <c r="HE108" s="322">
        <f t="shared" si="188"/>
        <v>0</v>
      </c>
      <c r="HF108" s="322">
        <f t="shared" si="188"/>
        <v>0</v>
      </c>
      <c r="HG108" s="322">
        <f t="shared" si="188"/>
        <v>0</v>
      </c>
      <c r="HH108" s="322">
        <f t="shared" si="188"/>
        <v>0</v>
      </c>
      <c r="HI108" s="322">
        <f t="shared" si="188"/>
        <v>0</v>
      </c>
      <c r="HJ108" s="322">
        <f t="shared" si="188"/>
        <v>0</v>
      </c>
      <c r="HK108" s="322">
        <f t="shared" si="188"/>
        <v>0</v>
      </c>
      <c r="HL108" s="322">
        <f t="shared" si="188"/>
        <v>0</v>
      </c>
      <c r="HM108" s="322">
        <f t="shared" si="188"/>
        <v>0</v>
      </c>
      <c r="HN108" s="322">
        <f t="shared" si="188"/>
        <v>0</v>
      </c>
      <c r="HO108" s="322">
        <f t="shared" si="188"/>
        <v>0</v>
      </c>
      <c r="HP108" s="322">
        <f t="shared" si="188"/>
        <v>0</v>
      </c>
      <c r="HQ108" s="322">
        <f t="shared" si="188"/>
        <v>0</v>
      </c>
      <c r="HR108" s="322">
        <f t="shared" si="188"/>
        <v>0</v>
      </c>
      <c r="HS108" s="322">
        <f t="shared" si="188"/>
        <v>0</v>
      </c>
      <c r="HT108" s="322">
        <f t="shared" si="188"/>
        <v>0</v>
      </c>
      <c r="HU108" s="322">
        <f t="shared" si="188"/>
        <v>0</v>
      </c>
      <c r="HV108" s="322">
        <f t="shared" si="188"/>
        <v>0</v>
      </c>
      <c r="HW108" s="322">
        <f t="shared" si="188"/>
        <v>0</v>
      </c>
      <c r="HX108" s="322">
        <f t="shared" si="188"/>
        <v>0</v>
      </c>
      <c r="HY108" s="322">
        <f t="shared" si="188"/>
        <v>0</v>
      </c>
      <c r="HZ108" s="322">
        <f t="shared" si="188"/>
        <v>0</v>
      </c>
      <c r="IA108" s="322">
        <f t="shared" si="188"/>
        <v>0</v>
      </c>
      <c r="IB108" s="322">
        <f t="shared" si="188"/>
        <v>0</v>
      </c>
      <c r="IC108" s="322">
        <f t="shared" si="188"/>
        <v>0</v>
      </c>
      <c r="ID108" s="322">
        <f t="shared" si="188"/>
        <v>0</v>
      </c>
      <c r="IE108" s="322">
        <f t="shared" si="188"/>
        <v>0</v>
      </c>
      <c r="IF108" s="322">
        <f t="shared" si="188"/>
        <v>0</v>
      </c>
      <c r="IG108" s="322">
        <f t="shared" si="188"/>
        <v>0</v>
      </c>
      <c r="IH108" s="322">
        <f t="shared" si="188"/>
        <v>0</v>
      </c>
      <c r="II108" s="322">
        <f t="shared" si="188"/>
        <v>0</v>
      </c>
      <c r="IJ108" s="322">
        <f t="shared" si="188"/>
        <v>0</v>
      </c>
      <c r="IK108" s="322">
        <f t="shared" si="188"/>
        <v>0</v>
      </c>
      <c r="IL108" s="322">
        <f t="shared" si="188"/>
        <v>0</v>
      </c>
      <c r="IM108" s="322">
        <f t="shared" si="188"/>
        <v>0</v>
      </c>
      <c r="IN108" s="322">
        <f t="shared" si="188"/>
        <v>0</v>
      </c>
      <c r="IO108" s="322">
        <f t="shared" si="188"/>
        <v>0</v>
      </c>
      <c r="IP108" s="322">
        <f t="shared" si="188"/>
        <v>0</v>
      </c>
      <c r="IQ108" s="322">
        <f t="shared" si="188"/>
        <v>0</v>
      </c>
      <c r="IR108" s="322">
        <f t="shared" si="188"/>
        <v>0</v>
      </c>
      <c r="IS108" s="322">
        <f t="shared" si="188"/>
        <v>0</v>
      </c>
      <c r="IT108" s="322">
        <f t="shared" si="188"/>
        <v>0</v>
      </c>
      <c r="IU108" s="322">
        <f t="shared" si="188"/>
        <v>0</v>
      </c>
      <c r="IV108" s="322">
        <f t="shared" si="188"/>
        <v>0</v>
      </c>
      <c r="IW108" s="322">
        <f t="shared" si="188"/>
        <v>0</v>
      </c>
      <c r="IX108" s="322">
        <f t="shared" si="188"/>
        <v>0</v>
      </c>
      <c r="IY108" s="322">
        <f t="shared" si="188"/>
        <v>0</v>
      </c>
      <c r="IZ108" s="322">
        <f t="shared" ref="IZ108:JV108" si="189">IF(AND(IZ$67=0,$D$40=1,(12*($B103-1))&lt;=IZ$63),$F$49*$C$37,0)</f>
        <v>0</v>
      </c>
      <c r="JA108" s="322">
        <f t="shared" si="189"/>
        <v>0</v>
      </c>
      <c r="JB108" s="322">
        <f t="shared" si="189"/>
        <v>0</v>
      </c>
      <c r="JC108" s="322">
        <f t="shared" si="189"/>
        <v>0</v>
      </c>
      <c r="JD108" s="322">
        <f t="shared" si="189"/>
        <v>0</v>
      </c>
      <c r="JE108" s="322">
        <f t="shared" si="189"/>
        <v>0</v>
      </c>
      <c r="JF108" s="322">
        <f t="shared" si="189"/>
        <v>0</v>
      </c>
      <c r="JG108" s="322">
        <f t="shared" si="189"/>
        <v>0</v>
      </c>
      <c r="JH108" s="322">
        <f t="shared" si="189"/>
        <v>0</v>
      </c>
      <c r="JI108" s="322">
        <f t="shared" si="189"/>
        <v>0</v>
      </c>
      <c r="JJ108" s="322">
        <f t="shared" si="189"/>
        <v>0</v>
      </c>
      <c r="JK108" s="322">
        <f t="shared" si="189"/>
        <v>0</v>
      </c>
      <c r="JL108" s="322">
        <f t="shared" si="189"/>
        <v>0</v>
      </c>
      <c r="JM108" s="322">
        <f t="shared" si="189"/>
        <v>0</v>
      </c>
      <c r="JN108" s="322">
        <f t="shared" si="189"/>
        <v>0</v>
      </c>
      <c r="JO108" s="322">
        <f t="shared" si="189"/>
        <v>0</v>
      </c>
      <c r="JP108" s="322">
        <f t="shared" si="189"/>
        <v>0</v>
      </c>
      <c r="JQ108" s="322">
        <f t="shared" si="189"/>
        <v>0</v>
      </c>
      <c r="JR108" s="322">
        <f t="shared" si="189"/>
        <v>0</v>
      </c>
      <c r="JS108" s="322">
        <f t="shared" si="189"/>
        <v>0</v>
      </c>
      <c r="JT108" s="322">
        <f t="shared" si="189"/>
        <v>0</v>
      </c>
      <c r="JU108" s="322">
        <f t="shared" si="189"/>
        <v>0</v>
      </c>
      <c r="JV108" s="322">
        <f t="shared" si="189"/>
        <v>0</v>
      </c>
    </row>
    <row r="109" spans="1:282" s="363" customFormat="1" x14ac:dyDescent="0.25">
      <c r="A109" s="363" t="s">
        <v>478</v>
      </c>
      <c r="B109" s="361"/>
      <c r="C109" s="364">
        <f>SUM(C105:C108)</f>
        <v>0</v>
      </c>
      <c r="D109" s="364">
        <f t="shared" ref="D109:BO109" si="190">SUM(D105:D108)</f>
        <v>0</v>
      </c>
      <c r="E109" s="364">
        <f t="shared" si="190"/>
        <v>0</v>
      </c>
      <c r="F109" s="364">
        <f t="shared" si="190"/>
        <v>0</v>
      </c>
      <c r="G109" s="364">
        <f t="shared" si="190"/>
        <v>0</v>
      </c>
      <c r="H109" s="364">
        <f t="shared" si="190"/>
        <v>0</v>
      </c>
      <c r="I109" s="364">
        <f t="shared" si="190"/>
        <v>0</v>
      </c>
      <c r="J109" s="364">
        <f t="shared" si="190"/>
        <v>0</v>
      </c>
      <c r="K109" s="364">
        <f t="shared" si="190"/>
        <v>0</v>
      </c>
      <c r="L109" s="364">
        <f t="shared" si="190"/>
        <v>0</v>
      </c>
      <c r="M109" s="364">
        <f t="shared" si="190"/>
        <v>0</v>
      </c>
      <c r="N109" s="364">
        <f t="shared" si="190"/>
        <v>0</v>
      </c>
      <c r="O109" s="364">
        <f t="shared" si="190"/>
        <v>0</v>
      </c>
      <c r="P109" s="364">
        <f t="shared" si="190"/>
        <v>0</v>
      </c>
      <c r="Q109" s="364">
        <f t="shared" si="190"/>
        <v>0</v>
      </c>
      <c r="R109" s="364">
        <f t="shared" si="190"/>
        <v>0</v>
      </c>
      <c r="S109" s="364">
        <f t="shared" si="190"/>
        <v>0</v>
      </c>
      <c r="T109" s="364">
        <f t="shared" si="190"/>
        <v>0</v>
      </c>
      <c r="U109" s="364">
        <f t="shared" si="190"/>
        <v>0</v>
      </c>
      <c r="V109" s="364">
        <f t="shared" si="190"/>
        <v>0</v>
      </c>
      <c r="W109" s="364">
        <f t="shared" si="190"/>
        <v>0</v>
      </c>
      <c r="X109" s="364">
        <f t="shared" si="190"/>
        <v>0</v>
      </c>
      <c r="Y109" s="364">
        <f t="shared" si="190"/>
        <v>0</v>
      </c>
      <c r="Z109" s="364">
        <f t="shared" si="190"/>
        <v>0</v>
      </c>
      <c r="AA109" s="364">
        <f t="shared" si="190"/>
        <v>0</v>
      </c>
      <c r="AB109" s="364">
        <f t="shared" si="190"/>
        <v>0</v>
      </c>
      <c r="AC109" s="364">
        <f t="shared" si="190"/>
        <v>0</v>
      </c>
      <c r="AD109" s="364">
        <f t="shared" si="190"/>
        <v>0</v>
      </c>
      <c r="AE109" s="364">
        <f t="shared" si="190"/>
        <v>0</v>
      </c>
      <c r="AF109" s="364">
        <f t="shared" si="190"/>
        <v>0</v>
      </c>
      <c r="AG109" s="364">
        <f t="shared" si="190"/>
        <v>0</v>
      </c>
      <c r="AH109" s="364">
        <f t="shared" si="190"/>
        <v>0</v>
      </c>
      <c r="AI109" s="364">
        <f t="shared" si="190"/>
        <v>0</v>
      </c>
      <c r="AJ109" s="364">
        <f t="shared" si="190"/>
        <v>0</v>
      </c>
      <c r="AK109" s="364">
        <f t="shared" si="190"/>
        <v>0</v>
      </c>
      <c r="AL109" s="364">
        <f t="shared" si="190"/>
        <v>0</v>
      </c>
      <c r="AM109" s="364">
        <f t="shared" si="190"/>
        <v>2254392.6188080218</v>
      </c>
      <c r="AN109" s="364">
        <f t="shared" si="190"/>
        <v>2247891.2610277436</v>
      </c>
      <c r="AO109" s="364">
        <f t="shared" si="190"/>
        <v>2241362.8142567142</v>
      </c>
      <c r="AP109" s="364">
        <f t="shared" si="190"/>
        <v>2234807.1656241389</v>
      </c>
      <c r="AQ109" s="364">
        <f t="shared" si="190"/>
        <v>2228224.2017889279</v>
      </c>
      <c r="AR109" s="364">
        <f t="shared" si="190"/>
        <v>2221613.8089377368</v>
      </c>
      <c r="AS109" s="364">
        <f t="shared" si="190"/>
        <v>2214975.8727829992</v>
      </c>
      <c r="AT109" s="364">
        <f t="shared" si="190"/>
        <v>2208310.27856095</v>
      </c>
      <c r="AU109" s="364">
        <f t="shared" si="190"/>
        <v>2201616.9110296424</v>
      </c>
      <c r="AV109" s="364">
        <f t="shared" si="190"/>
        <v>2194895.6544669545</v>
      </c>
      <c r="AW109" s="364">
        <f t="shared" si="190"/>
        <v>2188146.3926685886</v>
      </c>
      <c r="AX109" s="364">
        <f t="shared" si="190"/>
        <v>2181369.008946063</v>
      </c>
      <c r="AY109" s="364">
        <f t="shared" si="190"/>
        <v>2174563.3861246933</v>
      </c>
      <c r="AZ109" s="364">
        <f t="shared" si="190"/>
        <v>2167729.4065415678</v>
      </c>
      <c r="BA109" s="364">
        <f t="shared" si="190"/>
        <v>2160866.9520435128</v>
      </c>
      <c r="BB109" s="364">
        <f t="shared" si="190"/>
        <v>2153975.9039850491</v>
      </c>
      <c r="BC109" s="364">
        <f t="shared" si="190"/>
        <v>2147056.1432263418</v>
      </c>
      <c r="BD109" s="364">
        <f t="shared" si="190"/>
        <v>2140107.5501311398</v>
      </c>
      <c r="BE109" s="364">
        <f t="shared" si="190"/>
        <v>2133130.0045647081</v>
      </c>
      <c r="BF109" s="364">
        <f t="shared" si="190"/>
        <v>2126123.3858917495</v>
      </c>
      <c r="BG109" s="364">
        <f t="shared" si="190"/>
        <v>2119087.57297432</v>
      </c>
      <c r="BH109" s="364">
        <f t="shared" si="190"/>
        <v>2112022.4441697346</v>
      </c>
      <c r="BI109" s="364">
        <f t="shared" si="190"/>
        <v>2104927.8773284638</v>
      </c>
      <c r="BJ109" s="364">
        <f t="shared" si="190"/>
        <v>2097803.7497920208</v>
      </c>
      <c r="BK109" s="364">
        <f t="shared" si="190"/>
        <v>2090649.9383908426</v>
      </c>
      <c r="BL109" s="364">
        <f t="shared" si="190"/>
        <v>2083466.3194421595</v>
      </c>
      <c r="BM109" s="364">
        <f t="shared" si="190"/>
        <v>2076252.7687478568</v>
      </c>
      <c r="BN109" s="364">
        <f t="shared" si="190"/>
        <v>2069009.161592328</v>
      </c>
      <c r="BO109" s="364">
        <f t="shared" si="190"/>
        <v>2061735.3727403178</v>
      </c>
      <c r="BP109" s="364">
        <f t="shared" ref="BP109:EA109" si="191">SUM(BP105:BP108)</f>
        <v>2054431.2764347575</v>
      </c>
      <c r="BQ109" s="364">
        <f t="shared" si="191"/>
        <v>2047096.7463945907</v>
      </c>
      <c r="BR109" s="364">
        <f t="shared" si="191"/>
        <v>2039731.6558125899</v>
      </c>
      <c r="BS109" s="364">
        <f t="shared" si="191"/>
        <v>2032335.8773531641</v>
      </c>
      <c r="BT109" s="364">
        <f t="shared" si="191"/>
        <v>2024909.2831501574</v>
      </c>
      <c r="BU109" s="364">
        <f t="shared" si="191"/>
        <v>2017451.7448046382</v>
      </c>
      <c r="BV109" s="364">
        <f t="shared" si="191"/>
        <v>2009963.1333826794</v>
      </c>
      <c r="BW109" s="364">
        <f t="shared" si="191"/>
        <v>2002443.319413129</v>
      </c>
      <c r="BX109" s="364">
        <f t="shared" si="191"/>
        <v>1994892.1728853721</v>
      </c>
      <c r="BY109" s="364">
        <f t="shared" si="191"/>
        <v>1987309.563247083</v>
      </c>
      <c r="BZ109" s="364">
        <f t="shared" si="191"/>
        <v>1979695.3594019676</v>
      </c>
      <c r="CA109" s="364">
        <f t="shared" si="191"/>
        <v>1972049.4297074976</v>
      </c>
      <c r="CB109" s="364">
        <f t="shared" si="191"/>
        <v>1964371.641972634</v>
      </c>
      <c r="CC109" s="364">
        <f t="shared" si="191"/>
        <v>1956661.8634555417</v>
      </c>
      <c r="CD109" s="364">
        <f t="shared" si="191"/>
        <v>1948919.9608612948</v>
      </c>
      <c r="CE109" s="364">
        <f t="shared" si="191"/>
        <v>1941145.8003395719</v>
      </c>
      <c r="CF109" s="364">
        <f t="shared" si="191"/>
        <v>1933339.2474823419</v>
      </c>
      <c r="CG109" s="364">
        <f t="shared" si="191"/>
        <v>1925500.1673215402</v>
      </c>
      <c r="CH109" s="364">
        <f t="shared" si="191"/>
        <v>1917628.4243267351</v>
      </c>
      <c r="CI109" s="364">
        <f t="shared" si="191"/>
        <v>1909723.8824027849</v>
      </c>
      <c r="CJ109" s="364">
        <f t="shared" si="191"/>
        <v>1901786.4048874849</v>
      </c>
      <c r="CK109" s="364">
        <f t="shared" si="191"/>
        <v>1893815.8545492045</v>
      </c>
      <c r="CL109" s="364">
        <f t="shared" si="191"/>
        <v>1885812.0935845147</v>
      </c>
      <c r="CM109" s="364">
        <f t="shared" si="191"/>
        <v>1877774.9836158054</v>
      </c>
      <c r="CN109" s="364">
        <f t="shared" si="191"/>
        <v>1869704.385688893</v>
      </c>
      <c r="CO109" s="364">
        <f t="shared" si="191"/>
        <v>1861600.1602706185</v>
      </c>
      <c r="CP109" s="364">
        <f t="shared" si="191"/>
        <v>1853462.1672464346</v>
      </c>
      <c r="CQ109" s="364">
        <f t="shared" si="191"/>
        <v>1845290.2659179831</v>
      </c>
      <c r="CR109" s="364">
        <f t="shared" si="191"/>
        <v>1837084.3150006633</v>
      </c>
      <c r="CS109" s="364">
        <f t="shared" si="191"/>
        <v>1828844.1726211878</v>
      </c>
      <c r="CT109" s="364">
        <f t="shared" si="191"/>
        <v>1820569.6963151312</v>
      </c>
      <c r="CU109" s="364">
        <f t="shared" si="191"/>
        <v>1812260.7430244661</v>
      </c>
      <c r="CV109" s="364">
        <f t="shared" si="191"/>
        <v>1803917.1690950899</v>
      </c>
      <c r="CW109" s="364">
        <f t="shared" si="191"/>
        <v>1795538.8302743412</v>
      </c>
      <c r="CX109" s="364">
        <f t="shared" si="191"/>
        <v>1787125.581708506</v>
      </c>
      <c r="CY109" s="364">
        <f t="shared" si="191"/>
        <v>1778677.2779403131</v>
      </c>
      <c r="CZ109" s="364">
        <f t="shared" si="191"/>
        <v>1770193.7729064196</v>
      </c>
      <c r="DA109" s="364">
        <f t="shared" si="191"/>
        <v>1761674.9199348849</v>
      </c>
      <c r="DB109" s="364">
        <f t="shared" si="191"/>
        <v>1753120.5717426355</v>
      </c>
      <c r="DC109" s="364">
        <f t="shared" si="191"/>
        <v>1744530.5804329182</v>
      </c>
      <c r="DD109" s="364">
        <f t="shared" si="191"/>
        <v>1735904.7974927437</v>
      </c>
      <c r="DE109" s="364">
        <f t="shared" si="191"/>
        <v>1727243.0737903186</v>
      </c>
      <c r="DF109" s="364">
        <f t="shared" si="191"/>
        <v>1718545.2595724666</v>
      </c>
      <c r="DG109" s="364">
        <f t="shared" si="191"/>
        <v>1709811.2044620402</v>
      </c>
      <c r="DH109" s="364">
        <f t="shared" si="191"/>
        <v>1701040.7574553206</v>
      </c>
      <c r="DI109" s="364">
        <f t="shared" si="191"/>
        <v>1692233.7669194061</v>
      </c>
      <c r="DJ109" s="364">
        <f t="shared" si="191"/>
        <v>1683390.080589592</v>
      </c>
      <c r="DK109" s="364">
        <f t="shared" si="191"/>
        <v>1674509.5455667372</v>
      </c>
      <c r="DL109" s="364">
        <f t="shared" si="191"/>
        <v>1665592.0083146205</v>
      </c>
      <c r="DM109" s="364">
        <f t="shared" si="191"/>
        <v>1656637.3146572865</v>
      </c>
      <c r="DN109" s="364">
        <f t="shared" si="191"/>
        <v>1647645.3097763804</v>
      </c>
      <c r="DO109" s="364">
        <f t="shared" si="191"/>
        <v>1638615.8382084705</v>
      </c>
      <c r="DP109" s="364">
        <f t="shared" si="191"/>
        <v>1629548.7438423608</v>
      </c>
      <c r="DQ109" s="364">
        <f t="shared" si="191"/>
        <v>1620443.8699163925</v>
      </c>
      <c r="DR109" s="364">
        <f t="shared" si="191"/>
        <v>1611301.0590157325</v>
      </c>
      <c r="DS109" s="364">
        <f t="shared" si="191"/>
        <v>1602120.1530696531</v>
      </c>
      <c r="DT109" s="364">
        <f t="shared" si="191"/>
        <v>1592900.9933487985</v>
      </c>
      <c r="DU109" s="364">
        <f t="shared" si="191"/>
        <v>1583643.4204624402</v>
      </c>
      <c r="DV109" s="364">
        <f t="shared" si="191"/>
        <v>1574347.2743557221</v>
      </c>
      <c r="DW109" s="364">
        <f t="shared" si="191"/>
        <v>1565012.3943068928</v>
      </c>
      <c r="DX109" s="364">
        <f t="shared" si="191"/>
        <v>1555638.6189245265</v>
      </c>
      <c r="DY109" s="364">
        <f t="shared" si="191"/>
        <v>1546225.7861447339</v>
      </c>
      <c r="DZ109" s="364">
        <f t="shared" si="191"/>
        <v>1536773.7332283587</v>
      </c>
      <c r="EA109" s="364">
        <f t="shared" si="191"/>
        <v>1527282.2967581654</v>
      </c>
      <c r="EB109" s="364">
        <f t="shared" ref="EB109:GM109" si="192">SUM(EB105:EB108)</f>
        <v>1517751.3126360129</v>
      </c>
      <c r="EC109" s="364">
        <f t="shared" si="192"/>
        <v>1508180.616080018</v>
      </c>
      <c r="ED109" s="364">
        <f t="shared" si="192"/>
        <v>1498570.0416217064</v>
      </c>
      <c r="EE109" s="364">
        <f t="shared" si="192"/>
        <v>1488919.4231031521</v>
      </c>
      <c r="EF109" s="364">
        <f t="shared" si="192"/>
        <v>1479228.5936741037</v>
      </c>
      <c r="EG109" s="364">
        <f t="shared" si="192"/>
        <v>1469497.385789101</v>
      </c>
      <c r="EH109" s="364">
        <f t="shared" si="192"/>
        <v>1459725.6312045774</v>
      </c>
      <c r="EI109" s="364">
        <f t="shared" si="192"/>
        <v>1449913.1609759515</v>
      </c>
      <c r="EJ109" s="364">
        <f t="shared" si="192"/>
        <v>1440059.8054547063</v>
      </c>
      <c r="EK109" s="364">
        <f t="shared" si="192"/>
        <v>1430165.394285456</v>
      </c>
      <c r="EL109" s="364">
        <f t="shared" si="192"/>
        <v>1420229.7564030006</v>
      </c>
      <c r="EM109" s="364">
        <f t="shared" si="192"/>
        <v>1410252.7200293681</v>
      </c>
      <c r="EN109" s="364">
        <f t="shared" si="192"/>
        <v>1400234.1126708456</v>
      </c>
      <c r="EO109" s="364">
        <f t="shared" si="192"/>
        <v>1390173.7611149959</v>
      </c>
      <c r="EP109" s="364">
        <f t="shared" si="192"/>
        <v>1380071.4914276635</v>
      </c>
      <c r="EQ109" s="364">
        <f t="shared" si="192"/>
        <v>1369927.1289499672</v>
      </c>
      <c r="ER109" s="364">
        <f t="shared" si="192"/>
        <v>1359740.4982952806</v>
      </c>
      <c r="ES109" s="364">
        <f t="shared" si="192"/>
        <v>1349511.4233461993</v>
      </c>
      <c r="ET109" s="364">
        <f t="shared" si="192"/>
        <v>1339239.7272514969</v>
      </c>
      <c r="EU109" s="364">
        <f t="shared" si="192"/>
        <v>1328925.2324230666</v>
      </c>
      <c r="EV109" s="364">
        <f t="shared" si="192"/>
        <v>1318567.7605328511</v>
      </c>
      <c r="EW109" s="364">
        <f t="shared" si="192"/>
        <v>1308167.1325097599</v>
      </c>
      <c r="EX109" s="364">
        <f t="shared" si="192"/>
        <v>1297723.1685365723</v>
      </c>
      <c r="EY109" s="364">
        <f t="shared" si="192"/>
        <v>1287235.6880468298</v>
      </c>
      <c r="EZ109" s="364">
        <f t="shared" si="192"/>
        <v>1276704.5097217134</v>
      </c>
      <c r="FA109" s="364">
        <f t="shared" si="192"/>
        <v>1266129.4514869091</v>
      </c>
      <c r="FB109" s="364">
        <f t="shared" si="192"/>
        <v>1255510.3305094596</v>
      </c>
      <c r="FC109" s="364">
        <f t="shared" si="192"/>
        <v>1244846.963194604</v>
      </c>
      <c r="FD109" s="364">
        <f t="shared" si="192"/>
        <v>1234139.1651826033</v>
      </c>
      <c r="FE109" s="364">
        <f t="shared" si="192"/>
        <v>1223386.7513455525</v>
      </c>
      <c r="FF109" s="364">
        <f t="shared" si="192"/>
        <v>1212589.5357841807</v>
      </c>
      <c r="FG109" s="364">
        <f t="shared" si="192"/>
        <v>1201747.3318246366</v>
      </c>
      <c r="FH109" s="364">
        <f t="shared" si="192"/>
        <v>1190859.9520152609</v>
      </c>
      <c r="FI109" s="364">
        <f t="shared" si="192"/>
        <v>1179927.2081233463</v>
      </c>
      <c r="FJ109" s="364">
        <f t="shared" si="192"/>
        <v>1168948.9111318821</v>
      </c>
      <c r="FK109" s="364">
        <f t="shared" si="192"/>
        <v>1157924.8712362868</v>
      </c>
      <c r="FL109" s="364">
        <f t="shared" si="192"/>
        <v>1146854.8978411264</v>
      </c>
      <c r="FM109" s="364">
        <f t="shared" si="192"/>
        <v>1135738.7995568195</v>
      </c>
      <c r="FN109" s="364">
        <f t="shared" si="192"/>
        <v>1124576.384196328</v>
      </c>
      <c r="FO109" s="364">
        <f t="shared" si="192"/>
        <v>1113367.4587718344</v>
      </c>
      <c r="FP109" s="364">
        <f t="shared" si="192"/>
        <v>1102111.8294914055</v>
      </c>
      <c r="FQ109" s="364">
        <f t="shared" si="192"/>
        <v>1090809.3017556416</v>
      </c>
      <c r="FR109" s="364">
        <f t="shared" si="192"/>
        <v>1079459.6801543119</v>
      </c>
      <c r="FS109" s="364">
        <f t="shared" si="192"/>
        <v>1068062.7684629767</v>
      </c>
      <c r="FT109" s="364">
        <f t="shared" si="192"/>
        <v>1056618.3696395941</v>
      </c>
      <c r="FU109" s="364">
        <f t="shared" si="192"/>
        <v>1045126.2858211142</v>
      </c>
      <c r="FV109" s="364">
        <f t="shared" si="192"/>
        <v>1033586.3183200572</v>
      </c>
      <c r="FW109" s="364">
        <f t="shared" si="192"/>
        <v>1021998.2676210792</v>
      </c>
      <c r="FX109" s="364">
        <f t="shared" si="192"/>
        <v>1010361.9333775222</v>
      </c>
      <c r="FY109" s="364">
        <f t="shared" si="192"/>
        <v>998677.11440795031</v>
      </c>
      <c r="FZ109" s="364">
        <f t="shared" si="192"/>
        <v>986943.60869267187</v>
      </c>
      <c r="GA109" s="364">
        <f t="shared" si="192"/>
        <v>975161.21337024646</v>
      </c>
      <c r="GB109" s="364">
        <f t="shared" si="192"/>
        <v>963329.72473397758</v>
      </c>
      <c r="GC109" s="364">
        <f t="shared" si="192"/>
        <v>951448.93822839088</v>
      </c>
      <c r="GD109" s="364">
        <f t="shared" si="192"/>
        <v>939518.64844569762</v>
      </c>
      <c r="GE109" s="364">
        <f t="shared" si="192"/>
        <v>927538.64912224317</v>
      </c>
      <c r="GF109" s="364">
        <f t="shared" si="192"/>
        <v>915508.73313494097</v>
      </c>
      <c r="GG109" s="364">
        <f t="shared" si="192"/>
        <v>903428.69249769172</v>
      </c>
      <c r="GH109" s="364">
        <f t="shared" si="192"/>
        <v>891298.31835778721</v>
      </c>
      <c r="GI109" s="364">
        <f t="shared" si="192"/>
        <v>879117.40099229978</v>
      </c>
      <c r="GJ109" s="364">
        <f t="shared" si="192"/>
        <v>866885.72980445612</v>
      </c>
      <c r="GK109" s="364">
        <f t="shared" si="192"/>
        <v>854603.09331999649</v>
      </c>
      <c r="GL109" s="364">
        <f t="shared" si="192"/>
        <v>842269.27918351826</v>
      </c>
      <c r="GM109" s="364">
        <f t="shared" si="192"/>
        <v>829884.07415480469</v>
      </c>
      <c r="GN109" s="364">
        <f t="shared" ref="GN109:IY109" si="193">SUM(GN105:GN108)</f>
        <v>817447.26410513814</v>
      </c>
      <c r="GO109" s="364">
        <f t="shared" si="193"/>
        <v>804958.63401359797</v>
      </c>
      <c r="GP109" s="364">
        <f t="shared" si="193"/>
        <v>792417.96796334314</v>
      </c>
      <c r="GQ109" s="364">
        <f t="shared" si="193"/>
        <v>779825.04913787881</v>
      </c>
      <c r="GR109" s="364">
        <f t="shared" si="193"/>
        <v>767179.65981730842</v>
      </c>
      <c r="GS109" s="364">
        <f t="shared" si="193"/>
        <v>754481.58137456898</v>
      </c>
      <c r="GT109" s="364">
        <f t="shared" si="193"/>
        <v>741730.59427165147</v>
      </c>
      <c r="GU109" s="364">
        <f t="shared" si="193"/>
        <v>728926.47805580508</v>
      </c>
      <c r="GV109" s="364">
        <f t="shared" si="193"/>
        <v>716069.01135572605</v>
      </c>
      <c r="GW109" s="364">
        <f t="shared" si="193"/>
        <v>703157.97187772999</v>
      </c>
      <c r="GX109" s="364">
        <f t="shared" si="193"/>
        <v>690193.13640190894</v>
      </c>
      <c r="GY109" s="364">
        <f t="shared" si="193"/>
        <v>677174.28077827196</v>
      </c>
      <c r="GZ109" s="364">
        <f t="shared" si="193"/>
        <v>664101.17992286989</v>
      </c>
      <c r="HA109" s="364">
        <f t="shared" si="193"/>
        <v>650973.6078139036</v>
      </c>
      <c r="HB109" s="364">
        <f t="shared" si="193"/>
        <v>637791.33748781669</v>
      </c>
      <c r="HC109" s="364">
        <f t="shared" si="193"/>
        <v>624554.14103537099</v>
      </c>
      <c r="HD109" s="364">
        <f t="shared" si="193"/>
        <v>611261.78959770687</v>
      </c>
      <c r="HE109" s="364">
        <f t="shared" si="193"/>
        <v>597914.05336238572</v>
      </c>
      <c r="HF109" s="364">
        <f t="shared" si="193"/>
        <v>584510.70155941742</v>
      </c>
      <c r="HG109" s="364">
        <f t="shared" si="193"/>
        <v>571051.50245727017</v>
      </c>
      <c r="HH109" s="364">
        <f t="shared" si="193"/>
        <v>557536.22335886396</v>
      </c>
      <c r="HI109" s="364">
        <f t="shared" si="193"/>
        <v>543964.63059754763</v>
      </c>
      <c r="HJ109" s="364">
        <f t="shared" si="193"/>
        <v>530336.48953305918</v>
      </c>
      <c r="HK109" s="364">
        <f t="shared" si="193"/>
        <v>516651.56454746873</v>
      </c>
      <c r="HL109" s="364">
        <f t="shared" si="193"/>
        <v>502909.61904110498</v>
      </c>
      <c r="HM109" s="364">
        <f t="shared" si="193"/>
        <v>489110.41542846471</v>
      </c>
      <c r="HN109" s="364">
        <f t="shared" si="193"/>
        <v>475253.71513410512</v>
      </c>
      <c r="HO109" s="364">
        <f t="shared" si="193"/>
        <v>461339.27858851902</v>
      </c>
      <c r="HP109" s="364">
        <f t="shared" si="193"/>
        <v>447366.86522399297</v>
      </c>
      <c r="HQ109" s="364">
        <f t="shared" si="193"/>
        <v>433336.23347044806</v>
      </c>
      <c r="HR109" s="364">
        <f t="shared" si="193"/>
        <v>419247.14075126336</v>
      </c>
      <c r="HS109" s="364">
        <f t="shared" si="193"/>
        <v>405099.3434790821</v>
      </c>
      <c r="HT109" s="364">
        <f t="shared" si="193"/>
        <v>390892.59705160005</v>
      </c>
      <c r="HU109" s="364">
        <f t="shared" si="193"/>
        <v>376626.65584733686</v>
      </c>
      <c r="HV109" s="364">
        <f t="shared" si="193"/>
        <v>362301.27322138922</v>
      </c>
      <c r="HW109" s="364">
        <f t="shared" si="193"/>
        <v>347916.2015011668</v>
      </c>
      <c r="HX109" s="364">
        <f t="shared" si="193"/>
        <v>333471.19198211009</v>
      </c>
      <c r="HY109" s="364">
        <f t="shared" si="193"/>
        <v>318965.99492339068</v>
      </c>
      <c r="HZ109" s="364">
        <f t="shared" si="193"/>
        <v>304400.35954359325</v>
      </c>
      <c r="IA109" s="364">
        <f t="shared" si="193"/>
        <v>289774.03401638003</v>
      </c>
      <c r="IB109" s="364">
        <f t="shared" si="193"/>
        <v>275086.76546613674</v>
      </c>
      <c r="IC109" s="364">
        <f t="shared" si="193"/>
        <v>260338.29996360076</v>
      </c>
      <c r="ID109" s="364">
        <f t="shared" si="193"/>
        <v>245528.38252147089</v>
      </c>
      <c r="IE109" s="364">
        <f t="shared" si="193"/>
        <v>230656.75708999881</v>
      </c>
      <c r="IF109" s="364">
        <f t="shared" si="193"/>
        <v>215723.16655256227</v>
      </c>
      <c r="IG109" s="364">
        <f t="shared" si="193"/>
        <v>200727.35272121974</v>
      </c>
      <c r="IH109" s="364">
        <f t="shared" si="193"/>
        <v>185669.0563322466</v>
      </c>
      <c r="II109" s="364">
        <f t="shared" si="193"/>
        <v>170548.01704165275</v>
      </c>
      <c r="IJ109" s="364">
        <f t="shared" si="193"/>
        <v>155363.97342068143</v>
      </c>
      <c r="IK109" s="364">
        <f t="shared" si="193"/>
        <v>140116.66295128939</v>
      </c>
      <c r="IL109" s="364">
        <f t="shared" si="193"/>
        <v>124805.82202160821</v>
      </c>
      <c r="IM109" s="364">
        <f t="shared" si="193"/>
        <v>109431.1859213867</v>
      </c>
      <c r="IN109" s="364">
        <f t="shared" si="193"/>
        <v>93992.488837414261</v>
      </c>
      <c r="IO109" s="364">
        <f t="shared" si="193"/>
        <v>78489.463848925268</v>
      </c>
      <c r="IP109" s="364">
        <f t="shared" si="193"/>
        <v>62921.842922984244</v>
      </c>
      <c r="IQ109" s="364">
        <f t="shared" si="193"/>
        <v>47289.356909851798</v>
      </c>
      <c r="IR109" s="364">
        <f t="shared" si="193"/>
        <v>31591.735538331304</v>
      </c>
      <c r="IS109" s="364">
        <f t="shared" si="193"/>
        <v>15828.707411096138</v>
      </c>
      <c r="IT109" s="364">
        <f t="shared" si="193"/>
        <v>-2.5065673980861902E-9</v>
      </c>
      <c r="IU109" s="364">
        <f t="shared" si="193"/>
        <v>-2.5065673980861902E-9</v>
      </c>
      <c r="IV109" s="364">
        <f t="shared" si="193"/>
        <v>-2.5065673980861902E-9</v>
      </c>
      <c r="IW109" s="364">
        <f t="shared" si="193"/>
        <v>-2.5065673980861902E-9</v>
      </c>
      <c r="IX109" s="364">
        <f t="shared" si="193"/>
        <v>-2.5065673980861902E-9</v>
      </c>
      <c r="IY109" s="364">
        <f t="shared" si="193"/>
        <v>-2.5065673980861902E-9</v>
      </c>
      <c r="IZ109" s="364">
        <f t="shared" ref="IZ109:JV109" si="194">SUM(IZ105:IZ108)</f>
        <v>-2.5065673980861902E-9</v>
      </c>
      <c r="JA109" s="364">
        <f t="shared" si="194"/>
        <v>-2.5065673980861902E-9</v>
      </c>
      <c r="JB109" s="364">
        <f t="shared" si="194"/>
        <v>-2.5065673980861902E-9</v>
      </c>
      <c r="JC109" s="364">
        <f t="shared" si="194"/>
        <v>-2.5065673980861902E-9</v>
      </c>
      <c r="JD109" s="364">
        <f t="shared" si="194"/>
        <v>-2.5065673980861902E-9</v>
      </c>
      <c r="JE109" s="364">
        <f t="shared" si="194"/>
        <v>-2.5065673980861902E-9</v>
      </c>
      <c r="JF109" s="364">
        <f t="shared" si="194"/>
        <v>-2.5065673980861902E-9</v>
      </c>
      <c r="JG109" s="364">
        <f t="shared" si="194"/>
        <v>-2.5065673980861902E-9</v>
      </c>
      <c r="JH109" s="364">
        <f t="shared" si="194"/>
        <v>-2.5065673980861902E-9</v>
      </c>
      <c r="JI109" s="364">
        <f t="shared" si="194"/>
        <v>-2.5065673980861902E-9</v>
      </c>
      <c r="JJ109" s="364">
        <f t="shared" si="194"/>
        <v>-2.5065673980861902E-9</v>
      </c>
      <c r="JK109" s="364">
        <f t="shared" si="194"/>
        <v>-2.5065673980861902E-9</v>
      </c>
      <c r="JL109" s="364">
        <f t="shared" si="194"/>
        <v>-2.5065673980861902E-9</v>
      </c>
      <c r="JM109" s="364">
        <f t="shared" si="194"/>
        <v>-2.5065673980861902E-9</v>
      </c>
      <c r="JN109" s="364">
        <f t="shared" si="194"/>
        <v>-2.5065673980861902E-9</v>
      </c>
      <c r="JO109" s="364">
        <f t="shared" si="194"/>
        <v>-2.5065673980861902E-9</v>
      </c>
      <c r="JP109" s="364">
        <f t="shared" si="194"/>
        <v>-2.5065673980861902E-9</v>
      </c>
      <c r="JQ109" s="364">
        <f t="shared" si="194"/>
        <v>-2.5065673980861902E-9</v>
      </c>
      <c r="JR109" s="364">
        <f t="shared" si="194"/>
        <v>-2.5065673980861902E-9</v>
      </c>
      <c r="JS109" s="364">
        <f t="shared" si="194"/>
        <v>-2.5065673980861902E-9</v>
      </c>
      <c r="JT109" s="364">
        <f t="shared" si="194"/>
        <v>-2.5065673980861902E-9</v>
      </c>
      <c r="JU109" s="364">
        <f t="shared" si="194"/>
        <v>-2.5065673980861902E-9</v>
      </c>
      <c r="JV109" s="364">
        <f t="shared" si="194"/>
        <v>-2.5065673980861902E-9</v>
      </c>
    </row>
    <row r="110" spans="1:282" x14ac:dyDescent="0.25">
      <c r="A110" s="312"/>
      <c r="B110" s="313"/>
      <c r="C110" s="312"/>
      <c r="D110" s="312"/>
      <c r="E110" s="312"/>
      <c r="F110" s="312"/>
      <c r="G110" s="312"/>
      <c r="H110" s="312"/>
      <c r="I110" s="312"/>
      <c r="J110" s="312"/>
      <c r="K110" s="312"/>
      <c r="L110" s="312"/>
      <c r="M110" s="312"/>
      <c r="N110" s="312"/>
      <c r="O110" s="312"/>
      <c r="P110" s="312"/>
      <c r="Q110" s="312"/>
      <c r="R110" s="312"/>
      <c r="S110" s="312"/>
      <c r="T110" s="312"/>
      <c r="U110" s="312"/>
      <c r="V110" s="312"/>
      <c r="W110" s="312"/>
      <c r="X110" s="312"/>
      <c r="Y110" s="312"/>
      <c r="Z110" s="312"/>
      <c r="AA110" s="312"/>
      <c r="AB110" s="312"/>
      <c r="AC110" s="312"/>
      <c r="AD110" s="312"/>
      <c r="AE110" s="312"/>
      <c r="AF110" s="312"/>
      <c r="AG110" s="312"/>
      <c r="AH110" s="312"/>
      <c r="AI110" s="312"/>
      <c r="AJ110" s="312"/>
      <c r="AK110" s="312"/>
      <c r="AL110" s="312"/>
      <c r="AM110" s="312"/>
      <c r="AN110" s="312"/>
      <c r="AO110" s="312"/>
      <c r="AP110" s="312"/>
      <c r="AQ110" s="312"/>
      <c r="AR110" s="312"/>
      <c r="AS110" s="312"/>
      <c r="AT110" s="312"/>
      <c r="AU110" s="312"/>
      <c r="AV110" s="312"/>
      <c r="AW110" s="312"/>
      <c r="AX110" s="312"/>
      <c r="AY110" s="312"/>
      <c r="AZ110" s="312"/>
      <c r="BA110" s="312"/>
      <c r="BB110" s="312"/>
      <c r="BC110" s="312"/>
      <c r="BD110" s="312"/>
      <c r="BE110" s="312"/>
      <c r="BF110" s="312"/>
      <c r="BG110" s="312"/>
      <c r="BH110" s="312"/>
      <c r="BI110" s="312"/>
      <c r="BJ110" s="312"/>
      <c r="BK110" s="312"/>
      <c r="BL110" s="312"/>
      <c r="BM110" s="312"/>
      <c r="BN110" s="312"/>
      <c r="BO110" s="312"/>
      <c r="BP110" s="312"/>
      <c r="BQ110" s="312"/>
      <c r="BR110" s="312"/>
      <c r="BS110" s="312"/>
      <c r="BT110" s="312"/>
      <c r="BU110" s="312"/>
      <c r="BV110" s="312"/>
      <c r="BW110" s="312"/>
      <c r="BX110" s="312"/>
      <c r="BY110" s="312"/>
      <c r="BZ110" s="312"/>
      <c r="CA110" s="312"/>
      <c r="CB110" s="312"/>
      <c r="CC110" s="312"/>
      <c r="CD110" s="312"/>
      <c r="CE110" s="312"/>
      <c r="CF110" s="312"/>
      <c r="CG110" s="312"/>
      <c r="CH110" s="312"/>
      <c r="CI110" s="312"/>
      <c r="CJ110" s="312"/>
      <c r="CK110" s="312"/>
      <c r="CL110" s="312"/>
      <c r="CM110" s="312"/>
      <c r="CN110" s="312"/>
      <c r="CO110" s="312"/>
      <c r="CP110" s="312"/>
      <c r="CQ110" s="312"/>
      <c r="CR110" s="312"/>
      <c r="CS110" s="312"/>
      <c r="CT110" s="312"/>
      <c r="CU110" s="312"/>
      <c r="CV110" s="312"/>
      <c r="CW110" s="312"/>
      <c r="CX110" s="312"/>
      <c r="CY110" s="312"/>
      <c r="CZ110" s="312"/>
      <c r="DA110" s="312"/>
      <c r="DB110" s="312"/>
      <c r="DC110" s="312"/>
      <c r="DD110" s="312"/>
      <c r="DE110" s="312"/>
      <c r="DF110" s="312"/>
      <c r="DG110" s="312"/>
      <c r="DH110" s="312"/>
      <c r="DI110" s="312"/>
      <c r="DJ110" s="312"/>
      <c r="DK110" s="312"/>
      <c r="DL110" s="312"/>
      <c r="DM110" s="312"/>
      <c r="DN110" s="312"/>
      <c r="DO110" s="312"/>
      <c r="DP110" s="312"/>
      <c r="DQ110" s="312"/>
      <c r="DR110" s="312"/>
      <c r="DS110" s="312"/>
      <c r="DT110" s="312"/>
      <c r="DU110" s="312"/>
      <c r="DV110" s="312"/>
      <c r="DW110" s="312"/>
      <c r="DX110" s="312"/>
      <c r="DY110" s="312"/>
      <c r="DZ110" s="312"/>
      <c r="EA110" s="312"/>
      <c r="EB110" s="312"/>
      <c r="EC110" s="312"/>
      <c r="ED110" s="312"/>
      <c r="EE110" s="312"/>
      <c r="EF110" s="312"/>
      <c r="EG110" s="312"/>
      <c r="EH110" s="312"/>
      <c r="EI110" s="312"/>
      <c r="EJ110" s="312"/>
      <c r="EK110" s="312"/>
      <c r="EL110" s="312"/>
      <c r="EM110" s="312"/>
      <c r="EN110" s="312"/>
      <c r="EO110" s="312"/>
      <c r="EP110" s="312"/>
      <c r="EQ110" s="312"/>
      <c r="ER110" s="312"/>
      <c r="ES110" s="312"/>
      <c r="ET110" s="312"/>
      <c r="EU110" s="312"/>
      <c r="EV110" s="312"/>
      <c r="EW110" s="312"/>
      <c r="EX110" s="312"/>
      <c r="EY110" s="312"/>
      <c r="EZ110" s="312"/>
      <c r="FA110" s="312"/>
      <c r="FB110" s="312"/>
      <c r="FC110" s="312"/>
      <c r="FD110" s="312"/>
      <c r="FE110" s="312"/>
      <c r="FF110" s="312"/>
      <c r="FG110" s="312"/>
      <c r="FH110" s="312"/>
      <c r="FI110" s="312"/>
      <c r="FJ110" s="312"/>
      <c r="FK110" s="312"/>
      <c r="FL110" s="312"/>
      <c r="FM110" s="312"/>
      <c r="FN110" s="312"/>
      <c r="FO110" s="312"/>
      <c r="FP110" s="312"/>
      <c r="FQ110" s="312"/>
      <c r="FR110" s="312"/>
      <c r="FS110" s="312"/>
      <c r="FT110" s="312"/>
      <c r="FU110" s="312"/>
      <c r="FV110" s="312"/>
      <c r="FW110" s="312"/>
      <c r="FX110" s="312"/>
      <c r="FY110" s="312"/>
      <c r="FZ110" s="312"/>
      <c r="GA110" s="312"/>
      <c r="GB110" s="312"/>
      <c r="GC110" s="312"/>
      <c r="GD110" s="312"/>
      <c r="GE110" s="312"/>
      <c r="GF110" s="312"/>
      <c r="GG110" s="312"/>
      <c r="GH110" s="312"/>
      <c r="GI110" s="312"/>
      <c r="GJ110" s="312"/>
      <c r="GK110" s="312"/>
      <c r="GL110" s="312"/>
      <c r="GM110" s="312"/>
      <c r="GN110" s="312"/>
      <c r="GO110" s="312"/>
      <c r="GP110" s="312"/>
      <c r="GQ110" s="312"/>
      <c r="GR110" s="312"/>
      <c r="GS110" s="312"/>
      <c r="GT110" s="312"/>
      <c r="GU110" s="312"/>
      <c r="GV110" s="312"/>
      <c r="GW110" s="312"/>
      <c r="GX110" s="312"/>
      <c r="GY110" s="312"/>
      <c r="GZ110" s="312"/>
      <c r="HA110" s="312"/>
      <c r="HB110" s="312"/>
      <c r="HC110" s="312"/>
      <c r="HD110" s="312"/>
      <c r="HE110" s="312"/>
      <c r="HF110" s="312"/>
      <c r="HG110" s="312"/>
      <c r="HH110" s="312"/>
      <c r="HI110" s="312"/>
      <c r="HJ110" s="312"/>
      <c r="HK110" s="312"/>
      <c r="HL110" s="312"/>
      <c r="HM110" s="312"/>
      <c r="HN110" s="312"/>
      <c r="HO110" s="312"/>
      <c r="HP110" s="312"/>
      <c r="HQ110" s="312"/>
      <c r="HR110" s="312"/>
      <c r="HS110" s="312"/>
      <c r="HT110" s="312"/>
      <c r="HU110" s="312"/>
      <c r="HV110" s="312"/>
      <c r="HW110" s="312"/>
      <c r="HX110" s="312"/>
      <c r="HY110" s="312"/>
      <c r="HZ110" s="312"/>
      <c r="IA110" s="312"/>
      <c r="IB110" s="312"/>
      <c r="IC110" s="312"/>
      <c r="ID110" s="312"/>
      <c r="IE110" s="312"/>
      <c r="IF110" s="312"/>
      <c r="IG110" s="312"/>
      <c r="IH110" s="312"/>
      <c r="II110" s="312"/>
      <c r="IJ110" s="312"/>
      <c r="IK110" s="312"/>
      <c r="IL110" s="312"/>
      <c r="IM110" s="312"/>
      <c r="IN110" s="312"/>
      <c r="IO110" s="312"/>
      <c r="IP110" s="312"/>
      <c r="IQ110" s="312"/>
      <c r="IR110" s="312"/>
      <c r="IS110" s="312"/>
      <c r="IT110" s="312"/>
      <c r="IU110" s="312"/>
      <c r="IV110" s="312"/>
      <c r="IW110" s="312"/>
      <c r="IX110" s="312"/>
      <c r="IY110" s="312"/>
      <c r="IZ110" s="312"/>
      <c r="JA110" s="312"/>
      <c r="JB110" s="312"/>
      <c r="JC110" s="312"/>
      <c r="JD110" s="312"/>
      <c r="JE110" s="312"/>
      <c r="JF110" s="312"/>
      <c r="JG110" s="312"/>
      <c r="JH110" s="312"/>
      <c r="JI110" s="312"/>
      <c r="JJ110" s="312"/>
      <c r="JK110" s="312"/>
      <c r="JL110" s="312"/>
      <c r="JM110" s="312"/>
      <c r="JN110" s="312"/>
      <c r="JO110" s="312"/>
      <c r="JP110" s="312"/>
      <c r="JQ110" s="312"/>
      <c r="JR110" s="312"/>
      <c r="JS110" s="312"/>
      <c r="JT110" s="312"/>
      <c r="JU110" s="312"/>
      <c r="JV110" s="312"/>
    </row>
    <row r="111" spans="1:282" s="363" customFormat="1" x14ac:dyDescent="0.25">
      <c r="A111" s="363" t="s">
        <v>479</v>
      </c>
      <c r="B111" s="361"/>
      <c r="C111" s="348">
        <f>IF(AND(AND(C107&lt;&gt;0,C106&lt;&gt;0),C108=0),-C106*$C$37,-C105*$C$37)</f>
        <v>0</v>
      </c>
      <c r="D111" s="348">
        <f t="shared" ref="D111:BO111" si="195">IF(AND(AND(D107&lt;&gt;0,D106&lt;&gt;0),D108=0),-D106*$C$37,-D105*$C$37)</f>
        <v>0</v>
      </c>
      <c r="E111" s="348">
        <f t="shared" si="195"/>
        <v>0</v>
      </c>
      <c r="F111" s="348">
        <f t="shared" si="195"/>
        <v>0</v>
      </c>
      <c r="G111" s="348">
        <f t="shared" si="195"/>
        <v>0</v>
      </c>
      <c r="H111" s="348">
        <f t="shared" si="195"/>
        <v>0</v>
      </c>
      <c r="I111" s="348">
        <f t="shared" si="195"/>
        <v>0</v>
      </c>
      <c r="J111" s="348">
        <f t="shared" si="195"/>
        <v>0</v>
      </c>
      <c r="K111" s="348">
        <f t="shared" si="195"/>
        <v>0</v>
      </c>
      <c r="L111" s="348">
        <f t="shared" si="195"/>
        <v>0</v>
      </c>
      <c r="M111" s="348">
        <f t="shared" si="195"/>
        <v>0</v>
      </c>
      <c r="N111" s="348">
        <f t="shared" si="195"/>
        <v>0</v>
      </c>
      <c r="O111" s="348">
        <f t="shared" si="195"/>
        <v>0</v>
      </c>
      <c r="P111" s="348">
        <f t="shared" si="195"/>
        <v>0</v>
      </c>
      <c r="Q111" s="348">
        <f t="shared" si="195"/>
        <v>0</v>
      </c>
      <c r="R111" s="348">
        <f t="shared" si="195"/>
        <v>0</v>
      </c>
      <c r="S111" s="348">
        <f t="shared" si="195"/>
        <v>0</v>
      </c>
      <c r="T111" s="348">
        <f t="shared" si="195"/>
        <v>0</v>
      </c>
      <c r="U111" s="348">
        <f t="shared" si="195"/>
        <v>0</v>
      </c>
      <c r="V111" s="348">
        <f t="shared" si="195"/>
        <v>0</v>
      </c>
      <c r="W111" s="348">
        <f t="shared" si="195"/>
        <v>0</v>
      </c>
      <c r="X111" s="348">
        <f t="shared" si="195"/>
        <v>0</v>
      </c>
      <c r="Y111" s="348">
        <f t="shared" si="195"/>
        <v>0</v>
      </c>
      <c r="Z111" s="348">
        <f t="shared" si="195"/>
        <v>0</v>
      </c>
      <c r="AA111" s="348">
        <f t="shared" si="195"/>
        <v>0</v>
      </c>
      <c r="AB111" s="348">
        <f t="shared" si="195"/>
        <v>0</v>
      </c>
      <c r="AC111" s="348">
        <f t="shared" si="195"/>
        <v>0</v>
      </c>
      <c r="AD111" s="348">
        <f t="shared" si="195"/>
        <v>0</v>
      </c>
      <c r="AE111" s="348">
        <f t="shared" si="195"/>
        <v>0</v>
      </c>
      <c r="AF111" s="348">
        <f t="shared" si="195"/>
        <v>0</v>
      </c>
      <c r="AG111" s="348">
        <f t="shared" si="195"/>
        <v>0</v>
      </c>
      <c r="AH111" s="348">
        <f t="shared" si="195"/>
        <v>0</v>
      </c>
      <c r="AI111" s="348">
        <f t="shared" si="195"/>
        <v>0</v>
      </c>
      <c r="AJ111" s="348">
        <f t="shared" si="195"/>
        <v>0</v>
      </c>
      <c r="AK111" s="348">
        <f t="shared" si="195"/>
        <v>0</v>
      </c>
      <c r="AL111" s="348">
        <f t="shared" si="195"/>
        <v>0</v>
      </c>
      <c r="AM111" s="348">
        <f t="shared" si="195"/>
        <v>-9420.2791666666672</v>
      </c>
      <c r="AN111" s="348">
        <f t="shared" si="195"/>
        <v>-9393.3025783667581</v>
      </c>
      <c r="AO111" s="348">
        <f t="shared" si="195"/>
        <v>-9366.213587615599</v>
      </c>
      <c r="AP111" s="348">
        <f t="shared" si="195"/>
        <v>-9339.0117260696425</v>
      </c>
      <c r="AQ111" s="348">
        <f t="shared" si="195"/>
        <v>-9311.6965234339114</v>
      </c>
      <c r="AR111" s="348">
        <f t="shared" si="195"/>
        <v>-9284.2675074538656</v>
      </c>
      <c r="AS111" s="348">
        <f t="shared" si="195"/>
        <v>-9256.7242039072371</v>
      </c>
      <c r="AT111" s="348">
        <f t="shared" si="195"/>
        <v>-9229.0661365958294</v>
      </c>
      <c r="AU111" s="348">
        <f t="shared" si="195"/>
        <v>-9201.2928273372909</v>
      </c>
      <c r="AV111" s="348">
        <f t="shared" si="195"/>
        <v>-9173.4037959568432</v>
      </c>
      <c r="AW111" s="348">
        <f t="shared" si="195"/>
        <v>-9145.3985602789762</v>
      </c>
      <c r="AX111" s="348">
        <f t="shared" si="195"/>
        <v>-9117.2766361191188</v>
      </c>
      <c r="AY111" s="348">
        <f t="shared" si="195"/>
        <v>-9089.0375372752624</v>
      </c>
      <c r="AZ111" s="348">
        <f t="shared" si="195"/>
        <v>-9060.680775519555</v>
      </c>
      <c r="BA111" s="348">
        <f t="shared" si="195"/>
        <v>-9032.2058605898656</v>
      </c>
      <c r="BB111" s="348">
        <f t="shared" si="195"/>
        <v>-9003.612300181303</v>
      </c>
      <c r="BC111" s="348">
        <f t="shared" si="195"/>
        <v>-8974.8995999377039</v>
      </c>
      <c r="BD111" s="348">
        <f t="shared" si="195"/>
        <v>-8946.0672634430903</v>
      </c>
      <c r="BE111" s="348">
        <f t="shared" si="195"/>
        <v>-8917.1147922130822</v>
      </c>
      <c r="BF111" s="348">
        <f t="shared" si="195"/>
        <v>-8888.041685686283</v>
      </c>
      <c r="BG111" s="348">
        <f t="shared" si="195"/>
        <v>-8858.8474412156229</v>
      </c>
      <c r="BH111" s="348">
        <f t="shared" si="195"/>
        <v>-8829.5315540596675</v>
      </c>
      <c r="BI111" s="348">
        <f t="shared" si="195"/>
        <v>-8800.0935173738944</v>
      </c>
      <c r="BJ111" s="348">
        <f t="shared" si="195"/>
        <v>-8770.5328222019325</v>
      </c>
      <c r="BK111" s="348">
        <f t="shared" si="195"/>
        <v>-8740.8489574667528</v>
      </c>
      <c r="BL111" s="348">
        <f t="shared" si="195"/>
        <v>-8711.0414099618447</v>
      </c>
      <c r="BM111" s="348">
        <f t="shared" si="195"/>
        <v>-8681.1096643423316</v>
      </c>
      <c r="BN111" s="348">
        <f t="shared" si="195"/>
        <v>-8651.0532031160692</v>
      </c>
      <c r="BO111" s="348">
        <f t="shared" si="195"/>
        <v>-8620.8715066346995</v>
      </c>
      <c r="BP111" s="348">
        <f t="shared" ref="BP111:EA111" si="196">IF(AND(AND(BP107&lt;&gt;0,BP106&lt;&gt;0),BP108=0),-BP106*$C$37,-BP105*$C$37)</f>
        <v>-8590.5640530846576</v>
      </c>
      <c r="BQ111" s="348">
        <f t="shared" si="196"/>
        <v>-8560.1303184781555</v>
      </c>
      <c r="BR111" s="348">
        <f t="shared" si="196"/>
        <v>-8529.5697766441281</v>
      </c>
      <c r="BS111" s="348">
        <f t="shared" si="196"/>
        <v>-8498.8818992191245</v>
      </c>
      <c r="BT111" s="348">
        <f t="shared" si="196"/>
        <v>-8468.0661556381838</v>
      </c>
      <c r="BU111" s="348">
        <f t="shared" si="196"/>
        <v>-8437.1220131256559</v>
      </c>
      <c r="BV111" s="348">
        <f t="shared" si="196"/>
        <v>-8406.0489366859929</v>
      </c>
      <c r="BW111" s="348">
        <f t="shared" si="196"/>
        <v>-8374.8463890944968</v>
      </c>
      <c r="BX111" s="348">
        <f t="shared" si="196"/>
        <v>-8343.5138308880378</v>
      </c>
      <c r="BY111" s="348">
        <f t="shared" si="196"/>
        <v>-8312.0507203557172</v>
      </c>
      <c r="BZ111" s="348">
        <f t="shared" si="196"/>
        <v>-8280.4565135295124</v>
      </c>
      <c r="CA111" s="348">
        <f t="shared" si="196"/>
        <v>-8248.7306641748655</v>
      </c>
      <c r="CB111" s="348">
        <f t="shared" si="196"/>
        <v>-8216.8726237812407</v>
      </c>
      <c r="CC111" s="348">
        <f t="shared" si="196"/>
        <v>-8184.8818415526412</v>
      </c>
      <c r="CD111" s="348">
        <f t="shared" si="196"/>
        <v>-8152.7577643980903</v>
      </c>
      <c r="CE111" s="348">
        <f t="shared" si="196"/>
        <v>-8120.4998369220611</v>
      </c>
      <c r="CF111" s="348">
        <f t="shared" si="196"/>
        <v>-8088.1075014148828</v>
      </c>
      <c r="CG111" s="348">
        <f t="shared" si="196"/>
        <v>-8055.5801978430909</v>
      </c>
      <c r="CH111" s="348">
        <f t="shared" si="196"/>
        <v>-8022.9173638397506</v>
      </c>
      <c r="CI111" s="348">
        <f t="shared" si="196"/>
        <v>-7990.1184346947293</v>
      </c>
      <c r="CJ111" s="348">
        <f t="shared" si="196"/>
        <v>-7957.1828433449373</v>
      </c>
      <c r="CK111" s="348">
        <f t="shared" si="196"/>
        <v>-7924.1100203645201</v>
      </c>
      <c r="CL111" s="348">
        <f t="shared" si="196"/>
        <v>-7890.8993939550182</v>
      </c>
      <c r="CM111" s="348">
        <f t="shared" si="196"/>
        <v>-7857.5503899354781</v>
      </c>
      <c r="CN111" s="348">
        <f t="shared" si="196"/>
        <v>-7824.0624317325228</v>
      </c>
      <c r="CO111" s="348">
        <f t="shared" si="196"/>
        <v>-7790.4349403703873</v>
      </c>
      <c r="CP111" s="348">
        <f t="shared" si="196"/>
        <v>-7756.6673344609108</v>
      </c>
      <c r="CQ111" s="348">
        <f t="shared" si="196"/>
        <v>-7722.759030193477</v>
      </c>
      <c r="CR111" s="348">
        <f t="shared" si="196"/>
        <v>-7688.7094413249297</v>
      </c>
      <c r="CS111" s="348">
        <f t="shared" si="196"/>
        <v>-7654.51797916943</v>
      </c>
      <c r="CT111" s="348">
        <f t="shared" si="196"/>
        <v>-7620.1840525882826</v>
      </c>
      <c r="CU111" s="348">
        <f t="shared" si="196"/>
        <v>-7585.7070679797134</v>
      </c>
      <c r="CV111" s="348">
        <f t="shared" si="196"/>
        <v>-7551.0864292686083</v>
      </c>
      <c r="CW111" s="348">
        <f t="shared" si="196"/>
        <v>-7516.3215378962077</v>
      </c>
      <c r="CX111" s="348">
        <f t="shared" si="196"/>
        <v>-7481.4117928097548</v>
      </c>
      <c r="CY111" s="348">
        <f t="shared" si="196"/>
        <v>-7446.3565904521083</v>
      </c>
      <c r="CZ111" s="348">
        <f t="shared" si="196"/>
        <v>-7411.1553247513048</v>
      </c>
      <c r="DA111" s="348">
        <f t="shared" si="196"/>
        <v>-7375.8073871100814</v>
      </c>
      <c r="DB111" s="348">
        <f t="shared" si="196"/>
        <v>-7340.3121663953534</v>
      </c>
      <c r="DC111" s="348">
        <f t="shared" si="196"/>
        <v>-7304.669048927648</v>
      </c>
      <c r="DD111" s="348">
        <f t="shared" si="196"/>
        <v>-7268.8774184704926</v>
      </c>
      <c r="DE111" s="348">
        <f t="shared" si="196"/>
        <v>-7232.9366562197656</v>
      </c>
      <c r="DF111" s="348">
        <f t="shared" si="196"/>
        <v>-7196.8461407929935</v>
      </c>
      <c r="DG111" s="348">
        <f t="shared" si="196"/>
        <v>-7160.6052482186105</v>
      </c>
      <c r="DH111" s="348">
        <f t="shared" si="196"/>
        <v>-7124.2133519251674</v>
      </c>
      <c r="DI111" s="348">
        <f t="shared" si="196"/>
        <v>-7087.6698227305023</v>
      </c>
      <c r="DJ111" s="348">
        <f t="shared" si="196"/>
        <v>-7050.9740288308585</v>
      </c>
      <c r="DK111" s="348">
        <f t="shared" si="196"/>
        <v>-7014.1253357899668</v>
      </c>
      <c r="DL111" s="348">
        <f t="shared" si="196"/>
        <v>-6977.1231065280717</v>
      </c>
      <c r="DM111" s="348">
        <f t="shared" si="196"/>
        <v>-6939.9667013109183</v>
      </c>
      <c r="DN111" s="348">
        <f t="shared" si="196"/>
        <v>-6902.6554777386937</v>
      </c>
      <c r="DO111" s="348">
        <f t="shared" si="196"/>
        <v>-6865.1887907349183</v>
      </c>
      <c r="DP111" s="348">
        <f t="shared" si="196"/>
        <v>-6827.5659925352938</v>
      </c>
      <c r="DQ111" s="348">
        <f t="shared" si="196"/>
        <v>-6789.786432676503</v>
      </c>
      <c r="DR111" s="348">
        <f t="shared" si="196"/>
        <v>-6751.8494579849685</v>
      </c>
      <c r="DS111" s="348">
        <f t="shared" si="196"/>
        <v>-6713.7544125655522</v>
      </c>
      <c r="DT111" s="348">
        <f t="shared" si="196"/>
        <v>-6675.5006377902209</v>
      </c>
      <c r="DU111" s="348">
        <f t="shared" si="196"/>
        <v>-6637.0874722866602</v>
      </c>
      <c r="DV111" s="348">
        <f t="shared" si="196"/>
        <v>-6598.5142519268338</v>
      </c>
      <c r="DW111" s="348">
        <f t="shared" si="196"/>
        <v>-6559.7803098155091</v>
      </c>
      <c r="DX111" s="348">
        <f t="shared" si="196"/>
        <v>-6520.8849762787195</v>
      </c>
      <c r="DY111" s="348">
        <f t="shared" si="196"/>
        <v>-6481.8275788521933</v>
      </c>
      <c r="DZ111" s="348">
        <f t="shared" si="196"/>
        <v>-6442.6074422697247</v>
      </c>
      <c r="EA111" s="348">
        <f t="shared" si="196"/>
        <v>-6403.2238884514945</v>
      </c>
      <c r="EB111" s="348">
        <f t="shared" ref="EB111:GM111" si="197">IF(AND(AND(EB107&lt;&gt;0,EB106&lt;&gt;0),EB108=0),-EB106*$C$37,-EB105*$C$37)</f>
        <v>-6363.6762364923552</v>
      </c>
      <c r="EC111" s="348">
        <f t="shared" si="197"/>
        <v>-6323.9638026500534</v>
      </c>
      <c r="ED111" s="348">
        <f t="shared" si="197"/>
        <v>-6284.0859003334081</v>
      </c>
      <c r="EE111" s="348">
        <f t="shared" si="197"/>
        <v>-6244.0418400904437</v>
      </c>
      <c r="EF111" s="348">
        <f t="shared" si="197"/>
        <v>-6203.8309295964673</v>
      </c>
      <c r="EG111" s="348">
        <f t="shared" si="197"/>
        <v>-6163.452473642099</v>
      </c>
      <c r="EH111" s="348">
        <f t="shared" si="197"/>
        <v>-6122.9057741212546</v>
      </c>
      <c r="EI111" s="348">
        <f t="shared" si="197"/>
        <v>-6082.1901300190721</v>
      </c>
      <c r="EJ111" s="348">
        <f t="shared" si="197"/>
        <v>-6041.3048373997981</v>
      </c>
      <c r="EK111" s="348">
        <f t="shared" si="197"/>
        <v>-6000.2491893946099</v>
      </c>
      <c r="EL111" s="348">
        <f t="shared" si="197"/>
        <v>-5959.0224761894005</v>
      </c>
      <c r="EM111" s="348">
        <f t="shared" si="197"/>
        <v>-5917.6239850125021</v>
      </c>
      <c r="EN111" s="348">
        <f t="shared" si="197"/>
        <v>-5876.0530001223669</v>
      </c>
      <c r="EO111" s="348">
        <f t="shared" si="197"/>
        <v>-5834.3088027951899</v>
      </c>
      <c r="EP111" s="348">
        <f t="shared" si="197"/>
        <v>-5792.3906713124834</v>
      </c>
      <c r="EQ111" s="348">
        <f t="shared" si="197"/>
        <v>-5750.2978809485976</v>
      </c>
      <c r="ER111" s="348">
        <f t="shared" si="197"/>
        <v>-5708.0297039581965</v>
      </c>
      <c r="ES111" s="348">
        <f t="shared" si="197"/>
        <v>-5665.5854095636696</v>
      </c>
      <c r="ET111" s="348">
        <f t="shared" si="197"/>
        <v>-5622.9642639424974</v>
      </c>
      <c r="EU111" s="348">
        <f t="shared" si="197"/>
        <v>-5580.16553021457</v>
      </c>
      <c r="EV111" s="348">
        <f t="shared" si="197"/>
        <v>-5537.1884684294446</v>
      </c>
      <c r="EW111" s="348">
        <f t="shared" si="197"/>
        <v>-5494.0323355535465</v>
      </c>
      <c r="EX111" s="348">
        <f t="shared" si="197"/>
        <v>-5450.6963854573323</v>
      </c>
      <c r="EY111" s="348">
        <f t="shared" si="197"/>
        <v>-5407.1798689023844</v>
      </c>
      <c r="EZ111" s="348">
        <f t="shared" si="197"/>
        <v>-5363.4820335284576</v>
      </c>
      <c r="FA111" s="348">
        <f t="shared" si="197"/>
        <v>-5319.6021238404719</v>
      </c>
      <c r="FB111" s="348">
        <f t="shared" si="197"/>
        <v>-5275.5393811954546</v>
      </c>
      <c r="FC111" s="348">
        <f t="shared" si="197"/>
        <v>-5231.2930437894147</v>
      </c>
      <c r="FD111" s="348">
        <f t="shared" si="197"/>
        <v>-5186.8623466441832</v>
      </c>
      <c r="FE111" s="348">
        <f t="shared" si="197"/>
        <v>-5142.2465215941802</v>
      </c>
      <c r="FF111" s="348">
        <f t="shared" si="197"/>
        <v>-5097.444797273135</v>
      </c>
      <c r="FG111" s="348">
        <f t="shared" si="197"/>
        <v>-5052.4563991007526</v>
      </c>
      <c r="FH111" s="348">
        <f t="shared" si="197"/>
        <v>-5007.2805492693187</v>
      </c>
      <c r="FI111" s="348">
        <f t="shared" si="197"/>
        <v>-4961.9164667302539</v>
      </c>
      <c r="FJ111" s="348">
        <f t="shared" si="197"/>
        <v>-4916.3633671806092</v>
      </c>
      <c r="FK111" s="348">
        <f t="shared" si="197"/>
        <v>-4870.6204630495085</v>
      </c>
      <c r="FL111" s="348">
        <f t="shared" si="197"/>
        <v>-4824.686963484528</v>
      </c>
      <c r="FM111" s="348">
        <f t="shared" si="197"/>
        <v>-4778.5620743380268</v>
      </c>
      <c r="FN111" s="348">
        <f t="shared" si="197"/>
        <v>-4732.2449981534146</v>
      </c>
      <c r="FO111" s="348">
        <f t="shared" si="197"/>
        <v>-4685.7349341513664</v>
      </c>
      <c r="FP111" s="348">
        <f t="shared" si="197"/>
        <v>-4639.0310782159768</v>
      </c>
      <c r="FQ111" s="348">
        <f t="shared" si="197"/>
        <v>-4592.1326228808566</v>
      </c>
      <c r="FR111" s="348">
        <f t="shared" si="197"/>
        <v>-4545.0387573151729</v>
      </c>
      <c r="FS111" s="348">
        <f t="shared" si="197"/>
        <v>-4497.7486673096328</v>
      </c>
      <c r="FT111" s="348">
        <f t="shared" si="197"/>
        <v>-4450.2615352624025</v>
      </c>
      <c r="FU111" s="348">
        <f t="shared" si="197"/>
        <v>-4402.5765401649751</v>
      </c>
      <c r="FV111" s="348">
        <f t="shared" si="197"/>
        <v>-4354.6928575879756</v>
      </c>
      <c r="FW111" s="348">
        <f t="shared" si="197"/>
        <v>-4306.6096596669049</v>
      </c>
      <c r="FX111" s="348">
        <f t="shared" si="197"/>
        <v>-4258.3261150878297</v>
      </c>
      <c r="FY111" s="348">
        <f t="shared" si="197"/>
        <v>-4209.8413890730089</v>
      </c>
      <c r="FZ111" s="348">
        <f t="shared" si="197"/>
        <v>-4161.1546433664598</v>
      </c>
      <c r="GA111" s="348">
        <f t="shared" si="197"/>
        <v>-4112.2650362194663</v>
      </c>
      <c r="GB111" s="348">
        <f t="shared" si="197"/>
        <v>-4063.171722376027</v>
      </c>
      <c r="GC111" s="348">
        <f t="shared" si="197"/>
        <v>-4013.87385305824</v>
      </c>
      <c r="GD111" s="348">
        <f t="shared" si="197"/>
        <v>-3964.3705759516288</v>
      </c>
      <c r="GE111" s="348">
        <f t="shared" si="197"/>
        <v>-3914.6610351904069</v>
      </c>
      <c r="GF111" s="348">
        <f t="shared" si="197"/>
        <v>-3864.7443713426796</v>
      </c>
      <c r="GG111" s="348">
        <f t="shared" si="197"/>
        <v>-3814.6197213955875</v>
      </c>
      <c r="GH111" s="348">
        <f t="shared" si="197"/>
        <v>-3764.2862187403821</v>
      </c>
      <c r="GI111" s="348">
        <f t="shared" si="197"/>
        <v>-3713.7429931574466</v>
      </c>
      <c r="GJ111" s="348">
        <f t="shared" si="197"/>
        <v>-3662.9891708012492</v>
      </c>
      <c r="GK111" s="348">
        <f t="shared" si="197"/>
        <v>-3612.0238741852336</v>
      </c>
      <c r="GL111" s="348">
        <f t="shared" si="197"/>
        <v>-3560.8462221666518</v>
      </c>
      <c r="GM111" s="348">
        <f t="shared" si="197"/>
        <v>-3509.4553299313261</v>
      </c>
      <c r="GN111" s="348">
        <f t="shared" ref="GN111:IY111" si="198">IF(AND(AND(GN107&lt;&gt;0,GN106&lt;&gt;0),GN108=0),-GN106*$C$37,-GN105*$C$37)</f>
        <v>-3457.850308978353</v>
      </c>
      <c r="GO111" s="348">
        <f t="shared" si="198"/>
        <v>-3406.0302671047421</v>
      </c>
      <c r="GP111" s="348">
        <f t="shared" si="198"/>
        <v>-3353.9943083899916</v>
      </c>
      <c r="GQ111" s="348">
        <f t="shared" si="198"/>
        <v>-3301.7415331805964</v>
      </c>
      <c r="GR111" s="348">
        <f t="shared" si="198"/>
        <v>-3249.2710380744952</v>
      </c>
      <c r="GS111" s="348">
        <f t="shared" si="198"/>
        <v>-3196.5819159054518</v>
      </c>
      <c r="GT111" s="348">
        <f t="shared" si="198"/>
        <v>-3143.6732557273708</v>
      </c>
      <c r="GU111" s="348">
        <f t="shared" si="198"/>
        <v>-3090.5441427985479</v>
      </c>
      <c r="GV111" s="348">
        <f t="shared" si="198"/>
        <v>-3037.1936585658545</v>
      </c>
      <c r="GW111" s="348">
        <f t="shared" si="198"/>
        <v>-2983.6208806488585</v>
      </c>
      <c r="GX111" s="348">
        <f t="shared" si="198"/>
        <v>-2929.8248828238748</v>
      </c>
      <c r="GY111" s="348">
        <f t="shared" si="198"/>
        <v>-2875.8047350079537</v>
      </c>
      <c r="GZ111" s="348">
        <f t="shared" si="198"/>
        <v>-2821.5595032428</v>
      </c>
      <c r="HA111" s="348">
        <f t="shared" si="198"/>
        <v>-2767.0882496786244</v>
      </c>
      <c r="HB111" s="348">
        <f t="shared" si="198"/>
        <v>-2712.3900325579316</v>
      </c>
      <c r="HC111" s="348">
        <f t="shared" si="198"/>
        <v>-2657.4639061992361</v>
      </c>
      <c r="HD111" s="348">
        <f t="shared" si="198"/>
        <v>-2602.3089209807126</v>
      </c>
      <c r="HE111" s="348">
        <f t="shared" si="198"/>
        <v>-2546.9241233237785</v>
      </c>
      <c r="HF111" s="348">
        <f t="shared" si="198"/>
        <v>-2491.3085556766073</v>
      </c>
      <c r="HG111" s="348">
        <f t="shared" si="198"/>
        <v>-2435.4612564975723</v>
      </c>
      <c r="HH111" s="348">
        <f t="shared" si="198"/>
        <v>-2379.3812602386256</v>
      </c>
      <c r="HI111" s="348">
        <f t="shared" si="198"/>
        <v>-2323.0675973285997</v>
      </c>
      <c r="HJ111" s="348">
        <f t="shared" si="198"/>
        <v>-2266.5192941564483</v>
      </c>
      <c r="HK111" s="348">
        <f t="shared" si="198"/>
        <v>-2209.7353730544132</v>
      </c>
      <c r="HL111" s="348">
        <f t="shared" si="198"/>
        <v>-2152.7148522811199</v>
      </c>
      <c r="HM111" s="348">
        <f t="shared" si="198"/>
        <v>-2095.4567460046042</v>
      </c>
      <c r="HN111" s="348">
        <f t="shared" si="198"/>
        <v>-2037.9600642852695</v>
      </c>
      <c r="HO111" s="348">
        <f t="shared" si="198"/>
        <v>-1980.2238130587714</v>
      </c>
      <c r="HP111" s="348">
        <f t="shared" si="198"/>
        <v>-1922.2469941188292</v>
      </c>
      <c r="HQ111" s="348">
        <f t="shared" si="198"/>
        <v>-1864.0286050999707</v>
      </c>
      <c r="HR111" s="348">
        <f t="shared" si="198"/>
        <v>-1805.5676394602003</v>
      </c>
      <c r="HS111" s="348">
        <f t="shared" si="198"/>
        <v>-1746.8630864635973</v>
      </c>
      <c r="HT111" s="348">
        <f t="shared" si="198"/>
        <v>-1687.9139311628421</v>
      </c>
      <c r="HU111" s="348">
        <f t="shared" si="198"/>
        <v>-1628.7191543816668</v>
      </c>
      <c r="HV111" s="348">
        <f t="shared" si="198"/>
        <v>-1569.2777326972368</v>
      </c>
      <c r="HW111" s="348">
        <f t="shared" si="198"/>
        <v>-1509.588638422455</v>
      </c>
      <c r="HX111" s="348">
        <f t="shared" si="198"/>
        <v>-1449.6508395881949</v>
      </c>
      <c r="HY111" s="348">
        <f t="shared" si="198"/>
        <v>-1389.4632999254586</v>
      </c>
      <c r="HZ111" s="348">
        <f t="shared" si="198"/>
        <v>-1329.0249788474612</v>
      </c>
      <c r="IA111" s="348">
        <f t="shared" si="198"/>
        <v>-1268.3348314316386</v>
      </c>
      <c r="IB111" s="348">
        <f t="shared" si="198"/>
        <v>-1207.3918084015834</v>
      </c>
      <c r="IC111" s="348">
        <f t="shared" si="198"/>
        <v>-1146.194856108903</v>
      </c>
      <c r="ID111" s="348">
        <f t="shared" si="198"/>
        <v>-1084.7429165150031</v>
      </c>
      <c r="IE111" s="348">
        <f t="shared" si="198"/>
        <v>-1023.0349271727954</v>
      </c>
      <c r="IF111" s="348">
        <f t="shared" si="198"/>
        <v>-961.06982120832834</v>
      </c>
      <c r="IG111" s="348">
        <f t="shared" si="198"/>
        <v>-898.84652730234279</v>
      </c>
      <c r="IH111" s="348">
        <f t="shared" si="198"/>
        <v>-836.36396967174892</v>
      </c>
      <c r="II111" s="348">
        <f t="shared" si="198"/>
        <v>-773.62106805102746</v>
      </c>
      <c r="IJ111" s="348">
        <f t="shared" si="198"/>
        <v>-710.61673767355319</v>
      </c>
      <c r="IK111" s="348">
        <f t="shared" si="198"/>
        <v>-647.34988925283926</v>
      </c>
      <c r="IL111" s="348">
        <f t="shared" si="198"/>
        <v>-583.81942896370572</v>
      </c>
      <c r="IM111" s="348">
        <f t="shared" si="198"/>
        <v>-520.02425842336754</v>
      </c>
      <c r="IN111" s="348">
        <f t="shared" si="198"/>
        <v>-455.96327467244458</v>
      </c>
      <c r="IO111" s="348">
        <f t="shared" si="198"/>
        <v>-391.63537015589276</v>
      </c>
      <c r="IP111" s="348">
        <f t="shared" si="198"/>
        <v>-327.03943270385525</v>
      </c>
      <c r="IQ111" s="348">
        <f t="shared" si="198"/>
        <v>-262.17434551243434</v>
      </c>
      <c r="IR111" s="348">
        <f t="shared" si="198"/>
        <v>-197.03898712438249</v>
      </c>
      <c r="IS111" s="348">
        <f t="shared" si="198"/>
        <v>-131.63223140971377</v>
      </c>
      <c r="IT111" s="348">
        <f t="shared" si="198"/>
        <v>-65.952947546233915</v>
      </c>
      <c r="IU111" s="348">
        <f t="shared" si="198"/>
        <v>1.0444030825359125E-11</v>
      </c>
      <c r="IV111" s="348">
        <f t="shared" si="198"/>
        <v>1.0444030825359125E-11</v>
      </c>
      <c r="IW111" s="348">
        <f t="shared" si="198"/>
        <v>1.0444030825359125E-11</v>
      </c>
      <c r="IX111" s="348">
        <f t="shared" si="198"/>
        <v>1.0444030825359125E-11</v>
      </c>
      <c r="IY111" s="348">
        <f t="shared" si="198"/>
        <v>1.0444030825359125E-11</v>
      </c>
      <c r="IZ111" s="348">
        <f t="shared" ref="IZ111:JV111" si="199">IF(AND(AND(IZ107&lt;&gt;0,IZ106&lt;&gt;0),IZ108=0),-IZ106*$C$37,-IZ105*$C$37)</f>
        <v>1.0444030825359125E-11</v>
      </c>
      <c r="JA111" s="348">
        <f t="shared" si="199"/>
        <v>1.0444030825359125E-11</v>
      </c>
      <c r="JB111" s="348">
        <f t="shared" si="199"/>
        <v>1.0444030825359125E-11</v>
      </c>
      <c r="JC111" s="348">
        <f t="shared" si="199"/>
        <v>1.0444030825359125E-11</v>
      </c>
      <c r="JD111" s="348">
        <f t="shared" si="199"/>
        <v>1.0444030825359125E-11</v>
      </c>
      <c r="JE111" s="348">
        <f t="shared" si="199"/>
        <v>1.0444030825359125E-11</v>
      </c>
      <c r="JF111" s="348">
        <f t="shared" si="199"/>
        <v>1.0444030825359125E-11</v>
      </c>
      <c r="JG111" s="348">
        <f t="shared" si="199"/>
        <v>1.0444030825359125E-11</v>
      </c>
      <c r="JH111" s="348">
        <f t="shared" si="199"/>
        <v>1.0444030825359125E-11</v>
      </c>
      <c r="JI111" s="348">
        <f t="shared" si="199"/>
        <v>1.0444030825359125E-11</v>
      </c>
      <c r="JJ111" s="348">
        <f t="shared" si="199"/>
        <v>1.0444030825359125E-11</v>
      </c>
      <c r="JK111" s="348">
        <f t="shared" si="199"/>
        <v>1.0444030825359125E-11</v>
      </c>
      <c r="JL111" s="348">
        <f t="shared" si="199"/>
        <v>1.0444030825359125E-11</v>
      </c>
      <c r="JM111" s="348">
        <f t="shared" si="199"/>
        <v>1.0444030825359125E-11</v>
      </c>
      <c r="JN111" s="348">
        <f t="shared" si="199"/>
        <v>1.0444030825359125E-11</v>
      </c>
      <c r="JO111" s="348">
        <f t="shared" si="199"/>
        <v>1.0444030825359125E-11</v>
      </c>
      <c r="JP111" s="348">
        <f t="shared" si="199"/>
        <v>1.0444030825359125E-11</v>
      </c>
      <c r="JQ111" s="348">
        <f t="shared" si="199"/>
        <v>1.0444030825359125E-11</v>
      </c>
      <c r="JR111" s="348">
        <f t="shared" si="199"/>
        <v>1.0444030825359125E-11</v>
      </c>
      <c r="JS111" s="348">
        <f t="shared" si="199"/>
        <v>1.0444030825359125E-11</v>
      </c>
      <c r="JT111" s="348">
        <f t="shared" si="199"/>
        <v>1.0444030825359125E-11</v>
      </c>
      <c r="JU111" s="348">
        <f t="shared" si="199"/>
        <v>1.0444030825359125E-11</v>
      </c>
      <c r="JV111" s="348">
        <f t="shared" si="199"/>
        <v>1.0444030825359125E-11</v>
      </c>
    </row>
    <row r="112" spans="1:282" s="363" customFormat="1" ht="30" x14ac:dyDescent="0.25">
      <c r="A112" s="360" t="s">
        <v>480</v>
      </c>
      <c r="B112" s="361"/>
      <c r="C112" s="362">
        <f>-(C107+C111)</f>
        <v>0</v>
      </c>
      <c r="D112" s="362">
        <f t="shared" ref="D112:BO112" si="200">-(D107+D111)</f>
        <v>0</v>
      </c>
      <c r="E112" s="362">
        <f t="shared" si="200"/>
        <v>0</v>
      </c>
      <c r="F112" s="362">
        <f t="shared" si="200"/>
        <v>0</v>
      </c>
      <c r="G112" s="362">
        <f t="shared" si="200"/>
        <v>0</v>
      </c>
      <c r="H112" s="362">
        <f t="shared" si="200"/>
        <v>0</v>
      </c>
      <c r="I112" s="362">
        <f t="shared" si="200"/>
        <v>0</v>
      </c>
      <c r="J112" s="362">
        <f t="shared" si="200"/>
        <v>0</v>
      </c>
      <c r="K112" s="362">
        <f t="shared" si="200"/>
        <v>0</v>
      </c>
      <c r="L112" s="362">
        <f t="shared" si="200"/>
        <v>0</v>
      </c>
      <c r="M112" s="362">
        <f t="shared" si="200"/>
        <v>0</v>
      </c>
      <c r="N112" s="362">
        <f t="shared" si="200"/>
        <v>0</v>
      </c>
      <c r="O112" s="362">
        <f t="shared" si="200"/>
        <v>0</v>
      </c>
      <c r="P112" s="362">
        <f t="shared" si="200"/>
        <v>0</v>
      </c>
      <c r="Q112" s="362">
        <f t="shared" si="200"/>
        <v>0</v>
      </c>
      <c r="R112" s="362">
        <f t="shared" si="200"/>
        <v>0</v>
      </c>
      <c r="S112" s="362">
        <f t="shared" si="200"/>
        <v>0</v>
      </c>
      <c r="T112" s="362">
        <f t="shared" si="200"/>
        <v>0</v>
      </c>
      <c r="U112" s="362">
        <f t="shared" si="200"/>
        <v>0</v>
      </c>
      <c r="V112" s="362">
        <f t="shared" si="200"/>
        <v>0</v>
      </c>
      <c r="W112" s="362">
        <f t="shared" si="200"/>
        <v>0</v>
      </c>
      <c r="X112" s="362">
        <f t="shared" si="200"/>
        <v>0</v>
      </c>
      <c r="Y112" s="362">
        <f t="shared" si="200"/>
        <v>0</v>
      </c>
      <c r="Z112" s="362">
        <f t="shared" si="200"/>
        <v>0</v>
      </c>
      <c r="AA112" s="362">
        <f t="shared" si="200"/>
        <v>0</v>
      </c>
      <c r="AB112" s="362">
        <f t="shared" si="200"/>
        <v>0</v>
      </c>
      <c r="AC112" s="362">
        <f t="shared" si="200"/>
        <v>0</v>
      </c>
      <c r="AD112" s="362">
        <f t="shared" si="200"/>
        <v>0</v>
      </c>
      <c r="AE112" s="362">
        <f t="shared" si="200"/>
        <v>0</v>
      </c>
      <c r="AF112" s="362">
        <f t="shared" si="200"/>
        <v>0</v>
      </c>
      <c r="AG112" s="362">
        <f t="shared" si="200"/>
        <v>0</v>
      </c>
      <c r="AH112" s="362">
        <f t="shared" si="200"/>
        <v>0</v>
      </c>
      <c r="AI112" s="362">
        <f t="shared" si="200"/>
        <v>0</v>
      </c>
      <c r="AJ112" s="362">
        <f t="shared" si="200"/>
        <v>0</v>
      </c>
      <c r="AK112" s="362">
        <f t="shared" si="200"/>
        <v>0</v>
      </c>
      <c r="AL112" s="362">
        <f t="shared" si="200"/>
        <v>0</v>
      </c>
      <c r="AM112" s="362">
        <f t="shared" si="200"/>
        <v>15894.660358644891</v>
      </c>
      <c r="AN112" s="362">
        <f t="shared" si="200"/>
        <v>15894.660358644891</v>
      </c>
      <c r="AO112" s="362">
        <f t="shared" si="200"/>
        <v>15894.660358644891</v>
      </c>
      <c r="AP112" s="362">
        <f t="shared" si="200"/>
        <v>15894.660358644889</v>
      </c>
      <c r="AQ112" s="362">
        <f t="shared" si="200"/>
        <v>15894.660358644887</v>
      </c>
      <c r="AR112" s="362">
        <f t="shared" si="200"/>
        <v>15894.660358644887</v>
      </c>
      <c r="AS112" s="362">
        <f t="shared" si="200"/>
        <v>15894.660358644889</v>
      </c>
      <c r="AT112" s="362">
        <f t="shared" si="200"/>
        <v>15894.660358644887</v>
      </c>
      <c r="AU112" s="362">
        <f t="shared" si="200"/>
        <v>15894.660358644887</v>
      </c>
      <c r="AV112" s="362">
        <f t="shared" si="200"/>
        <v>15894.660358644887</v>
      </c>
      <c r="AW112" s="362">
        <f t="shared" si="200"/>
        <v>15894.660358644889</v>
      </c>
      <c r="AX112" s="362">
        <f t="shared" si="200"/>
        <v>15894.660358644889</v>
      </c>
      <c r="AY112" s="362">
        <f t="shared" si="200"/>
        <v>15894.660358644891</v>
      </c>
      <c r="AZ112" s="362">
        <f t="shared" si="200"/>
        <v>15894.660358644887</v>
      </c>
      <c r="BA112" s="362">
        <f t="shared" si="200"/>
        <v>15894.660358644889</v>
      </c>
      <c r="BB112" s="362">
        <f t="shared" si="200"/>
        <v>15894.660358644887</v>
      </c>
      <c r="BC112" s="362">
        <f t="shared" si="200"/>
        <v>15894.660358644887</v>
      </c>
      <c r="BD112" s="362">
        <f t="shared" si="200"/>
        <v>15894.660358644887</v>
      </c>
      <c r="BE112" s="362">
        <f t="shared" si="200"/>
        <v>15894.660358644887</v>
      </c>
      <c r="BF112" s="362">
        <f t="shared" si="200"/>
        <v>15894.660358644887</v>
      </c>
      <c r="BG112" s="362">
        <f t="shared" si="200"/>
        <v>15894.660358644887</v>
      </c>
      <c r="BH112" s="362">
        <f t="shared" si="200"/>
        <v>15894.660358644887</v>
      </c>
      <c r="BI112" s="362">
        <f t="shared" si="200"/>
        <v>15894.660358644887</v>
      </c>
      <c r="BJ112" s="362">
        <f t="shared" si="200"/>
        <v>15894.660358644887</v>
      </c>
      <c r="BK112" s="362">
        <f t="shared" si="200"/>
        <v>15894.660358644885</v>
      </c>
      <c r="BL112" s="362">
        <f t="shared" si="200"/>
        <v>15894.660358644887</v>
      </c>
      <c r="BM112" s="362">
        <f t="shared" si="200"/>
        <v>15894.660358644887</v>
      </c>
      <c r="BN112" s="362">
        <f t="shared" si="200"/>
        <v>15894.660358644884</v>
      </c>
      <c r="BO112" s="362">
        <f t="shared" si="200"/>
        <v>15894.660358644884</v>
      </c>
      <c r="BP112" s="362">
        <f t="shared" ref="BP112:EA112" si="201">-(BP107+BP111)</f>
        <v>15894.660358644884</v>
      </c>
      <c r="BQ112" s="362">
        <f t="shared" si="201"/>
        <v>15894.660358644884</v>
      </c>
      <c r="BR112" s="362">
        <f t="shared" si="201"/>
        <v>15894.660358644885</v>
      </c>
      <c r="BS112" s="362">
        <f t="shared" si="201"/>
        <v>15894.660358644884</v>
      </c>
      <c r="BT112" s="362">
        <f t="shared" si="201"/>
        <v>15894.660358644884</v>
      </c>
      <c r="BU112" s="362">
        <f t="shared" si="201"/>
        <v>15894.660358644884</v>
      </c>
      <c r="BV112" s="362">
        <f t="shared" si="201"/>
        <v>15894.660358644884</v>
      </c>
      <c r="BW112" s="362">
        <f t="shared" si="201"/>
        <v>15894.660358644884</v>
      </c>
      <c r="BX112" s="362">
        <f t="shared" si="201"/>
        <v>15894.660358644885</v>
      </c>
      <c r="BY112" s="362">
        <f t="shared" si="201"/>
        <v>15894.660358644884</v>
      </c>
      <c r="BZ112" s="362">
        <f t="shared" si="201"/>
        <v>15894.660358644884</v>
      </c>
      <c r="CA112" s="362">
        <f t="shared" si="201"/>
        <v>15894.660358644884</v>
      </c>
      <c r="CB112" s="362">
        <f t="shared" si="201"/>
        <v>15894.660358644884</v>
      </c>
      <c r="CC112" s="362">
        <f t="shared" si="201"/>
        <v>15894.660358644884</v>
      </c>
      <c r="CD112" s="362">
        <f t="shared" si="201"/>
        <v>15894.660358644884</v>
      </c>
      <c r="CE112" s="362">
        <f t="shared" si="201"/>
        <v>15894.660358644884</v>
      </c>
      <c r="CF112" s="362">
        <f t="shared" si="201"/>
        <v>15894.660358644884</v>
      </c>
      <c r="CG112" s="362">
        <f t="shared" si="201"/>
        <v>15894.660358644884</v>
      </c>
      <c r="CH112" s="362">
        <f t="shared" si="201"/>
        <v>15894.660358644884</v>
      </c>
      <c r="CI112" s="362">
        <f t="shared" si="201"/>
        <v>15894.660358644884</v>
      </c>
      <c r="CJ112" s="362">
        <f t="shared" si="201"/>
        <v>15894.660358644884</v>
      </c>
      <c r="CK112" s="362">
        <f t="shared" si="201"/>
        <v>15894.660358644884</v>
      </c>
      <c r="CL112" s="362">
        <f t="shared" si="201"/>
        <v>15894.660358644884</v>
      </c>
      <c r="CM112" s="362">
        <f t="shared" si="201"/>
        <v>15894.660358644884</v>
      </c>
      <c r="CN112" s="362">
        <f t="shared" si="201"/>
        <v>15894.660358644884</v>
      </c>
      <c r="CO112" s="362">
        <f t="shared" si="201"/>
        <v>15894.660358644884</v>
      </c>
      <c r="CP112" s="362">
        <f t="shared" si="201"/>
        <v>15894.660358644884</v>
      </c>
      <c r="CQ112" s="362">
        <f t="shared" si="201"/>
        <v>15894.660358644884</v>
      </c>
      <c r="CR112" s="362">
        <f t="shared" si="201"/>
        <v>15894.660358644884</v>
      </c>
      <c r="CS112" s="362">
        <f t="shared" si="201"/>
        <v>15894.660358644885</v>
      </c>
      <c r="CT112" s="362">
        <f t="shared" si="201"/>
        <v>15894.660358644884</v>
      </c>
      <c r="CU112" s="362">
        <f t="shared" si="201"/>
        <v>15894.660358644884</v>
      </c>
      <c r="CV112" s="362">
        <f t="shared" si="201"/>
        <v>15894.660358644884</v>
      </c>
      <c r="CW112" s="362">
        <f t="shared" si="201"/>
        <v>15894.660358644884</v>
      </c>
      <c r="CX112" s="362">
        <f t="shared" si="201"/>
        <v>15894.660358644885</v>
      </c>
      <c r="CY112" s="362">
        <f t="shared" si="201"/>
        <v>15894.660358644884</v>
      </c>
      <c r="CZ112" s="362">
        <f t="shared" si="201"/>
        <v>15894.660358644884</v>
      </c>
      <c r="DA112" s="362">
        <f t="shared" si="201"/>
        <v>15894.660358644884</v>
      </c>
      <c r="DB112" s="362">
        <f t="shared" si="201"/>
        <v>15894.660358644885</v>
      </c>
      <c r="DC112" s="362">
        <f t="shared" si="201"/>
        <v>15894.660358644885</v>
      </c>
      <c r="DD112" s="362">
        <f t="shared" si="201"/>
        <v>15894.660358644885</v>
      </c>
      <c r="DE112" s="362">
        <f t="shared" si="201"/>
        <v>15894.660358644887</v>
      </c>
      <c r="DF112" s="362">
        <f t="shared" si="201"/>
        <v>15894.660358644884</v>
      </c>
      <c r="DG112" s="362">
        <f t="shared" si="201"/>
        <v>15894.660358644884</v>
      </c>
      <c r="DH112" s="362">
        <f t="shared" si="201"/>
        <v>15894.660358644884</v>
      </c>
      <c r="DI112" s="362">
        <f t="shared" si="201"/>
        <v>15894.660358644884</v>
      </c>
      <c r="DJ112" s="362">
        <f t="shared" si="201"/>
        <v>15894.660358644884</v>
      </c>
      <c r="DK112" s="362">
        <f t="shared" si="201"/>
        <v>15894.660358644884</v>
      </c>
      <c r="DL112" s="362">
        <f t="shared" si="201"/>
        <v>15894.660358644882</v>
      </c>
      <c r="DM112" s="362">
        <f t="shared" si="201"/>
        <v>15894.660358644884</v>
      </c>
      <c r="DN112" s="362">
        <f t="shared" si="201"/>
        <v>15894.660358644884</v>
      </c>
      <c r="DO112" s="362">
        <f t="shared" si="201"/>
        <v>15894.660358644884</v>
      </c>
      <c r="DP112" s="362">
        <f t="shared" si="201"/>
        <v>15894.660358644884</v>
      </c>
      <c r="DQ112" s="362">
        <f t="shared" si="201"/>
        <v>15894.660358644882</v>
      </c>
      <c r="DR112" s="362">
        <f t="shared" si="201"/>
        <v>15894.660358644885</v>
      </c>
      <c r="DS112" s="362">
        <f t="shared" si="201"/>
        <v>15894.660358644884</v>
      </c>
      <c r="DT112" s="362">
        <f t="shared" si="201"/>
        <v>15894.660358644884</v>
      </c>
      <c r="DU112" s="362">
        <f t="shared" si="201"/>
        <v>15894.660358644884</v>
      </c>
      <c r="DV112" s="362">
        <f t="shared" si="201"/>
        <v>15894.660358644884</v>
      </c>
      <c r="DW112" s="362">
        <f t="shared" si="201"/>
        <v>15894.660358644884</v>
      </c>
      <c r="DX112" s="362">
        <f t="shared" si="201"/>
        <v>15894.660358644882</v>
      </c>
      <c r="DY112" s="362">
        <f t="shared" si="201"/>
        <v>15894.660358644884</v>
      </c>
      <c r="DZ112" s="362">
        <f t="shared" si="201"/>
        <v>15894.660358644884</v>
      </c>
      <c r="EA112" s="362">
        <f t="shared" si="201"/>
        <v>15894.660358644884</v>
      </c>
      <c r="EB112" s="362">
        <f t="shared" ref="EB112:GM112" si="202">-(EB107+EB111)</f>
        <v>15894.660358644884</v>
      </c>
      <c r="EC112" s="362">
        <f t="shared" si="202"/>
        <v>15894.660358644884</v>
      </c>
      <c r="ED112" s="362">
        <f t="shared" si="202"/>
        <v>15894.660358644885</v>
      </c>
      <c r="EE112" s="362">
        <f t="shared" si="202"/>
        <v>15894.660358644882</v>
      </c>
      <c r="EF112" s="362">
        <f t="shared" si="202"/>
        <v>15894.660358644884</v>
      </c>
      <c r="EG112" s="362">
        <f t="shared" si="202"/>
        <v>15894.660358644884</v>
      </c>
      <c r="EH112" s="362">
        <f t="shared" si="202"/>
        <v>15894.660358644884</v>
      </c>
      <c r="EI112" s="362">
        <f t="shared" si="202"/>
        <v>15894.660358644884</v>
      </c>
      <c r="EJ112" s="362">
        <f t="shared" si="202"/>
        <v>15894.660358644884</v>
      </c>
      <c r="EK112" s="362">
        <f t="shared" si="202"/>
        <v>15894.660358644882</v>
      </c>
      <c r="EL112" s="362">
        <f t="shared" si="202"/>
        <v>15894.660358644884</v>
      </c>
      <c r="EM112" s="362">
        <f t="shared" si="202"/>
        <v>15894.660358644882</v>
      </c>
      <c r="EN112" s="362">
        <f t="shared" si="202"/>
        <v>15894.660358644884</v>
      </c>
      <c r="EO112" s="362">
        <f t="shared" si="202"/>
        <v>15894.660358644884</v>
      </c>
      <c r="EP112" s="362">
        <f t="shared" si="202"/>
        <v>15894.660358644884</v>
      </c>
      <c r="EQ112" s="362">
        <f t="shared" si="202"/>
        <v>15894.660358644884</v>
      </c>
      <c r="ER112" s="362">
        <f t="shared" si="202"/>
        <v>15894.660358644884</v>
      </c>
      <c r="ES112" s="362">
        <f t="shared" si="202"/>
        <v>15894.660358644884</v>
      </c>
      <c r="ET112" s="362">
        <f t="shared" si="202"/>
        <v>15894.660358644884</v>
      </c>
      <c r="EU112" s="362">
        <f t="shared" si="202"/>
        <v>15894.660358644884</v>
      </c>
      <c r="EV112" s="362">
        <f t="shared" si="202"/>
        <v>15894.660358644884</v>
      </c>
      <c r="EW112" s="362">
        <f t="shared" si="202"/>
        <v>15894.660358644884</v>
      </c>
      <c r="EX112" s="362">
        <f t="shared" si="202"/>
        <v>15894.660358644884</v>
      </c>
      <c r="EY112" s="362">
        <f t="shared" si="202"/>
        <v>15894.660358644884</v>
      </c>
      <c r="EZ112" s="362">
        <f t="shared" si="202"/>
        <v>15894.660358644884</v>
      </c>
      <c r="FA112" s="362">
        <f t="shared" si="202"/>
        <v>15894.660358644882</v>
      </c>
      <c r="FB112" s="362">
        <f t="shared" si="202"/>
        <v>15894.660358644885</v>
      </c>
      <c r="FC112" s="362">
        <f t="shared" si="202"/>
        <v>15894.660358644884</v>
      </c>
      <c r="FD112" s="362">
        <f t="shared" si="202"/>
        <v>15894.660358644884</v>
      </c>
      <c r="FE112" s="362">
        <f t="shared" si="202"/>
        <v>15894.660358644884</v>
      </c>
      <c r="FF112" s="362">
        <f t="shared" si="202"/>
        <v>15894.66035864488</v>
      </c>
      <c r="FG112" s="362">
        <f t="shared" si="202"/>
        <v>15894.660358644882</v>
      </c>
      <c r="FH112" s="362">
        <f t="shared" si="202"/>
        <v>15894.660358644882</v>
      </c>
      <c r="FI112" s="362">
        <f t="shared" si="202"/>
        <v>15894.660358644882</v>
      </c>
      <c r="FJ112" s="362">
        <f t="shared" si="202"/>
        <v>15894.660358644882</v>
      </c>
      <c r="FK112" s="362">
        <f t="shared" si="202"/>
        <v>15894.660358644882</v>
      </c>
      <c r="FL112" s="362">
        <f t="shared" si="202"/>
        <v>15894.66035864488</v>
      </c>
      <c r="FM112" s="362">
        <f t="shared" si="202"/>
        <v>15894.660358644884</v>
      </c>
      <c r="FN112" s="362">
        <f t="shared" si="202"/>
        <v>15894.66035864488</v>
      </c>
      <c r="FO112" s="362">
        <f t="shared" si="202"/>
        <v>15894.66035864488</v>
      </c>
      <c r="FP112" s="362">
        <f t="shared" si="202"/>
        <v>15894.660358644884</v>
      </c>
      <c r="FQ112" s="362">
        <f t="shared" si="202"/>
        <v>15894.66035864488</v>
      </c>
      <c r="FR112" s="362">
        <f t="shared" si="202"/>
        <v>15894.660358644882</v>
      </c>
      <c r="FS112" s="362">
        <f t="shared" si="202"/>
        <v>15894.66035864488</v>
      </c>
      <c r="FT112" s="362">
        <f t="shared" si="202"/>
        <v>15894.660358644884</v>
      </c>
      <c r="FU112" s="362">
        <f t="shared" si="202"/>
        <v>15894.66035864488</v>
      </c>
      <c r="FV112" s="362">
        <f t="shared" si="202"/>
        <v>15894.660358644882</v>
      </c>
      <c r="FW112" s="362">
        <f t="shared" si="202"/>
        <v>15894.660358644882</v>
      </c>
      <c r="FX112" s="362">
        <f t="shared" si="202"/>
        <v>15894.66035864488</v>
      </c>
      <c r="FY112" s="362">
        <f t="shared" si="202"/>
        <v>15894.660358644884</v>
      </c>
      <c r="FZ112" s="362">
        <f t="shared" si="202"/>
        <v>15894.660358644884</v>
      </c>
      <c r="GA112" s="362">
        <f t="shared" si="202"/>
        <v>15894.660358644884</v>
      </c>
      <c r="GB112" s="362">
        <f t="shared" si="202"/>
        <v>15894.660358644884</v>
      </c>
      <c r="GC112" s="362">
        <f t="shared" si="202"/>
        <v>15894.660358644882</v>
      </c>
      <c r="GD112" s="362">
        <f t="shared" si="202"/>
        <v>15894.66035864488</v>
      </c>
      <c r="GE112" s="362">
        <f t="shared" si="202"/>
        <v>15894.660358644882</v>
      </c>
      <c r="GF112" s="362">
        <f t="shared" si="202"/>
        <v>15894.660358644882</v>
      </c>
      <c r="GG112" s="362">
        <f t="shared" si="202"/>
        <v>15894.660358644882</v>
      </c>
      <c r="GH112" s="362">
        <f t="shared" si="202"/>
        <v>15894.660358644882</v>
      </c>
      <c r="GI112" s="362">
        <f t="shared" si="202"/>
        <v>15894.66035864488</v>
      </c>
      <c r="GJ112" s="362">
        <f t="shared" si="202"/>
        <v>15894.660358644882</v>
      </c>
      <c r="GK112" s="362">
        <f t="shared" si="202"/>
        <v>15894.66035864488</v>
      </c>
      <c r="GL112" s="362">
        <f t="shared" si="202"/>
        <v>15894.66035864488</v>
      </c>
      <c r="GM112" s="362">
        <f t="shared" si="202"/>
        <v>15894.660358644882</v>
      </c>
      <c r="GN112" s="362">
        <f t="shared" ref="GN112:IY112" si="203">-(GN107+GN111)</f>
        <v>15894.660358644882</v>
      </c>
      <c r="GO112" s="362">
        <f t="shared" si="203"/>
        <v>15894.66035864488</v>
      </c>
      <c r="GP112" s="362">
        <f t="shared" si="203"/>
        <v>15894.66035864488</v>
      </c>
      <c r="GQ112" s="362">
        <f t="shared" si="203"/>
        <v>15894.660358644882</v>
      </c>
      <c r="GR112" s="362">
        <f t="shared" si="203"/>
        <v>15894.660358644882</v>
      </c>
      <c r="GS112" s="362">
        <f t="shared" si="203"/>
        <v>15894.66035864488</v>
      </c>
      <c r="GT112" s="362">
        <f t="shared" si="203"/>
        <v>15894.66035864488</v>
      </c>
      <c r="GU112" s="362">
        <f t="shared" si="203"/>
        <v>15894.66035864488</v>
      </c>
      <c r="GV112" s="362">
        <f t="shared" si="203"/>
        <v>15894.660358644882</v>
      </c>
      <c r="GW112" s="362">
        <f t="shared" si="203"/>
        <v>15894.66035864488</v>
      </c>
      <c r="GX112" s="362">
        <f t="shared" si="203"/>
        <v>15894.66035864488</v>
      </c>
      <c r="GY112" s="362">
        <f t="shared" si="203"/>
        <v>15894.66035864488</v>
      </c>
      <c r="GZ112" s="362">
        <f t="shared" si="203"/>
        <v>15894.66035864488</v>
      </c>
      <c r="HA112" s="362">
        <f t="shared" si="203"/>
        <v>15894.66035864488</v>
      </c>
      <c r="HB112" s="362">
        <f t="shared" si="203"/>
        <v>15894.660358644876</v>
      </c>
      <c r="HC112" s="362">
        <f t="shared" si="203"/>
        <v>15894.66035864488</v>
      </c>
      <c r="HD112" s="362">
        <f t="shared" si="203"/>
        <v>15894.66035864488</v>
      </c>
      <c r="HE112" s="362">
        <f t="shared" si="203"/>
        <v>15894.66035864488</v>
      </c>
      <c r="HF112" s="362">
        <f t="shared" si="203"/>
        <v>15894.66035864488</v>
      </c>
      <c r="HG112" s="362">
        <f t="shared" si="203"/>
        <v>15894.660358644878</v>
      </c>
      <c r="HH112" s="362">
        <f t="shared" si="203"/>
        <v>15894.66035864488</v>
      </c>
      <c r="HI112" s="362">
        <f t="shared" si="203"/>
        <v>15894.66035864488</v>
      </c>
      <c r="HJ112" s="362">
        <f t="shared" si="203"/>
        <v>15894.660358644876</v>
      </c>
      <c r="HK112" s="362">
        <f t="shared" si="203"/>
        <v>15894.660358644878</v>
      </c>
      <c r="HL112" s="362">
        <f t="shared" si="203"/>
        <v>15894.66035864488</v>
      </c>
      <c r="HM112" s="362">
        <f t="shared" si="203"/>
        <v>15894.660358644878</v>
      </c>
      <c r="HN112" s="362">
        <f t="shared" si="203"/>
        <v>15894.66035864488</v>
      </c>
      <c r="HO112" s="362">
        <f t="shared" si="203"/>
        <v>15894.66035864488</v>
      </c>
      <c r="HP112" s="362">
        <f t="shared" si="203"/>
        <v>15894.66035864488</v>
      </c>
      <c r="HQ112" s="362">
        <f t="shared" si="203"/>
        <v>15894.66035864488</v>
      </c>
      <c r="HR112" s="362">
        <f t="shared" si="203"/>
        <v>15894.66035864488</v>
      </c>
      <c r="HS112" s="362">
        <f t="shared" si="203"/>
        <v>15894.66035864488</v>
      </c>
      <c r="HT112" s="362">
        <f t="shared" si="203"/>
        <v>15894.66035864488</v>
      </c>
      <c r="HU112" s="362">
        <f t="shared" si="203"/>
        <v>15894.66035864488</v>
      </c>
      <c r="HV112" s="362">
        <f t="shared" si="203"/>
        <v>15894.660358644882</v>
      </c>
      <c r="HW112" s="362">
        <f t="shared" si="203"/>
        <v>15894.66035864488</v>
      </c>
      <c r="HX112" s="362">
        <f t="shared" si="203"/>
        <v>15894.66035864488</v>
      </c>
      <c r="HY112" s="362">
        <f t="shared" si="203"/>
        <v>15894.66035864488</v>
      </c>
      <c r="HZ112" s="362">
        <f t="shared" si="203"/>
        <v>15894.660358644878</v>
      </c>
      <c r="IA112" s="362">
        <f t="shared" si="203"/>
        <v>15894.660358644878</v>
      </c>
      <c r="IB112" s="362">
        <f t="shared" si="203"/>
        <v>15894.66035864488</v>
      </c>
      <c r="IC112" s="362">
        <f t="shared" si="203"/>
        <v>15894.66035864488</v>
      </c>
      <c r="ID112" s="362">
        <f t="shared" si="203"/>
        <v>15894.660358644878</v>
      </c>
      <c r="IE112" s="362">
        <f t="shared" si="203"/>
        <v>15894.66035864488</v>
      </c>
      <c r="IF112" s="362">
        <f t="shared" si="203"/>
        <v>15894.660358644878</v>
      </c>
      <c r="IG112" s="362">
        <f t="shared" si="203"/>
        <v>15894.66035864488</v>
      </c>
      <c r="IH112" s="362">
        <f t="shared" si="203"/>
        <v>15894.66035864488</v>
      </c>
      <c r="II112" s="362">
        <f t="shared" si="203"/>
        <v>15894.660358644878</v>
      </c>
      <c r="IJ112" s="362">
        <f t="shared" si="203"/>
        <v>15894.660358644882</v>
      </c>
      <c r="IK112" s="362">
        <f t="shared" si="203"/>
        <v>15894.660358644878</v>
      </c>
      <c r="IL112" s="362">
        <f t="shared" si="203"/>
        <v>15894.660358644878</v>
      </c>
      <c r="IM112" s="362">
        <f t="shared" si="203"/>
        <v>15894.66035864488</v>
      </c>
      <c r="IN112" s="362">
        <f t="shared" si="203"/>
        <v>15894.660358644878</v>
      </c>
      <c r="IO112" s="362">
        <f t="shared" si="203"/>
        <v>15894.66035864488</v>
      </c>
      <c r="IP112" s="362">
        <f t="shared" si="203"/>
        <v>15894.66035864488</v>
      </c>
      <c r="IQ112" s="362">
        <f t="shared" si="203"/>
        <v>15894.660358644878</v>
      </c>
      <c r="IR112" s="362">
        <f t="shared" si="203"/>
        <v>15894.660358644878</v>
      </c>
      <c r="IS112" s="362">
        <f t="shared" si="203"/>
        <v>15894.66035864488</v>
      </c>
      <c r="IT112" s="362">
        <f t="shared" si="203"/>
        <v>15894.660358644878</v>
      </c>
      <c r="IU112" s="362">
        <f t="shared" si="203"/>
        <v>-1.0444030825359125E-11</v>
      </c>
      <c r="IV112" s="362">
        <f t="shared" si="203"/>
        <v>-1.0444030825359125E-11</v>
      </c>
      <c r="IW112" s="362">
        <f t="shared" si="203"/>
        <v>-1.0444030825359125E-11</v>
      </c>
      <c r="IX112" s="362">
        <f t="shared" si="203"/>
        <v>-1.0444030825359125E-11</v>
      </c>
      <c r="IY112" s="362">
        <f t="shared" si="203"/>
        <v>-1.0444030825359125E-11</v>
      </c>
      <c r="IZ112" s="362">
        <f t="shared" ref="IZ112:JV112" si="204">-(IZ107+IZ111)</f>
        <v>-1.0444030825359125E-11</v>
      </c>
      <c r="JA112" s="362">
        <f t="shared" si="204"/>
        <v>-1.0444030825359125E-11</v>
      </c>
      <c r="JB112" s="362">
        <f t="shared" si="204"/>
        <v>-1.0444030825359125E-11</v>
      </c>
      <c r="JC112" s="362">
        <f t="shared" si="204"/>
        <v>-1.0444030825359125E-11</v>
      </c>
      <c r="JD112" s="362">
        <f t="shared" si="204"/>
        <v>-1.0444030825359125E-11</v>
      </c>
      <c r="JE112" s="362">
        <f t="shared" si="204"/>
        <v>-1.0444030825359125E-11</v>
      </c>
      <c r="JF112" s="362">
        <f t="shared" si="204"/>
        <v>-1.0444030825359125E-11</v>
      </c>
      <c r="JG112" s="362">
        <f t="shared" si="204"/>
        <v>-1.0444030825359125E-11</v>
      </c>
      <c r="JH112" s="362">
        <f t="shared" si="204"/>
        <v>-1.0444030825359125E-11</v>
      </c>
      <c r="JI112" s="362">
        <f t="shared" si="204"/>
        <v>-1.0444030825359125E-11</v>
      </c>
      <c r="JJ112" s="362">
        <f t="shared" si="204"/>
        <v>-1.0444030825359125E-11</v>
      </c>
      <c r="JK112" s="362">
        <f t="shared" si="204"/>
        <v>-1.0444030825359125E-11</v>
      </c>
      <c r="JL112" s="362">
        <f t="shared" si="204"/>
        <v>-1.0444030825359125E-11</v>
      </c>
      <c r="JM112" s="362">
        <f t="shared" si="204"/>
        <v>-1.0444030825359125E-11</v>
      </c>
      <c r="JN112" s="362">
        <f t="shared" si="204"/>
        <v>-1.0444030825359125E-11</v>
      </c>
      <c r="JO112" s="362">
        <f t="shared" si="204"/>
        <v>-1.0444030825359125E-11</v>
      </c>
      <c r="JP112" s="362">
        <f t="shared" si="204"/>
        <v>-1.0444030825359125E-11</v>
      </c>
      <c r="JQ112" s="362">
        <f t="shared" si="204"/>
        <v>-1.0444030825359125E-11</v>
      </c>
      <c r="JR112" s="362">
        <f t="shared" si="204"/>
        <v>-1.0444030825359125E-11</v>
      </c>
      <c r="JS112" s="362">
        <f t="shared" si="204"/>
        <v>-1.0444030825359125E-11</v>
      </c>
      <c r="JT112" s="362">
        <f t="shared" si="204"/>
        <v>-1.0444030825359125E-11</v>
      </c>
      <c r="JU112" s="362">
        <f t="shared" si="204"/>
        <v>-1.0444030825359125E-11</v>
      </c>
      <c r="JV112" s="362">
        <f t="shared" si="204"/>
        <v>-1.0444030825359125E-11</v>
      </c>
    </row>
    <row r="113" spans="1:282" x14ac:dyDescent="0.25">
      <c r="A113" s="326"/>
      <c r="B113" s="313"/>
      <c r="C113" s="327"/>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7"/>
      <c r="BP113" s="327"/>
      <c r="BQ113" s="327"/>
      <c r="BR113" s="327"/>
      <c r="BS113" s="327"/>
      <c r="BT113" s="327"/>
      <c r="BU113" s="327"/>
      <c r="BV113" s="327"/>
      <c r="BW113" s="327"/>
      <c r="BX113" s="327"/>
      <c r="BY113" s="327"/>
      <c r="BZ113" s="327"/>
      <c r="CA113" s="327"/>
      <c r="CB113" s="327"/>
      <c r="CC113" s="327"/>
      <c r="CD113" s="327"/>
      <c r="CE113" s="327"/>
      <c r="CF113" s="327"/>
      <c r="CG113" s="327"/>
      <c r="CH113" s="327"/>
      <c r="CI113" s="327"/>
      <c r="CJ113" s="327"/>
      <c r="CK113" s="327"/>
      <c r="CL113" s="327"/>
      <c r="CM113" s="327"/>
      <c r="CN113" s="327"/>
      <c r="CO113" s="327"/>
      <c r="CP113" s="327"/>
      <c r="CQ113" s="327"/>
      <c r="CR113" s="327"/>
      <c r="CS113" s="327"/>
      <c r="CT113" s="327"/>
      <c r="CU113" s="327"/>
      <c r="CV113" s="327"/>
      <c r="CW113" s="327"/>
      <c r="CX113" s="327"/>
      <c r="CY113" s="327"/>
      <c r="CZ113" s="327"/>
      <c r="DA113" s="327"/>
      <c r="DB113" s="327"/>
      <c r="DC113" s="327"/>
      <c r="DD113" s="327"/>
      <c r="DE113" s="327"/>
      <c r="DF113" s="327"/>
      <c r="DG113" s="327"/>
      <c r="DH113" s="327"/>
      <c r="DI113" s="327"/>
      <c r="DJ113" s="327"/>
      <c r="DK113" s="327"/>
      <c r="DL113" s="327"/>
      <c r="DM113" s="327"/>
      <c r="DN113" s="327"/>
      <c r="DO113" s="327"/>
      <c r="DP113" s="327"/>
      <c r="DQ113" s="327"/>
      <c r="DR113" s="327"/>
      <c r="DS113" s="327"/>
      <c r="DT113" s="327"/>
      <c r="DU113" s="327"/>
      <c r="DV113" s="327"/>
      <c r="DW113" s="327"/>
      <c r="DX113" s="327"/>
      <c r="DY113" s="327"/>
      <c r="DZ113" s="327"/>
      <c r="EA113" s="327"/>
      <c r="EB113" s="327"/>
      <c r="EC113" s="327"/>
      <c r="ED113" s="327"/>
      <c r="EE113" s="327"/>
      <c r="EF113" s="327"/>
      <c r="EG113" s="327"/>
      <c r="EH113" s="327"/>
      <c r="EI113" s="327"/>
      <c r="EJ113" s="327"/>
      <c r="EK113" s="327"/>
      <c r="EL113" s="327"/>
      <c r="EM113" s="327"/>
      <c r="EN113" s="327"/>
      <c r="EO113" s="327"/>
      <c r="EP113" s="327"/>
      <c r="EQ113" s="327"/>
      <c r="ER113" s="327"/>
      <c r="ES113" s="327"/>
      <c r="ET113" s="327"/>
      <c r="EU113" s="327"/>
      <c r="EV113" s="327"/>
      <c r="EW113" s="327"/>
      <c r="EX113" s="327"/>
      <c r="EY113" s="327"/>
      <c r="EZ113" s="327"/>
      <c r="FA113" s="327"/>
      <c r="FB113" s="327"/>
      <c r="FC113" s="327"/>
      <c r="FD113" s="327"/>
      <c r="FE113" s="327"/>
      <c r="FF113" s="327"/>
      <c r="FG113" s="327"/>
      <c r="FH113" s="327"/>
      <c r="FI113" s="327"/>
      <c r="FJ113" s="327"/>
      <c r="FK113" s="327"/>
      <c r="FL113" s="327"/>
      <c r="FM113" s="327"/>
      <c r="FN113" s="327"/>
      <c r="FO113" s="327"/>
      <c r="FP113" s="327"/>
      <c r="FQ113" s="327"/>
      <c r="FR113" s="327"/>
      <c r="FS113" s="327"/>
      <c r="FT113" s="327"/>
      <c r="FU113" s="327"/>
      <c r="FV113" s="327"/>
      <c r="FW113" s="327"/>
      <c r="FX113" s="327"/>
      <c r="FY113" s="327"/>
      <c r="FZ113" s="327"/>
      <c r="GA113" s="327"/>
      <c r="GB113" s="327"/>
      <c r="GC113" s="327"/>
      <c r="GD113" s="327"/>
      <c r="GE113" s="327"/>
      <c r="GF113" s="327"/>
      <c r="GG113" s="327"/>
      <c r="GH113" s="327"/>
      <c r="GI113" s="327"/>
      <c r="GJ113" s="327"/>
      <c r="GK113" s="327"/>
      <c r="GL113" s="327"/>
      <c r="GM113" s="327"/>
      <c r="GN113" s="327"/>
      <c r="GO113" s="327"/>
      <c r="GP113" s="327"/>
      <c r="GQ113" s="327"/>
      <c r="GR113" s="327"/>
      <c r="GS113" s="327"/>
      <c r="GT113" s="327"/>
      <c r="GU113" s="327"/>
      <c r="GV113" s="327"/>
      <c r="GW113" s="327"/>
      <c r="GX113" s="327"/>
      <c r="GY113" s="327"/>
      <c r="GZ113" s="327"/>
      <c r="HA113" s="327"/>
      <c r="HB113" s="327"/>
      <c r="HC113" s="327"/>
      <c r="HD113" s="327"/>
      <c r="HE113" s="327"/>
      <c r="HF113" s="327"/>
      <c r="HG113" s="327"/>
      <c r="HH113" s="327"/>
      <c r="HI113" s="327"/>
      <c r="HJ113" s="327"/>
      <c r="HK113" s="327"/>
      <c r="HL113" s="327"/>
      <c r="HM113" s="327"/>
      <c r="HN113" s="327"/>
      <c r="HO113" s="327"/>
      <c r="HP113" s="327"/>
      <c r="HQ113" s="327"/>
      <c r="HR113" s="327"/>
      <c r="HS113" s="327"/>
      <c r="HT113" s="327"/>
      <c r="HU113" s="327"/>
      <c r="HV113" s="327"/>
      <c r="HW113" s="327"/>
      <c r="HX113" s="327"/>
      <c r="HY113" s="327"/>
      <c r="HZ113" s="327"/>
      <c r="IA113" s="327"/>
      <c r="IB113" s="327"/>
      <c r="IC113" s="327"/>
      <c r="ID113" s="327"/>
      <c r="IE113" s="327"/>
      <c r="IF113" s="327"/>
      <c r="IG113" s="327"/>
      <c r="IH113" s="327"/>
      <c r="II113" s="327"/>
      <c r="IJ113" s="327"/>
      <c r="IK113" s="327"/>
      <c r="IL113" s="327"/>
      <c r="IM113" s="327"/>
      <c r="IN113" s="327"/>
      <c r="IO113" s="327"/>
      <c r="IP113" s="327"/>
      <c r="IQ113" s="327"/>
      <c r="IR113" s="327"/>
      <c r="IS113" s="327"/>
      <c r="IT113" s="327"/>
      <c r="IU113" s="327"/>
      <c r="IV113" s="327"/>
      <c r="IW113" s="327"/>
      <c r="IX113" s="327"/>
      <c r="IY113" s="327"/>
      <c r="IZ113" s="327"/>
      <c r="JA113" s="327"/>
      <c r="JB113" s="327"/>
      <c r="JC113" s="327"/>
      <c r="JD113" s="327"/>
      <c r="JE113" s="327"/>
      <c r="JF113" s="327"/>
      <c r="JG113" s="327"/>
      <c r="JH113" s="327"/>
      <c r="JI113" s="327"/>
      <c r="JJ113" s="327"/>
      <c r="JK113" s="327"/>
      <c r="JL113" s="327"/>
      <c r="JM113" s="327"/>
      <c r="JN113" s="327"/>
      <c r="JO113" s="327"/>
      <c r="JP113" s="327"/>
      <c r="JQ113" s="327"/>
      <c r="JR113" s="327"/>
      <c r="JS113" s="327"/>
      <c r="JT113" s="327"/>
      <c r="JU113" s="327"/>
      <c r="JV113" s="327"/>
    </row>
    <row r="114" spans="1:282" s="343" customFormat="1" x14ac:dyDescent="0.25">
      <c r="A114" s="343" t="s">
        <v>473</v>
      </c>
      <c r="B114" s="343">
        <v>5</v>
      </c>
      <c r="AM114" s="368"/>
    </row>
    <row r="115" spans="1:282" s="342" customFormat="1" x14ac:dyDescent="0.2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row>
    <row r="116" spans="1:282" s="363" customFormat="1" x14ac:dyDescent="0.25">
      <c r="A116" s="363" t="s">
        <v>474</v>
      </c>
      <c r="B116" s="361"/>
      <c r="C116" s="348">
        <f>B120</f>
        <v>0</v>
      </c>
      <c r="D116" s="348">
        <f t="shared" ref="D116:BO116" si="205">C120</f>
        <v>0</v>
      </c>
      <c r="E116" s="348">
        <f t="shared" si="205"/>
        <v>0</v>
      </c>
      <c r="F116" s="348">
        <f t="shared" si="205"/>
        <v>0</v>
      </c>
      <c r="G116" s="348">
        <f t="shared" si="205"/>
        <v>0</v>
      </c>
      <c r="H116" s="348">
        <f t="shared" si="205"/>
        <v>0</v>
      </c>
      <c r="I116" s="348">
        <f t="shared" si="205"/>
        <v>0</v>
      </c>
      <c r="J116" s="348">
        <f t="shared" si="205"/>
        <v>0</v>
      </c>
      <c r="K116" s="348">
        <f t="shared" si="205"/>
        <v>0</v>
      </c>
      <c r="L116" s="348">
        <f t="shared" si="205"/>
        <v>0</v>
      </c>
      <c r="M116" s="348">
        <f t="shared" si="205"/>
        <v>0</v>
      </c>
      <c r="N116" s="348">
        <f t="shared" si="205"/>
        <v>0</v>
      </c>
      <c r="O116" s="348">
        <f t="shared" si="205"/>
        <v>0</v>
      </c>
      <c r="P116" s="348">
        <f t="shared" si="205"/>
        <v>0</v>
      </c>
      <c r="Q116" s="348">
        <f t="shared" si="205"/>
        <v>0</v>
      </c>
      <c r="R116" s="348">
        <f t="shared" si="205"/>
        <v>0</v>
      </c>
      <c r="S116" s="348">
        <f t="shared" si="205"/>
        <v>0</v>
      </c>
      <c r="T116" s="348">
        <f t="shared" si="205"/>
        <v>0</v>
      </c>
      <c r="U116" s="348">
        <f t="shared" si="205"/>
        <v>0</v>
      </c>
      <c r="V116" s="348">
        <f t="shared" si="205"/>
        <v>0</v>
      </c>
      <c r="W116" s="348">
        <f t="shared" si="205"/>
        <v>0</v>
      </c>
      <c r="X116" s="348">
        <f t="shared" si="205"/>
        <v>0</v>
      </c>
      <c r="Y116" s="348">
        <f t="shared" si="205"/>
        <v>0</v>
      </c>
      <c r="Z116" s="348">
        <f t="shared" si="205"/>
        <v>0</v>
      </c>
      <c r="AA116" s="348">
        <f t="shared" si="205"/>
        <v>0</v>
      </c>
      <c r="AB116" s="348">
        <f t="shared" si="205"/>
        <v>0</v>
      </c>
      <c r="AC116" s="348">
        <f t="shared" si="205"/>
        <v>0</v>
      </c>
      <c r="AD116" s="348">
        <f t="shared" si="205"/>
        <v>0</v>
      </c>
      <c r="AE116" s="348">
        <f t="shared" si="205"/>
        <v>0</v>
      </c>
      <c r="AF116" s="348">
        <f t="shared" si="205"/>
        <v>0</v>
      </c>
      <c r="AG116" s="348">
        <f t="shared" si="205"/>
        <v>0</v>
      </c>
      <c r="AH116" s="348">
        <f t="shared" si="205"/>
        <v>0</v>
      </c>
      <c r="AI116" s="348">
        <f t="shared" si="205"/>
        <v>0</v>
      </c>
      <c r="AJ116" s="348">
        <f t="shared" si="205"/>
        <v>0</v>
      </c>
      <c r="AK116" s="348">
        <f t="shared" si="205"/>
        <v>0</v>
      </c>
      <c r="AL116" s="348">
        <f t="shared" si="205"/>
        <v>0</v>
      </c>
      <c r="AM116" s="348">
        <f t="shared" si="205"/>
        <v>0</v>
      </c>
      <c r="AN116" s="348">
        <f t="shared" si="205"/>
        <v>0</v>
      </c>
      <c r="AO116" s="348">
        <f t="shared" si="205"/>
        <v>0</v>
      </c>
      <c r="AP116" s="348">
        <f t="shared" si="205"/>
        <v>0</v>
      </c>
      <c r="AQ116" s="348">
        <f t="shared" si="205"/>
        <v>0</v>
      </c>
      <c r="AR116" s="348">
        <f t="shared" si="205"/>
        <v>0</v>
      </c>
      <c r="AS116" s="348">
        <f t="shared" si="205"/>
        <v>0</v>
      </c>
      <c r="AT116" s="348">
        <f t="shared" si="205"/>
        <v>0</v>
      </c>
      <c r="AU116" s="348">
        <f t="shared" si="205"/>
        <v>0</v>
      </c>
      <c r="AV116" s="348">
        <f t="shared" si="205"/>
        <v>0</v>
      </c>
      <c r="AW116" s="348">
        <f t="shared" si="205"/>
        <v>0</v>
      </c>
      <c r="AX116" s="348">
        <f t="shared" si="205"/>
        <v>0</v>
      </c>
      <c r="AY116" s="348">
        <f t="shared" si="205"/>
        <v>0</v>
      </c>
      <c r="AZ116" s="348">
        <f t="shared" si="205"/>
        <v>563453.58734562993</v>
      </c>
      <c r="BA116" s="348">
        <f t="shared" si="205"/>
        <v>561682.82713853335</v>
      </c>
      <c r="BB116" s="348">
        <f t="shared" si="205"/>
        <v>559904.68876390718</v>
      </c>
      <c r="BC116" s="348">
        <f t="shared" si="205"/>
        <v>558119.14147938672</v>
      </c>
      <c r="BD116" s="348">
        <f t="shared" si="205"/>
        <v>556326.1544145142</v>
      </c>
      <c r="BE116" s="348">
        <f t="shared" si="205"/>
        <v>554525.69657020469</v>
      </c>
      <c r="BF116" s="348">
        <f t="shared" si="205"/>
        <v>552717.73681821057</v>
      </c>
      <c r="BG116" s="348">
        <f t="shared" si="205"/>
        <v>550902.24390058313</v>
      </c>
      <c r="BH116" s="348">
        <f t="shared" si="205"/>
        <v>549079.18642913224</v>
      </c>
      <c r="BI116" s="348">
        <f t="shared" si="205"/>
        <v>547248.53288488358</v>
      </c>
      <c r="BJ116" s="348">
        <f t="shared" si="205"/>
        <v>545410.25161753385</v>
      </c>
      <c r="BK116" s="348">
        <f t="shared" si="205"/>
        <v>543564.31084490358</v>
      </c>
      <c r="BL116" s="348">
        <f t="shared" si="205"/>
        <v>541710.67865238735</v>
      </c>
      <c r="BM116" s="348">
        <f t="shared" si="205"/>
        <v>539849.32299240225</v>
      </c>
      <c r="BN116" s="348">
        <f t="shared" si="205"/>
        <v>537980.21168383386</v>
      </c>
      <c r="BO116" s="348">
        <f t="shared" si="205"/>
        <v>536103.31241147977</v>
      </c>
      <c r="BP116" s="348">
        <f t="shared" ref="BP116:EA116" si="206">BO120</f>
        <v>534218.59272549092</v>
      </c>
      <c r="BQ116" s="348">
        <f t="shared" si="206"/>
        <v>532326.02004081046</v>
      </c>
      <c r="BR116" s="348">
        <f t="shared" si="206"/>
        <v>530425.56163661054</v>
      </c>
      <c r="BS116" s="348">
        <f t="shared" si="206"/>
        <v>528517.18465572642</v>
      </c>
      <c r="BT116" s="348">
        <f t="shared" si="206"/>
        <v>526600.8561040886</v>
      </c>
      <c r="BU116" s="348">
        <f t="shared" si="206"/>
        <v>524676.54285015224</v>
      </c>
      <c r="BV116" s="348">
        <f t="shared" si="206"/>
        <v>522744.2116243245</v>
      </c>
      <c r="BW116" s="348">
        <f t="shared" si="206"/>
        <v>520803.82901838917</v>
      </c>
      <c r="BX116" s="348">
        <f t="shared" si="206"/>
        <v>518855.3614849291</v>
      </c>
      <c r="BY116" s="348">
        <f t="shared" si="206"/>
        <v>516898.7753367463</v>
      </c>
      <c r="BZ116" s="348">
        <f t="shared" si="206"/>
        <v>514934.03674627939</v>
      </c>
      <c r="CA116" s="348">
        <f t="shared" si="206"/>
        <v>512961.11174501886</v>
      </c>
      <c r="CB116" s="348">
        <f t="shared" si="206"/>
        <v>510979.96622291976</v>
      </c>
      <c r="CC116" s="348">
        <f t="shared" si="206"/>
        <v>508990.5659278119</v>
      </c>
      <c r="CD116" s="348">
        <f t="shared" si="206"/>
        <v>506992.87646480778</v>
      </c>
      <c r="CE116" s="348">
        <f t="shared" si="206"/>
        <v>504986.86329570779</v>
      </c>
      <c r="CF116" s="348">
        <f t="shared" si="206"/>
        <v>502972.49173840322</v>
      </c>
      <c r="CG116" s="348">
        <f t="shared" si="206"/>
        <v>500949.72696627653</v>
      </c>
      <c r="CH116" s="348">
        <f t="shared" si="206"/>
        <v>498918.53400759934</v>
      </c>
      <c r="CI116" s="348">
        <f t="shared" si="206"/>
        <v>496878.87774492765</v>
      </c>
      <c r="CJ116" s="348">
        <f t="shared" si="206"/>
        <v>494830.72291449481</v>
      </c>
      <c r="CK116" s="348">
        <f t="shared" si="206"/>
        <v>492774.03410560184</v>
      </c>
      <c r="CL116" s="348">
        <f t="shared" si="206"/>
        <v>490708.77576000517</v>
      </c>
      <c r="CM116" s="348">
        <f t="shared" si="206"/>
        <v>488634.91217130184</v>
      </c>
      <c r="CN116" s="348">
        <f t="shared" si="206"/>
        <v>486552.40748431225</v>
      </c>
      <c r="CO116" s="348">
        <f t="shared" si="206"/>
        <v>484461.22569446021</v>
      </c>
      <c r="CP116" s="348">
        <f t="shared" si="206"/>
        <v>482361.33064715046</v>
      </c>
      <c r="CQ116" s="348">
        <f t="shared" si="206"/>
        <v>480252.68603714358</v>
      </c>
      <c r="CR116" s="348">
        <f t="shared" si="206"/>
        <v>478135.25540792831</v>
      </c>
      <c r="CS116" s="348">
        <f t="shared" si="206"/>
        <v>476009.00215109135</v>
      </c>
      <c r="CT116" s="348">
        <f t="shared" si="206"/>
        <v>473873.8895056842</v>
      </c>
      <c r="CU116" s="348">
        <f t="shared" si="206"/>
        <v>471729.88055758789</v>
      </c>
      <c r="CV116" s="348">
        <f t="shared" si="206"/>
        <v>469576.93823887449</v>
      </c>
      <c r="CW116" s="348">
        <f t="shared" si="206"/>
        <v>467415.02532716643</v>
      </c>
      <c r="CX116" s="348">
        <f t="shared" si="206"/>
        <v>465244.10444499296</v>
      </c>
      <c r="CY116" s="348">
        <f t="shared" si="206"/>
        <v>463064.13805914373</v>
      </c>
      <c r="CZ116" s="348">
        <f t="shared" si="206"/>
        <v>460875.08848002017</v>
      </c>
      <c r="DA116" s="348">
        <f t="shared" si="206"/>
        <v>458676.91786098358</v>
      </c>
      <c r="DB116" s="348">
        <f t="shared" si="206"/>
        <v>456469.58819770097</v>
      </c>
      <c r="DC116" s="348">
        <f t="shared" si="206"/>
        <v>454253.06132748805</v>
      </c>
      <c r="DD116" s="348">
        <f t="shared" si="206"/>
        <v>452027.29892864922</v>
      </c>
      <c r="DE116" s="348">
        <f t="shared" si="206"/>
        <v>449792.26251981524</v>
      </c>
      <c r="DF116" s="348">
        <f t="shared" si="206"/>
        <v>447547.91345927777</v>
      </c>
      <c r="DG116" s="348">
        <f t="shared" si="206"/>
        <v>445294.21294432139</v>
      </c>
      <c r="DH116" s="348">
        <f t="shared" si="206"/>
        <v>443031.12201055273</v>
      </c>
      <c r="DI116" s="348">
        <f t="shared" si="206"/>
        <v>440758.60153122665</v>
      </c>
      <c r="DJ116" s="348">
        <f t="shared" si="206"/>
        <v>438476.61221657007</v>
      </c>
      <c r="DK116" s="348">
        <f t="shared" si="206"/>
        <v>436185.1146131024</v>
      </c>
      <c r="DL116" s="348">
        <f t="shared" si="206"/>
        <v>433884.06910295365</v>
      </c>
      <c r="DM116" s="348">
        <f t="shared" si="206"/>
        <v>431573.43590317928</v>
      </c>
      <c r="DN116" s="348">
        <f t="shared" si="206"/>
        <v>429253.17506507249</v>
      </c>
      <c r="DO116" s="348">
        <f t="shared" si="206"/>
        <v>426923.24647347361</v>
      </c>
      <c r="DP116" s="348">
        <f t="shared" si="206"/>
        <v>424583.6098460764</v>
      </c>
      <c r="DQ116" s="348">
        <f t="shared" si="206"/>
        <v>422234.2247327317</v>
      </c>
      <c r="DR116" s="348">
        <f t="shared" si="206"/>
        <v>419875.05051474809</v>
      </c>
      <c r="DS116" s="348">
        <f t="shared" si="206"/>
        <v>417506.04640418955</v>
      </c>
      <c r="DT116" s="348">
        <f t="shared" si="206"/>
        <v>415127.17144317034</v>
      </c>
      <c r="DU116" s="348">
        <f t="shared" si="206"/>
        <v>412738.38450314687</v>
      </c>
      <c r="DV116" s="348">
        <f t="shared" si="206"/>
        <v>410339.64428420662</v>
      </c>
      <c r="DW116" s="348">
        <f t="shared" si="206"/>
        <v>407930.90931435412</v>
      </c>
      <c r="DX116" s="348">
        <f t="shared" si="206"/>
        <v>405512.13794879394</v>
      </c>
      <c r="DY116" s="348">
        <f t="shared" si="206"/>
        <v>403083.28836921055</v>
      </c>
      <c r="DZ116" s="348">
        <f t="shared" si="206"/>
        <v>400644.31858304556</v>
      </c>
      <c r="EA116" s="348">
        <f t="shared" si="206"/>
        <v>398195.18642277154</v>
      </c>
      <c r="EB116" s="348">
        <f t="shared" ref="EB116:GM116" si="207">EA120</f>
        <v>395735.84954516304</v>
      </c>
      <c r="EC116" s="348">
        <f t="shared" si="207"/>
        <v>393266.26543056453</v>
      </c>
      <c r="ED116" s="348">
        <f t="shared" si="207"/>
        <v>390786.39138215518</v>
      </c>
      <c r="EE116" s="348">
        <f t="shared" si="207"/>
        <v>388296.18452521082</v>
      </c>
      <c r="EF116" s="348">
        <f t="shared" si="207"/>
        <v>385795.60180636251</v>
      </c>
      <c r="EG116" s="348">
        <f t="shared" si="207"/>
        <v>383284.59999285231</v>
      </c>
      <c r="EH116" s="348">
        <f t="shared" si="207"/>
        <v>380763.13567178586</v>
      </c>
      <c r="EI116" s="348">
        <f t="shared" si="207"/>
        <v>378231.16524938162</v>
      </c>
      <c r="EJ116" s="348">
        <f t="shared" si="207"/>
        <v>375688.64495021733</v>
      </c>
      <c r="EK116" s="348">
        <f t="shared" si="207"/>
        <v>373135.53081647324</v>
      </c>
      <c r="EL116" s="348">
        <f t="shared" si="207"/>
        <v>370571.77870717185</v>
      </c>
      <c r="EM116" s="348">
        <f t="shared" si="207"/>
        <v>367997.34429741505</v>
      </c>
      <c r="EN116" s="348">
        <f t="shared" si="207"/>
        <v>365412.18307761761</v>
      </c>
      <c r="EO116" s="348">
        <f t="shared" si="207"/>
        <v>362816.25035273767</v>
      </c>
      <c r="EP116" s="348">
        <f t="shared" si="207"/>
        <v>360209.50124150404</v>
      </c>
      <c r="EQ116" s="348">
        <f t="shared" si="207"/>
        <v>357591.89067564032</v>
      </c>
      <c r="ER116" s="348">
        <f t="shared" si="207"/>
        <v>354963.37339908548</v>
      </c>
      <c r="ES116" s="348">
        <f t="shared" si="207"/>
        <v>352323.90396721166</v>
      </c>
      <c r="ET116" s="348">
        <f t="shared" si="207"/>
        <v>349673.43674603838</v>
      </c>
      <c r="EU116" s="348">
        <f t="shared" si="207"/>
        <v>347011.92591144354</v>
      </c>
      <c r="EV116" s="348">
        <f t="shared" si="207"/>
        <v>344339.32544837118</v>
      </c>
      <c r="EW116" s="348">
        <f t="shared" si="207"/>
        <v>341655.58915003604</v>
      </c>
      <c r="EX116" s="348">
        <f t="shared" si="207"/>
        <v>338960.67061712453</v>
      </c>
      <c r="EY116" s="348">
        <f t="shared" si="207"/>
        <v>336254.52325699251</v>
      </c>
      <c r="EZ116" s="348">
        <f t="shared" si="207"/>
        <v>333537.10028285999</v>
      </c>
      <c r="FA116" s="348">
        <f t="shared" si="207"/>
        <v>330808.35471300187</v>
      </c>
      <c r="FB116" s="348">
        <f t="shared" si="207"/>
        <v>328068.239369936</v>
      </c>
      <c r="FC116" s="348">
        <f t="shared" si="207"/>
        <v>325316.7068796074</v>
      </c>
      <c r="FD116" s="348">
        <f t="shared" si="207"/>
        <v>322553.70967056911</v>
      </c>
      <c r="FE116" s="348">
        <f t="shared" si="207"/>
        <v>319779.19997315982</v>
      </c>
      <c r="FF116" s="348">
        <f t="shared" si="207"/>
        <v>316993.12981867796</v>
      </c>
      <c r="FG116" s="348">
        <f t="shared" si="207"/>
        <v>314195.45103855245</v>
      </c>
      <c r="FH116" s="348">
        <f t="shared" si="207"/>
        <v>311386.11526350974</v>
      </c>
      <c r="FI116" s="348">
        <f t="shared" si="207"/>
        <v>308565.07392273768</v>
      </c>
      <c r="FJ116" s="348">
        <f t="shared" si="207"/>
        <v>305732.27824304573</v>
      </c>
      <c r="FK116" s="348">
        <f t="shared" si="207"/>
        <v>302887.67924802174</v>
      </c>
      <c r="FL116" s="348">
        <f t="shared" si="207"/>
        <v>300031.22775718512</v>
      </c>
      <c r="FM116" s="348">
        <f t="shared" si="207"/>
        <v>297162.8743851367</v>
      </c>
      <c r="FN116" s="348">
        <f t="shared" si="207"/>
        <v>294282.56954070478</v>
      </c>
      <c r="FO116" s="348">
        <f t="shared" si="207"/>
        <v>291390.26342608768</v>
      </c>
      <c r="FP116" s="348">
        <f t="shared" si="207"/>
        <v>288485.90603599302</v>
      </c>
      <c r="FQ116" s="348">
        <f t="shared" si="207"/>
        <v>285569.44715677295</v>
      </c>
      <c r="FR116" s="348">
        <f t="shared" si="207"/>
        <v>282640.83636555617</v>
      </c>
      <c r="FS116" s="348">
        <f t="shared" si="207"/>
        <v>279700.02302937594</v>
      </c>
      <c r="FT116" s="348">
        <f t="shared" si="207"/>
        <v>276746.95630429499</v>
      </c>
      <c r="FU116" s="348">
        <f t="shared" si="207"/>
        <v>273781.58513452619</v>
      </c>
      <c r="FV116" s="348">
        <f t="shared" si="207"/>
        <v>270803.85825155</v>
      </c>
      <c r="FW116" s="348">
        <f t="shared" si="207"/>
        <v>267813.72417322808</v>
      </c>
      <c r="FX116" s="348">
        <f t="shared" si="207"/>
        <v>264811.13120291318</v>
      </c>
      <c r="FY116" s="348">
        <f t="shared" si="207"/>
        <v>261796.0274285553</v>
      </c>
      <c r="FZ116" s="348">
        <f t="shared" si="207"/>
        <v>258768.36072180426</v>
      </c>
      <c r="GA116" s="348">
        <f t="shared" si="207"/>
        <v>255728.07873710842</v>
      </c>
      <c r="GB116" s="348">
        <f t="shared" si="207"/>
        <v>252675.12891080967</v>
      </c>
      <c r="GC116" s="348">
        <f t="shared" si="207"/>
        <v>249609.45846023469</v>
      </c>
      <c r="GD116" s="348">
        <f t="shared" si="207"/>
        <v>246531.0143827823</v>
      </c>
      <c r="GE116" s="348">
        <f t="shared" si="207"/>
        <v>243439.74345500721</v>
      </c>
      <c r="GF116" s="348">
        <f t="shared" si="207"/>
        <v>240335.59223169973</v>
      </c>
      <c r="GG116" s="348">
        <f t="shared" si="207"/>
        <v>237218.50704496179</v>
      </c>
      <c r="GH116" s="348">
        <f t="shared" si="207"/>
        <v>234088.43400327911</v>
      </c>
      <c r="GI116" s="348">
        <f t="shared" si="207"/>
        <v>230945.31899058941</v>
      </c>
      <c r="GJ116" s="348">
        <f t="shared" si="207"/>
        <v>227789.10766534685</v>
      </c>
      <c r="GK116" s="348">
        <f t="shared" si="207"/>
        <v>224619.74545958245</v>
      </c>
      <c r="GL116" s="348">
        <f t="shared" si="207"/>
        <v>221437.17757796068</v>
      </c>
      <c r="GM116" s="348">
        <f t="shared" si="207"/>
        <v>218241.34899683218</v>
      </c>
      <c r="GN116" s="348">
        <f t="shared" ref="GN116:IY116" si="208">GM120</f>
        <v>215032.20446328231</v>
      </c>
      <c r="GO116" s="348">
        <f t="shared" si="208"/>
        <v>211809.68849417596</v>
      </c>
      <c r="GP116" s="348">
        <f t="shared" si="208"/>
        <v>208573.74537519834</v>
      </c>
      <c r="GQ116" s="348">
        <f t="shared" si="208"/>
        <v>205324.31915989166</v>
      </c>
      <c r="GR116" s="348">
        <f t="shared" si="208"/>
        <v>202061.35366868787</v>
      </c>
      <c r="GS116" s="348">
        <f t="shared" si="208"/>
        <v>198784.79248793737</v>
      </c>
      <c r="GT116" s="348">
        <f t="shared" si="208"/>
        <v>195494.57896893375</v>
      </c>
      <c r="GU116" s="348">
        <f t="shared" si="208"/>
        <v>192190.65622693428</v>
      </c>
      <c r="GV116" s="348">
        <f t="shared" si="208"/>
        <v>188872.96714017648</v>
      </c>
      <c r="GW116" s="348">
        <f t="shared" si="208"/>
        <v>185541.45434889052</v>
      </c>
      <c r="GX116" s="348">
        <f t="shared" si="208"/>
        <v>182196.06025430755</v>
      </c>
      <c r="GY116" s="348">
        <f t="shared" si="208"/>
        <v>178836.72701766383</v>
      </c>
      <c r="GZ116" s="348">
        <f t="shared" si="208"/>
        <v>175463.39655920074</v>
      </c>
      <c r="HA116" s="348">
        <f t="shared" si="208"/>
        <v>172076.01055716074</v>
      </c>
      <c r="HB116" s="348">
        <f t="shared" si="208"/>
        <v>168674.51044677891</v>
      </c>
      <c r="HC116" s="348">
        <f t="shared" si="208"/>
        <v>165258.83741927048</v>
      </c>
      <c r="HD116" s="348">
        <f t="shared" si="208"/>
        <v>161828.93242081409</v>
      </c>
      <c r="HE116" s="348">
        <f t="shared" si="208"/>
        <v>158384.73615153079</v>
      </c>
      <c r="HF116" s="348">
        <f t="shared" si="208"/>
        <v>154926.1890644588</v>
      </c>
      <c r="HG116" s="348">
        <f t="shared" si="208"/>
        <v>151453.23136452402</v>
      </c>
      <c r="HH116" s="348">
        <f t="shared" si="208"/>
        <v>147965.80300750618</v>
      </c>
      <c r="HI116" s="348">
        <f t="shared" si="208"/>
        <v>144463.84369900078</v>
      </c>
      <c r="HJ116" s="348">
        <f t="shared" si="208"/>
        <v>140947.29289337658</v>
      </c>
      <c r="HK116" s="348">
        <f t="shared" si="208"/>
        <v>137416.08979272895</v>
      </c>
      <c r="HL116" s="348">
        <f t="shared" si="208"/>
        <v>133870.17334582863</v>
      </c>
      <c r="HM116" s="348">
        <f t="shared" si="208"/>
        <v>130309.48224706623</v>
      </c>
      <c r="HN116" s="348">
        <f t="shared" si="208"/>
        <v>126733.95493539232</v>
      </c>
      <c r="HO116" s="348">
        <f t="shared" si="208"/>
        <v>123143.5295932531</v>
      </c>
      <c r="HP116" s="348">
        <f t="shared" si="208"/>
        <v>119538.14414552164</v>
      </c>
      <c r="HQ116" s="348">
        <f t="shared" si="208"/>
        <v>115917.73625842463</v>
      </c>
      <c r="HR116" s="348">
        <f t="shared" si="208"/>
        <v>112282.24333846472</v>
      </c>
      <c r="HS116" s="348">
        <f t="shared" si="208"/>
        <v>108631.6025313383</v>
      </c>
      <c r="HT116" s="348">
        <f t="shared" si="208"/>
        <v>104965.75072084885</v>
      </c>
      <c r="HU116" s="348">
        <f t="shared" si="208"/>
        <v>101284.6245278157</v>
      </c>
      <c r="HV116" s="348">
        <f t="shared" si="208"/>
        <v>97588.160308978244</v>
      </c>
      <c r="HW116" s="348">
        <f t="shared" si="208"/>
        <v>93876.294155895637</v>
      </c>
      <c r="HX116" s="348">
        <f t="shared" si="208"/>
        <v>90148.961893841843</v>
      </c>
      <c r="HY116" s="348">
        <f t="shared" si="208"/>
        <v>86406.099080696164</v>
      </c>
      <c r="HZ116" s="348">
        <f t="shared" si="208"/>
        <v>82647.641005829049</v>
      </c>
      <c r="IA116" s="348">
        <f t="shared" si="208"/>
        <v>78873.522688983314</v>
      </c>
      <c r="IB116" s="348">
        <f t="shared" si="208"/>
        <v>75083.678879150728</v>
      </c>
      <c r="IC116" s="348">
        <f t="shared" si="208"/>
        <v>71278.044053443838</v>
      </c>
      <c r="ID116" s="348">
        <f t="shared" si="208"/>
        <v>67456.552415963175</v>
      </c>
      <c r="IE116" s="348">
        <f t="shared" si="208"/>
        <v>63619.137896659668</v>
      </c>
      <c r="IF116" s="348">
        <f t="shared" si="208"/>
        <v>59765.734150192395</v>
      </c>
      <c r="IG116" s="348">
        <f t="shared" si="208"/>
        <v>55896.274554781514</v>
      </c>
      <c r="IH116" s="348">
        <f t="shared" si="208"/>
        <v>52010.692211056419</v>
      </c>
      <c r="II116" s="348">
        <f t="shared" si="208"/>
        <v>48108.919940899134</v>
      </c>
      <c r="IJ116" s="348">
        <f t="shared" si="208"/>
        <v>44190.890286282862</v>
      </c>
      <c r="IK116" s="348">
        <f t="shared" si="208"/>
        <v>40256.535508105684</v>
      </c>
      <c r="IL116" s="348">
        <f t="shared" si="208"/>
        <v>36305.78758501944</v>
      </c>
      <c r="IM116" s="348">
        <f t="shared" si="208"/>
        <v>32338.578212253669</v>
      </c>
      <c r="IN116" s="348">
        <f t="shared" si="208"/>
        <v>28354.838800434707</v>
      </c>
      <c r="IO116" s="348">
        <f t="shared" si="208"/>
        <v>24354.500474399832</v>
      </c>
      <c r="IP116" s="348">
        <f t="shared" si="208"/>
        <v>20337.494072006477</v>
      </c>
      <c r="IQ116" s="348">
        <f t="shared" si="208"/>
        <v>16303.750142936484</v>
      </c>
      <c r="IR116" s="348">
        <f t="shared" si="208"/>
        <v>12253.198947495366</v>
      </c>
      <c r="IS116" s="348">
        <f t="shared" si="208"/>
        <v>8185.7704554065776</v>
      </c>
      <c r="IT116" s="348">
        <f t="shared" si="208"/>
        <v>4101.3943446007524</v>
      </c>
      <c r="IU116" s="348">
        <f t="shared" si="208"/>
        <v>-9.7315933089703321E-11</v>
      </c>
      <c r="IV116" s="348">
        <f t="shared" si="208"/>
        <v>-9.7315933089703321E-11</v>
      </c>
      <c r="IW116" s="348">
        <f t="shared" si="208"/>
        <v>-9.7315933089703321E-11</v>
      </c>
      <c r="IX116" s="348">
        <f t="shared" si="208"/>
        <v>-9.7315933089703321E-11</v>
      </c>
      <c r="IY116" s="348">
        <f t="shared" si="208"/>
        <v>-9.7315933089703321E-11</v>
      </c>
      <c r="IZ116" s="348">
        <f t="shared" ref="IZ116:JV116" si="209">IY120</f>
        <v>-9.7315933089703321E-11</v>
      </c>
      <c r="JA116" s="348">
        <f t="shared" si="209"/>
        <v>-9.7315933089703321E-11</v>
      </c>
      <c r="JB116" s="348">
        <f t="shared" si="209"/>
        <v>-9.7315933089703321E-11</v>
      </c>
      <c r="JC116" s="348">
        <f t="shared" si="209"/>
        <v>-9.7315933089703321E-11</v>
      </c>
      <c r="JD116" s="348">
        <f t="shared" si="209"/>
        <v>-9.7315933089703321E-11</v>
      </c>
      <c r="JE116" s="348">
        <f t="shared" si="209"/>
        <v>-9.7315933089703321E-11</v>
      </c>
      <c r="JF116" s="348">
        <f t="shared" si="209"/>
        <v>-9.7315933089703321E-11</v>
      </c>
      <c r="JG116" s="348">
        <f t="shared" si="209"/>
        <v>-9.7315933089703321E-11</v>
      </c>
      <c r="JH116" s="348">
        <f t="shared" si="209"/>
        <v>-9.7315933089703321E-11</v>
      </c>
      <c r="JI116" s="348">
        <f t="shared" si="209"/>
        <v>-9.7315933089703321E-11</v>
      </c>
      <c r="JJ116" s="348">
        <f t="shared" si="209"/>
        <v>-9.7315933089703321E-11</v>
      </c>
      <c r="JK116" s="348">
        <f t="shared" si="209"/>
        <v>-9.7315933089703321E-11</v>
      </c>
      <c r="JL116" s="348">
        <f t="shared" si="209"/>
        <v>-9.7315933089703321E-11</v>
      </c>
      <c r="JM116" s="348">
        <f t="shared" si="209"/>
        <v>-9.7315933089703321E-11</v>
      </c>
      <c r="JN116" s="348">
        <f t="shared" si="209"/>
        <v>-9.7315933089703321E-11</v>
      </c>
      <c r="JO116" s="348">
        <f t="shared" si="209"/>
        <v>-9.7315933089703321E-11</v>
      </c>
      <c r="JP116" s="348">
        <f t="shared" si="209"/>
        <v>-9.7315933089703321E-11</v>
      </c>
      <c r="JQ116" s="348">
        <f t="shared" si="209"/>
        <v>-9.7315933089703321E-11</v>
      </c>
      <c r="JR116" s="348">
        <f t="shared" si="209"/>
        <v>-9.7315933089703321E-11</v>
      </c>
      <c r="JS116" s="348">
        <f t="shared" si="209"/>
        <v>-9.7315933089703321E-11</v>
      </c>
      <c r="JT116" s="348">
        <f t="shared" si="209"/>
        <v>-9.7315933089703321E-11</v>
      </c>
      <c r="JU116" s="348">
        <f t="shared" si="209"/>
        <v>-9.7315933089703321E-11</v>
      </c>
      <c r="JV116" s="348">
        <f t="shared" si="209"/>
        <v>-9.7315933089703321E-11</v>
      </c>
    </row>
    <row r="117" spans="1:282" x14ac:dyDescent="0.25">
      <c r="A117" t="s">
        <v>475</v>
      </c>
      <c r="B117" s="313"/>
      <c r="C117" s="322">
        <f>IF(12*($B$114-1)=C$63,$G$49,0)</f>
        <v>0</v>
      </c>
      <c r="D117" s="322">
        <f t="shared" ref="D117:BO117" si="210">IF(12*($B$114-1)=D$63,$G$49,0)</f>
        <v>0</v>
      </c>
      <c r="E117" s="322">
        <f t="shared" si="210"/>
        <v>0</v>
      </c>
      <c r="F117" s="322">
        <f t="shared" si="210"/>
        <v>0</v>
      </c>
      <c r="G117" s="322">
        <f t="shared" si="210"/>
        <v>0</v>
      </c>
      <c r="H117" s="322">
        <f t="shared" si="210"/>
        <v>0</v>
      </c>
      <c r="I117" s="322">
        <f t="shared" si="210"/>
        <v>0</v>
      </c>
      <c r="J117" s="322">
        <f t="shared" si="210"/>
        <v>0</v>
      </c>
      <c r="K117" s="322">
        <f t="shared" si="210"/>
        <v>0</v>
      </c>
      <c r="L117" s="322">
        <f t="shared" si="210"/>
        <v>0</v>
      </c>
      <c r="M117" s="322">
        <f t="shared" si="210"/>
        <v>0</v>
      </c>
      <c r="N117" s="322">
        <f t="shared" si="210"/>
        <v>0</v>
      </c>
      <c r="O117" s="322">
        <f t="shared" si="210"/>
        <v>0</v>
      </c>
      <c r="P117" s="322">
        <f t="shared" si="210"/>
        <v>0</v>
      </c>
      <c r="Q117" s="322">
        <f t="shared" si="210"/>
        <v>0</v>
      </c>
      <c r="R117" s="322">
        <f t="shared" si="210"/>
        <v>0</v>
      </c>
      <c r="S117" s="322">
        <f t="shared" si="210"/>
        <v>0</v>
      </c>
      <c r="T117" s="322">
        <f t="shared" si="210"/>
        <v>0</v>
      </c>
      <c r="U117" s="322">
        <f t="shared" si="210"/>
        <v>0</v>
      </c>
      <c r="V117" s="322">
        <f t="shared" si="210"/>
        <v>0</v>
      </c>
      <c r="W117" s="322">
        <f t="shared" si="210"/>
        <v>0</v>
      </c>
      <c r="X117" s="322">
        <f t="shared" si="210"/>
        <v>0</v>
      </c>
      <c r="Y117" s="322">
        <f t="shared" si="210"/>
        <v>0</v>
      </c>
      <c r="Z117" s="322">
        <f t="shared" si="210"/>
        <v>0</v>
      </c>
      <c r="AA117" s="322">
        <f t="shared" si="210"/>
        <v>0</v>
      </c>
      <c r="AB117" s="322">
        <f t="shared" si="210"/>
        <v>0</v>
      </c>
      <c r="AC117" s="322">
        <f t="shared" si="210"/>
        <v>0</v>
      </c>
      <c r="AD117" s="322">
        <f t="shared" si="210"/>
        <v>0</v>
      </c>
      <c r="AE117" s="322">
        <f t="shared" si="210"/>
        <v>0</v>
      </c>
      <c r="AF117" s="322">
        <f t="shared" si="210"/>
        <v>0</v>
      </c>
      <c r="AG117" s="322">
        <f t="shared" si="210"/>
        <v>0</v>
      </c>
      <c r="AH117" s="322">
        <f t="shared" si="210"/>
        <v>0</v>
      </c>
      <c r="AI117" s="322">
        <f t="shared" si="210"/>
        <v>0</v>
      </c>
      <c r="AJ117" s="322">
        <f t="shared" si="210"/>
        <v>0</v>
      </c>
      <c r="AK117" s="322">
        <f t="shared" si="210"/>
        <v>0</v>
      </c>
      <c r="AL117" s="322">
        <f t="shared" si="210"/>
        <v>0</v>
      </c>
      <c r="AM117" s="322">
        <f t="shared" si="210"/>
        <v>0</v>
      </c>
      <c r="AN117" s="322">
        <f t="shared" si="210"/>
        <v>0</v>
      </c>
      <c r="AO117" s="322">
        <f t="shared" si="210"/>
        <v>0</v>
      </c>
      <c r="AP117" s="322">
        <f t="shared" si="210"/>
        <v>0</v>
      </c>
      <c r="AQ117" s="322">
        <f t="shared" si="210"/>
        <v>0</v>
      </c>
      <c r="AR117" s="322">
        <f t="shared" si="210"/>
        <v>0</v>
      </c>
      <c r="AS117" s="322">
        <f t="shared" si="210"/>
        <v>0</v>
      </c>
      <c r="AT117" s="322">
        <f t="shared" si="210"/>
        <v>0</v>
      </c>
      <c r="AU117" s="322">
        <f t="shared" si="210"/>
        <v>0</v>
      </c>
      <c r="AV117" s="322">
        <f t="shared" si="210"/>
        <v>0</v>
      </c>
      <c r="AW117" s="322">
        <f t="shared" si="210"/>
        <v>0</v>
      </c>
      <c r="AX117" s="322">
        <f t="shared" si="210"/>
        <v>0</v>
      </c>
      <c r="AY117" s="322">
        <f>IF(12*($B$114-1)=AY$63,$G$49,0)</f>
        <v>565217</v>
      </c>
      <c r="AZ117" s="322">
        <f t="shared" si="210"/>
        <v>0</v>
      </c>
      <c r="BA117" s="322">
        <f t="shared" si="210"/>
        <v>0</v>
      </c>
      <c r="BB117" s="322">
        <f t="shared" si="210"/>
        <v>0</v>
      </c>
      <c r="BC117" s="322">
        <f t="shared" si="210"/>
        <v>0</v>
      </c>
      <c r="BD117" s="322">
        <f t="shared" si="210"/>
        <v>0</v>
      </c>
      <c r="BE117" s="322">
        <f t="shared" si="210"/>
        <v>0</v>
      </c>
      <c r="BF117" s="322">
        <f t="shared" si="210"/>
        <v>0</v>
      </c>
      <c r="BG117" s="322">
        <f t="shared" si="210"/>
        <v>0</v>
      </c>
      <c r="BH117" s="322">
        <f t="shared" si="210"/>
        <v>0</v>
      </c>
      <c r="BI117" s="322">
        <f t="shared" si="210"/>
        <v>0</v>
      </c>
      <c r="BJ117" s="322">
        <f t="shared" si="210"/>
        <v>0</v>
      </c>
      <c r="BK117" s="322">
        <f t="shared" si="210"/>
        <v>0</v>
      </c>
      <c r="BL117" s="322">
        <f t="shared" si="210"/>
        <v>0</v>
      </c>
      <c r="BM117" s="322">
        <f t="shared" si="210"/>
        <v>0</v>
      </c>
      <c r="BN117" s="322">
        <f t="shared" si="210"/>
        <v>0</v>
      </c>
      <c r="BO117" s="322">
        <f t="shared" si="210"/>
        <v>0</v>
      </c>
      <c r="BP117" s="322">
        <f t="shared" ref="BP117:EA117" si="211">IF(12*($B$114-1)=BP$63,$G$49,0)</f>
        <v>0</v>
      </c>
      <c r="BQ117" s="322">
        <f t="shared" si="211"/>
        <v>0</v>
      </c>
      <c r="BR117" s="322">
        <f t="shared" si="211"/>
        <v>0</v>
      </c>
      <c r="BS117" s="322">
        <f t="shared" si="211"/>
        <v>0</v>
      </c>
      <c r="BT117" s="322">
        <f t="shared" si="211"/>
        <v>0</v>
      </c>
      <c r="BU117" s="322">
        <f t="shared" si="211"/>
        <v>0</v>
      </c>
      <c r="BV117" s="322">
        <f t="shared" si="211"/>
        <v>0</v>
      </c>
      <c r="BW117" s="322">
        <f t="shared" si="211"/>
        <v>0</v>
      </c>
      <c r="BX117" s="322">
        <f t="shared" si="211"/>
        <v>0</v>
      </c>
      <c r="BY117" s="322">
        <f t="shared" si="211"/>
        <v>0</v>
      </c>
      <c r="BZ117" s="322">
        <f t="shared" si="211"/>
        <v>0</v>
      </c>
      <c r="CA117" s="322">
        <f t="shared" si="211"/>
        <v>0</v>
      </c>
      <c r="CB117" s="322">
        <f t="shared" si="211"/>
        <v>0</v>
      </c>
      <c r="CC117" s="322">
        <f t="shared" si="211"/>
        <v>0</v>
      </c>
      <c r="CD117" s="322">
        <f t="shared" si="211"/>
        <v>0</v>
      </c>
      <c r="CE117" s="322">
        <f t="shared" si="211"/>
        <v>0</v>
      </c>
      <c r="CF117" s="322">
        <f t="shared" si="211"/>
        <v>0</v>
      </c>
      <c r="CG117" s="322">
        <f t="shared" si="211"/>
        <v>0</v>
      </c>
      <c r="CH117" s="322">
        <f t="shared" si="211"/>
        <v>0</v>
      </c>
      <c r="CI117" s="322">
        <f t="shared" si="211"/>
        <v>0</v>
      </c>
      <c r="CJ117" s="322">
        <f t="shared" si="211"/>
        <v>0</v>
      </c>
      <c r="CK117" s="322">
        <f t="shared" si="211"/>
        <v>0</v>
      </c>
      <c r="CL117" s="322">
        <f t="shared" si="211"/>
        <v>0</v>
      </c>
      <c r="CM117" s="322">
        <f t="shared" si="211"/>
        <v>0</v>
      </c>
      <c r="CN117" s="322">
        <f t="shared" si="211"/>
        <v>0</v>
      </c>
      <c r="CO117" s="322">
        <f t="shared" si="211"/>
        <v>0</v>
      </c>
      <c r="CP117" s="322">
        <f t="shared" si="211"/>
        <v>0</v>
      </c>
      <c r="CQ117" s="322">
        <f t="shared" si="211"/>
        <v>0</v>
      </c>
      <c r="CR117" s="322">
        <f t="shared" si="211"/>
        <v>0</v>
      </c>
      <c r="CS117" s="322">
        <f t="shared" si="211"/>
        <v>0</v>
      </c>
      <c r="CT117" s="322">
        <f t="shared" si="211"/>
        <v>0</v>
      </c>
      <c r="CU117" s="322">
        <f t="shared" si="211"/>
        <v>0</v>
      </c>
      <c r="CV117" s="322">
        <f t="shared" si="211"/>
        <v>0</v>
      </c>
      <c r="CW117" s="322">
        <f t="shared" si="211"/>
        <v>0</v>
      </c>
      <c r="CX117" s="322">
        <f t="shared" si="211"/>
        <v>0</v>
      </c>
      <c r="CY117" s="322">
        <f t="shared" si="211"/>
        <v>0</v>
      </c>
      <c r="CZ117" s="322">
        <f t="shared" si="211"/>
        <v>0</v>
      </c>
      <c r="DA117" s="322">
        <f t="shared" si="211"/>
        <v>0</v>
      </c>
      <c r="DB117" s="322">
        <f t="shared" si="211"/>
        <v>0</v>
      </c>
      <c r="DC117" s="322">
        <f t="shared" si="211"/>
        <v>0</v>
      </c>
      <c r="DD117" s="322">
        <f t="shared" si="211"/>
        <v>0</v>
      </c>
      <c r="DE117" s="322">
        <f t="shared" si="211"/>
        <v>0</v>
      </c>
      <c r="DF117" s="322">
        <f t="shared" si="211"/>
        <v>0</v>
      </c>
      <c r="DG117" s="322">
        <f t="shared" si="211"/>
        <v>0</v>
      </c>
      <c r="DH117" s="322">
        <f t="shared" si="211"/>
        <v>0</v>
      </c>
      <c r="DI117" s="322">
        <f t="shared" si="211"/>
        <v>0</v>
      </c>
      <c r="DJ117" s="322">
        <f t="shared" si="211"/>
        <v>0</v>
      </c>
      <c r="DK117" s="322">
        <f t="shared" si="211"/>
        <v>0</v>
      </c>
      <c r="DL117" s="322">
        <f t="shared" si="211"/>
        <v>0</v>
      </c>
      <c r="DM117" s="322">
        <f t="shared" si="211"/>
        <v>0</v>
      </c>
      <c r="DN117" s="322">
        <f t="shared" si="211"/>
        <v>0</v>
      </c>
      <c r="DO117" s="322">
        <f t="shared" si="211"/>
        <v>0</v>
      </c>
      <c r="DP117" s="322">
        <f t="shared" si="211"/>
        <v>0</v>
      </c>
      <c r="DQ117" s="322">
        <f t="shared" si="211"/>
        <v>0</v>
      </c>
      <c r="DR117" s="322">
        <f t="shared" si="211"/>
        <v>0</v>
      </c>
      <c r="DS117" s="322">
        <f t="shared" si="211"/>
        <v>0</v>
      </c>
      <c r="DT117" s="322">
        <f t="shared" si="211"/>
        <v>0</v>
      </c>
      <c r="DU117" s="322">
        <f t="shared" si="211"/>
        <v>0</v>
      </c>
      <c r="DV117" s="322">
        <f t="shared" si="211"/>
        <v>0</v>
      </c>
      <c r="DW117" s="322">
        <f t="shared" si="211"/>
        <v>0</v>
      </c>
      <c r="DX117" s="322">
        <f t="shared" si="211"/>
        <v>0</v>
      </c>
      <c r="DY117" s="322">
        <f t="shared" si="211"/>
        <v>0</v>
      </c>
      <c r="DZ117" s="322">
        <f t="shared" si="211"/>
        <v>0</v>
      </c>
      <c r="EA117" s="322">
        <f t="shared" si="211"/>
        <v>0</v>
      </c>
      <c r="EB117" s="322">
        <f t="shared" ref="EB117:GM117" si="212">IF(12*($B$114-1)=EB$63,$G$49,0)</f>
        <v>0</v>
      </c>
      <c r="EC117" s="322">
        <f t="shared" si="212"/>
        <v>0</v>
      </c>
      <c r="ED117" s="322">
        <f t="shared" si="212"/>
        <v>0</v>
      </c>
      <c r="EE117" s="322">
        <f t="shared" si="212"/>
        <v>0</v>
      </c>
      <c r="EF117" s="322">
        <f t="shared" si="212"/>
        <v>0</v>
      </c>
      <c r="EG117" s="322">
        <f t="shared" si="212"/>
        <v>0</v>
      </c>
      <c r="EH117" s="322">
        <f t="shared" si="212"/>
        <v>0</v>
      </c>
      <c r="EI117" s="322">
        <f t="shared" si="212"/>
        <v>0</v>
      </c>
      <c r="EJ117" s="322">
        <f t="shared" si="212"/>
        <v>0</v>
      </c>
      <c r="EK117" s="322">
        <f t="shared" si="212"/>
        <v>0</v>
      </c>
      <c r="EL117" s="322">
        <f t="shared" si="212"/>
        <v>0</v>
      </c>
      <c r="EM117" s="322">
        <f t="shared" si="212"/>
        <v>0</v>
      </c>
      <c r="EN117" s="322">
        <f t="shared" si="212"/>
        <v>0</v>
      </c>
      <c r="EO117" s="322">
        <f t="shared" si="212"/>
        <v>0</v>
      </c>
      <c r="EP117" s="322">
        <f t="shared" si="212"/>
        <v>0</v>
      </c>
      <c r="EQ117" s="322">
        <f t="shared" si="212"/>
        <v>0</v>
      </c>
      <c r="ER117" s="322">
        <f t="shared" si="212"/>
        <v>0</v>
      </c>
      <c r="ES117" s="322">
        <f t="shared" si="212"/>
        <v>0</v>
      </c>
      <c r="ET117" s="322">
        <f t="shared" si="212"/>
        <v>0</v>
      </c>
      <c r="EU117" s="322">
        <f t="shared" si="212"/>
        <v>0</v>
      </c>
      <c r="EV117" s="322">
        <f t="shared" si="212"/>
        <v>0</v>
      </c>
      <c r="EW117" s="322">
        <f t="shared" si="212"/>
        <v>0</v>
      </c>
      <c r="EX117" s="322">
        <f t="shared" si="212"/>
        <v>0</v>
      </c>
      <c r="EY117" s="322">
        <f t="shared" si="212"/>
        <v>0</v>
      </c>
      <c r="EZ117" s="322">
        <f t="shared" si="212"/>
        <v>0</v>
      </c>
      <c r="FA117" s="322">
        <f t="shared" si="212"/>
        <v>0</v>
      </c>
      <c r="FB117" s="322">
        <f t="shared" si="212"/>
        <v>0</v>
      </c>
      <c r="FC117" s="322">
        <f t="shared" si="212"/>
        <v>0</v>
      </c>
      <c r="FD117" s="322">
        <f t="shared" si="212"/>
        <v>0</v>
      </c>
      <c r="FE117" s="322">
        <f t="shared" si="212"/>
        <v>0</v>
      </c>
      <c r="FF117" s="322">
        <f t="shared" si="212"/>
        <v>0</v>
      </c>
      <c r="FG117" s="322">
        <f t="shared" si="212"/>
        <v>0</v>
      </c>
      <c r="FH117" s="322">
        <f t="shared" si="212"/>
        <v>0</v>
      </c>
      <c r="FI117" s="322">
        <f t="shared" si="212"/>
        <v>0</v>
      </c>
      <c r="FJ117" s="322">
        <f t="shared" si="212"/>
        <v>0</v>
      </c>
      <c r="FK117" s="322">
        <f t="shared" si="212"/>
        <v>0</v>
      </c>
      <c r="FL117" s="322">
        <f t="shared" si="212"/>
        <v>0</v>
      </c>
      <c r="FM117" s="322">
        <f t="shared" si="212"/>
        <v>0</v>
      </c>
      <c r="FN117" s="322">
        <f t="shared" si="212"/>
        <v>0</v>
      </c>
      <c r="FO117" s="322">
        <f t="shared" si="212"/>
        <v>0</v>
      </c>
      <c r="FP117" s="322">
        <f t="shared" si="212"/>
        <v>0</v>
      </c>
      <c r="FQ117" s="322">
        <f t="shared" si="212"/>
        <v>0</v>
      </c>
      <c r="FR117" s="322">
        <f t="shared" si="212"/>
        <v>0</v>
      </c>
      <c r="FS117" s="322">
        <f t="shared" si="212"/>
        <v>0</v>
      </c>
      <c r="FT117" s="322">
        <f t="shared" si="212"/>
        <v>0</v>
      </c>
      <c r="FU117" s="322">
        <f t="shared" si="212"/>
        <v>0</v>
      </c>
      <c r="FV117" s="322">
        <f t="shared" si="212"/>
        <v>0</v>
      </c>
      <c r="FW117" s="322">
        <f t="shared" si="212"/>
        <v>0</v>
      </c>
      <c r="FX117" s="322">
        <f t="shared" si="212"/>
        <v>0</v>
      </c>
      <c r="FY117" s="322">
        <f t="shared" si="212"/>
        <v>0</v>
      </c>
      <c r="FZ117" s="322">
        <f t="shared" si="212"/>
        <v>0</v>
      </c>
      <c r="GA117" s="322">
        <f t="shared" si="212"/>
        <v>0</v>
      </c>
      <c r="GB117" s="322">
        <f t="shared" si="212"/>
        <v>0</v>
      </c>
      <c r="GC117" s="322">
        <f t="shared" si="212"/>
        <v>0</v>
      </c>
      <c r="GD117" s="322">
        <f t="shared" si="212"/>
        <v>0</v>
      </c>
      <c r="GE117" s="322">
        <f t="shared" si="212"/>
        <v>0</v>
      </c>
      <c r="GF117" s="322">
        <f t="shared" si="212"/>
        <v>0</v>
      </c>
      <c r="GG117" s="322">
        <f t="shared" si="212"/>
        <v>0</v>
      </c>
      <c r="GH117" s="322">
        <f t="shared" si="212"/>
        <v>0</v>
      </c>
      <c r="GI117" s="322">
        <f t="shared" si="212"/>
        <v>0</v>
      </c>
      <c r="GJ117" s="322">
        <f t="shared" si="212"/>
        <v>0</v>
      </c>
      <c r="GK117" s="322">
        <f t="shared" si="212"/>
        <v>0</v>
      </c>
      <c r="GL117" s="322">
        <f t="shared" si="212"/>
        <v>0</v>
      </c>
      <c r="GM117" s="322">
        <f t="shared" si="212"/>
        <v>0</v>
      </c>
      <c r="GN117" s="322">
        <f t="shared" ref="GN117:IY117" si="213">IF(12*($B$114-1)=GN$63,$G$49,0)</f>
        <v>0</v>
      </c>
      <c r="GO117" s="322">
        <f t="shared" si="213"/>
        <v>0</v>
      </c>
      <c r="GP117" s="322">
        <f t="shared" si="213"/>
        <v>0</v>
      </c>
      <c r="GQ117" s="322">
        <f t="shared" si="213"/>
        <v>0</v>
      </c>
      <c r="GR117" s="322">
        <f t="shared" si="213"/>
        <v>0</v>
      </c>
      <c r="GS117" s="322">
        <f t="shared" si="213"/>
        <v>0</v>
      </c>
      <c r="GT117" s="322">
        <f t="shared" si="213"/>
        <v>0</v>
      </c>
      <c r="GU117" s="322">
        <f t="shared" si="213"/>
        <v>0</v>
      </c>
      <c r="GV117" s="322">
        <f t="shared" si="213"/>
        <v>0</v>
      </c>
      <c r="GW117" s="322">
        <f t="shared" si="213"/>
        <v>0</v>
      </c>
      <c r="GX117" s="322">
        <f t="shared" si="213"/>
        <v>0</v>
      </c>
      <c r="GY117" s="322">
        <f t="shared" si="213"/>
        <v>0</v>
      </c>
      <c r="GZ117" s="322">
        <f t="shared" si="213"/>
        <v>0</v>
      </c>
      <c r="HA117" s="322">
        <f t="shared" si="213"/>
        <v>0</v>
      </c>
      <c r="HB117" s="322">
        <f t="shared" si="213"/>
        <v>0</v>
      </c>
      <c r="HC117" s="322">
        <f t="shared" si="213"/>
        <v>0</v>
      </c>
      <c r="HD117" s="322">
        <f t="shared" si="213"/>
        <v>0</v>
      </c>
      <c r="HE117" s="322">
        <f t="shared" si="213"/>
        <v>0</v>
      </c>
      <c r="HF117" s="322">
        <f t="shared" si="213"/>
        <v>0</v>
      </c>
      <c r="HG117" s="322">
        <f t="shared" si="213"/>
        <v>0</v>
      </c>
      <c r="HH117" s="322">
        <f t="shared" si="213"/>
        <v>0</v>
      </c>
      <c r="HI117" s="322">
        <f t="shared" si="213"/>
        <v>0</v>
      </c>
      <c r="HJ117" s="322">
        <f t="shared" si="213"/>
        <v>0</v>
      </c>
      <c r="HK117" s="322">
        <f t="shared" si="213"/>
        <v>0</v>
      </c>
      <c r="HL117" s="322">
        <f t="shared" si="213"/>
        <v>0</v>
      </c>
      <c r="HM117" s="322">
        <f t="shared" si="213"/>
        <v>0</v>
      </c>
      <c r="HN117" s="322">
        <f t="shared" si="213"/>
        <v>0</v>
      </c>
      <c r="HO117" s="322">
        <f t="shared" si="213"/>
        <v>0</v>
      </c>
      <c r="HP117" s="322">
        <f t="shared" si="213"/>
        <v>0</v>
      </c>
      <c r="HQ117" s="322">
        <f t="shared" si="213"/>
        <v>0</v>
      </c>
      <c r="HR117" s="322">
        <f t="shared" si="213"/>
        <v>0</v>
      </c>
      <c r="HS117" s="322">
        <f t="shared" si="213"/>
        <v>0</v>
      </c>
      <c r="HT117" s="322">
        <f t="shared" si="213"/>
        <v>0</v>
      </c>
      <c r="HU117" s="322">
        <f t="shared" si="213"/>
        <v>0</v>
      </c>
      <c r="HV117" s="322">
        <f t="shared" si="213"/>
        <v>0</v>
      </c>
      <c r="HW117" s="322">
        <f t="shared" si="213"/>
        <v>0</v>
      </c>
      <c r="HX117" s="322">
        <f t="shared" si="213"/>
        <v>0</v>
      </c>
      <c r="HY117" s="322">
        <f t="shared" si="213"/>
        <v>0</v>
      </c>
      <c r="HZ117" s="322">
        <f t="shared" si="213"/>
        <v>0</v>
      </c>
      <c r="IA117" s="322">
        <f t="shared" si="213"/>
        <v>0</v>
      </c>
      <c r="IB117" s="322">
        <f t="shared" si="213"/>
        <v>0</v>
      </c>
      <c r="IC117" s="322">
        <f t="shared" si="213"/>
        <v>0</v>
      </c>
      <c r="ID117" s="322">
        <f t="shared" si="213"/>
        <v>0</v>
      </c>
      <c r="IE117" s="322">
        <f t="shared" si="213"/>
        <v>0</v>
      </c>
      <c r="IF117" s="322">
        <f t="shared" si="213"/>
        <v>0</v>
      </c>
      <c r="IG117" s="322">
        <f t="shared" si="213"/>
        <v>0</v>
      </c>
      <c r="IH117" s="322">
        <f t="shared" si="213"/>
        <v>0</v>
      </c>
      <c r="II117" s="322">
        <f t="shared" si="213"/>
        <v>0</v>
      </c>
      <c r="IJ117" s="322">
        <f t="shared" si="213"/>
        <v>0</v>
      </c>
      <c r="IK117" s="322">
        <f t="shared" si="213"/>
        <v>0</v>
      </c>
      <c r="IL117" s="322">
        <f t="shared" si="213"/>
        <v>0</v>
      </c>
      <c r="IM117" s="322">
        <f t="shared" si="213"/>
        <v>0</v>
      </c>
      <c r="IN117" s="322">
        <f t="shared" si="213"/>
        <v>0</v>
      </c>
      <c r="IO117" s="322">
        <f t="shared" si="213"/>
        <v>0</v>
      </c>
      <c r="IP117" s="322">
        <f t="shared" si="213"/>
        <v>0</v>
      </c>
      <c r="IQ117" s="322">
        <f t="shared" si="213"/>
        <v>0</v>
      </c>
      <c r="IR117" s="322">
        <f t="shared" si="213"/>
        <v>0</v>
      </c>
      <c r="IS117" s="322">
        <f t="shared" si="213"/>
        <v>0</v>
      </c>
      <c r="IT117" s="322">
        <f t="shared" si="213"/>
        <v>0</v>
      </c>
      <c r="IU117" s="322">
        <f t="shared" si="213"/>
        <v>0</v>
      </c>
      <c r="IV117" s="322">
        <f t="shared" si="213"/>
        <v>0</v>
      </c>
      <c r="IW117" s="322">
        <f t="shared" si="213"/>
        <v>0</v>
      </c>
      <c r="IX117" s="322">
        <f t="shared" si="213"/>
        <v>0</v>
      </c>
      <c r="IY117" s="322">
        <f t="shared" si="213"/>
        <v>0</v>
      </c>
      <c r="IZ117" s="322">
        <f t="shared" ref="IZ117:JV117" si="214">IF(12*($B$114-1)=IZ$63,$G$49,0)</f>
        <v>0</v>
      </c>
      <c r="JA117" s="322">
        <f t="shared" si="214"/>
        <v>0</v>
      </c>
      <c r="JB117" s="322">
        <f t="shared" si="214"/>
        <v>0</v>
      </c>
      <c r="JC117" s="322">
        <f t="shared" si="214"/>
        <v>0</v>
      </c>
      <c r="JD117" s="322">
        <f t="shared" si="214"/>
        <v>0</v>
      </c>
      <c r="JE117" s="322">
        <f t="shared" si="214"/>
        <v>0</v>
      </c>
      <c r="JF117" s="322">
        <f t="shared" si="214"/>
        <v>0</v>
      </c>
      <c r="JG117" s="322">
        <f t="shared" si="214"/>
        <v>0</v>
      </c>
      <c r="JH117" s="322">
        <f t="shared" si="214"/>
        <v>0</v>
      </c>
      <c r="JI117" s="322">
        <f t="shared" si="214"/>
        <v>0</v>
      </c>
      <c r="JJ117" s="322">
        <f t="shared" si="214"/>
        <v>0</v>
      </c>
      <c r="JK117" s="322">
        <f t="shared" si="214"/>
        <v>0</v>
      </c>
      <c r="JL117" s="322">
        <f t="shared" si="214"/>
        <v>0</v>
      </c>
      <c r="JM117" s="322">
        <f t="shared" si="214"/>
        <v>0</v>
      </c>
      <c r="JN117" s="322">
        <f t="shared" si="214"/>
        <v>0</v>
      </c>
      <c r="JO117" s="322">
        <f t="shared" si="214"/>
        <v>0</v>
      </c>
      <c r="JP117" s="322">
        <f t="shared" si="214"/>
        <v>0</v>
      </c>
      <c r="JQ117" s="322">
        <f t="shared" si="214"/>
        <v>0</v>
      </c>
      <c r="JR117" s="322">
        <f t="shared" si="214"/>
        <v>0</v>
      </c>
      <c r="JS117" s="322">
        <f t="shared" si="214"/>
        <v>0</v>
      </c>
      <c r="JT117" s="322">
        <f t="shared" si="214"/>
        <v>0</v>
      </c>
      <c r="JU117" s="322">
        <f t="shared" si="214"/>
        <v>0</v>
      </c>
      <c r="JV117" s="322">
        <f t="shared" si="214"/>
        <v>0</v>
      </c>
    </row>
    <row r="118" spans="1:282" s="363" customFormat="1" x14ac:dyDescent="0.25">
      <c r="A118" s="363" t="s">
        <v>476</v>
      </c>
      <c r="B118" s="361"/>
      <c r="C118" s="348">
        <f>IF(AND(C$68&gt;0,C$68&lt;=IF(AND($B$8&gt;0, $B$8 &lt; $B$114), $C$38 - 12*($B$114-$B$8-1),$C$38)),PPMT($C$37,C$68,IF(AND($B$8&gt;0, $B$8 &lt; $B$114), $C$38 - 12*($B$114-$B$8-1),$C$38),$G$50),0)</f>
        <v>0</v>
      </c>
      <c r="D118" s="348">
        <f t="shared" ref="D118:BO118" si="215">IF(AND(D$68&gt;0,D$68&lt;=IF(AND($B$8&gt;0, $B$8 &lt; $B$114), $C$38 - 12*($B$114-$B$8-1),$C$38)),PPMT($C$37,D$68,IF(AND($B$8&gt;0, $B$8 &lt; $B$114), $C$38 - 12*($B$114-$B$8-1),$C$38),$G$50),0)</f>
        <v>0</v>
      </c>
      <c r="E118" s="348">
        <f t="shared" si="215"/>
        <v>0</v>
      </c>
      <c r="F118" s="348">
        <f t="shared" si="215"/>
        <v>0</v>
      </c>
      <c r="G118" s="348">
        <f t="shared" si="215"/>
        <v>0</v>
      </c>
      <c r="H118" s="348">
        <f t="shared" si="215"/>
        <v>0</v>
      </c>
      <c r="I118" s="348">
        <f t="shared" si="215"/>
        <v>0</v>
      </c>
      <c r="J118" s="348">
        <f t="shared" si="215"/>
        <v>0</v>
      </c>
      <c r="K118" s="348">
        <f t="shared" si="215"/>
        <v>0</v>
      </c>
      <c r="L118" s="348">
        <f t="shared" si="215"/>
        <v>0</v>
      </c>
      <c r="M118" s="348">
        <f t="shared" si="215"/>
        <v>0</v>
      </c>
      <c r="N118" s="348">
        <f t="shared" si="215"/>
        <v>0</v>
      </c>
      <c r="O118" s="348">
        <f t="shared" si="215"/>
        <v>0</v>
      </c>
      <c r="P118" s="348">
        <f t="shared" si="215"/>
        <v>0</v>
      </c>
      <c r="Q118" s="348">
        <f t="shared" si="215"/>
        <v>0</v>
      </c>
      <c r="R118" s="348">
        <f t="shared" si="215"/>
        <v>0</v>
      </c>
      <c r="S118" s="348">
        <f t="shared" si="215"/>
        <v>0</v>
      </c>
      <c r="T118" s="348">
        <f t="shared" si="215"/>
        <v>0</v>
      </c>
      <c r="U118" s="348">
        <f t="shared" si="215"/>
        <v>0</v>
      </c>
      <c r="V118" s="348">
        <f t="shared" si="215"/>
        <v>0</v>
      </c>
      <c r="W118" s="348">
        <f t="shared" si="215"/>
        <v>0</v>
      </c>
      <c r="X118" s="348">
        <f t="shared" si="215"/>
        <v>0</v>
      </c>
      <c r="Y118" s="348">
        <f t="shared" si="215"/>
        <v>0</v>
      </c>
      <c r="Z118" s="348">
        <f t="shared" si="215"/>
        <v>0</v>
      </c>
      <c r="AA118" s="348">
        <f t="shared" si="215"/>
        <v>0</v>
      </c>
      <c r="AB118" s="348">
        <f t="shared" si="215"/>
        <v>0</v>
      </c>
      <c r="AC118" s="348">
        <f t="shared" si="215"/>
        <v>0</v>
      </c>
      <c r="AD118" s="348">
        <f t="shared" si="215"/>
        <v>0</v>
      </c>
      <c r="AE118" s="348">
        <f t="shared" si="215"/>
        <v>0</v>
      </c>
      <c r="AF118" s="348">
        <f t="shared" si="215"/>
        <v>0</v>
      </c>
      <c r="AG118" s="348">
        <f t="shared" si="215"/>
        <v>0</v>
      </c>
      <c r="AH118" s="348">
        <f t="shared" si="215"/>
        <v>0</v>
      </c>
      <c r="AI118" s="348">
        <f t="shared" si="215"/>
        <v>0</v>
      </c>
      <c r="AJ118" s="348">
        <f t="shared" si="215"/>
        <v>0</v>
      </c>
      <c r="AK118" s="348">
        <f t="shared" si="215"/>
        <v>0</v>
      </c>
      <c r="AL118" s="348">
        <f t="shared" si="215"/>
        <v>0</v>
      </c>
      <c r="AM118" s="348">
        <f t="shared" si="215"/>
        <v>0</v>
      </c>
      <c r="AN118" s="348">
        <f t="shared" si="215"/>
        <v>0</v>
      </c>
      <c r="AO118" s="348">
        <f t="shared" si="215"/>
        <v>0</v>
      </c>
      <c r="AP118" s="348">
        <f t="shared" si="215"/>
        <v>0</v>
      </c>
      <c r="AQ118" s="348">
        <f t="shared" si="215"/>
        <v>0</v>
      </c>
      <c r="AR118" s="348">
        <f t="shared" si="215"/>
        <v>0</v>
      </c>
      <c r="AS118" s="348">
        <f t="shared" si="215"/>
        <v>0</v>
      </c>
      <c r="AT118" s="348">
        <f t="shared" si="215"/>
        <v>0</v>
      </c>
      <c r="AU118" s="348">
        <f t="shared" si="215"/>
        <v>0</v>
      </c>
      <c r="AV118" s="348">
        <f t="shared" si="215"/>
        <v>0</v>
      </c>
      <c r="AW118" s="348">
        <f t="shared" si="215"/>
        <v>0</v>
      </c>
      <c r="AX118" s="348">
        <f t="shared" si="215"/>
        <v>0</v>
      </c>
      <c r="AY118" s="348">
        <f t="shared" si="215"/>
        <v>-1763.4126543700199</v>
      </c>
      <c r="AZ118" s="348">
        <f t="shared" si="215"/>
        <v>-1770.7602070965615</v>
      </c>
      <c r="BA118" s="348">
        <f t="shared" si="215"/>
        <v>-1778.1383746261306</v>
      </c>
      <c r="BB118" s="348">
        <f t="shared" si="215"/>
        <v>-1785.547284520406</v>
      </c>
      <c r="BC118" s="348">
        <f t="shared" si="215"/>
        <v>-1792.9870648725744</v>
      </c>
      <c r="BD118" s="348">
        <f t="shared" si="215"/>
        <v>-1800.4578443095434</v>
      </c>
      <c r="BE118" s="348">
        <f t="shared" si="215"/>
        <v>-1807.9597519941669</v>
      </c>
      <c r="BF118" s="348">
        <f t="shared" si="215"/>
        <v>-1815.4929176274759</v>
      </c>
      <c r="BG118" s="348">
        <f t="shared" si="215"/>
        <v>-1823.0574714509235</v>
      </c>
      <c r="BH118" s="348">
        <f t="shared" si="215"/>
        <v>-1830.6535442486356</v>
      </c>
      <c r="BI118" s="348">
        <f t="shared" si="215"/>
        <v>-1838.2812673496717</v>
      </c>
      <c r="BJ118" s="348">
        <f t="shared" si="215"/>
        <v>-1845.9407726302954</v>
      </c>
      <c r="BK118" s="348">
        <f t="shared" si="215"/>
        <v>-1853.6321925162549</v>
      </c>
      <c r="BL118" s="348">
        <f t="shared" si="215"/>
        <v>-1861.3556599850726</v>
      </c>
      <c r="BM118" s="348">
        <f t="shared" si="215"/>
        <v>-1869.1113085683437</v>
      </c>
      <c r="BN118" s="348">
        <f t="shared" si="215"/>
        <v>-1876.899272354045</v>
      </c>
      <c r="BO118" s="348">
        <f t="shared" si="215"/>
        <v>-1884.7196859888538</v>
      </c>
      <c r="BP118" s="348">
        <f t="shared" ref="BP118:EA118" si="216">IF(AND(BP$68&gt;0,BP$68&lt;=IF(AND($B$8&gt;0, $B$8 &lt; $B$114), $C$38 - 12*($B$114-$B$8-1),$C$38)),PPMT($C$37,BP$68,IF(AND($B$8&gt;0, $B$8 &lt; $B$114), $C$38 - 12*($B$114-$B$8-1),$C$38),$G$50),0)</f>
        <v>-1892.5726846804739</v>
      </c>
      <c r="BQ118" s="348">
        <f t="shared" si="216"/>
        <v>-1900.458404199976</v>
      </c>
      <c r="BR118" s="348">
        <f t="shared" si="216"/>
        <v>-1908.3769808841425</v>
      </c>
      <c r="BS118" s="348">
        <f t="shared" si="216"/>
        <v>-1916.3285516378266</v>
      </c>
      <c r="BT118" s="348">
        <f t="shared" si="216"/>
        <v>-1924.3132539363176</v>
      </c>
      <c r="BU118" s="348">
        <f t="shared" si="216"/>
        <v>-1932.3312258277188</v>
      </c>
      <c r="BV118" s="348">
        <f t="shared" si="216"/>
        <v>-1940.3826059353341</v>
      </c>
      <c r="BW118" s="348">
        <f t="shared" si="216"/>
        <v>-1948.4675334600647</v>
      </c>
      <c r="BX118" s="348">
        <f t="shared" si="216"/>
        <v>-1956.5861481828151</v>
      </c>
      <c r="BY118" s="348">
        <f t="shared" si="216"/>
        <v>-1964.73859046691</v>
      </c>
      <c r="BZ118" s="348">
        <f t="shared" si="216"/>
        <v>-1972.9250012605221</v>
      </c>
      <c r="CA118" s="348">
        <f t="shared" si="216"/>
        <v>-1981.1455220991077</v>
      </c>
      <c r="CB118" s="348">
        <f t="shared" si="216"/>
        <v>-1989.4002951078539</v>
      </c>
      <c r="CC118" s="348">
        <f t="shared" si="216"/>
        <v>-1997.6894630041365</v>
      </c>
      <c r="CD118" s="348">
        <f t="shared" si="216"/>
        <v>-2006.0131690999872</v>
      </c>
      <c r="CE118" s="348">
        <f t="shared" si="216"/>
        <v>-2014.3715573045706</v>
      </c>
      <c r="CF118" s="348">
        <f t="shared" si="216"/>
        <v>-2022.7647721266731</v>
      </c>
      <c r="CG118" s="348">
        <f t="shared" si="216"/>
        <v>-2031.1929586772005</v>
      </c>
      <c r="CH118" s="348">
        <f t="shared" si="216"/>
        <v>-2039.6562626716891</v>
      </c>
      <c r="CI118" s="348">
        <f t="shared" si="216"/>
        <v>-2048.1548304328207</v>
      </c>
      <c r="CJ118" s="348">
        <f t="shared" si="216"/>
        <v>-2056.6888088929577</v>
      </c>
      <c r="CK118" s="348">
        <f t="shared" si="216"/>
        <v>-2065.2583455966783</v>
      </c>
      <c r="CL118" s="348">
        <f t="shared" si="216"/>
        <v>-2073.8635887033311</v>
      </c>
      <c r="CM118" s="348">
        <f t="shared" si="216"/>
        <v>-2082.504686989595</v>
      </c>
      <c r="CN118" s="348">
        <f t="shared" si="216"/>
        <v>-2091.1817898520517</v>
      </c>
      <c r="CO118" s="348">
        <f t="shared" si="216"/>
        <v>-2099.8950473097689</v>
      </c>
      <c r="CP118" s="348">
        <f t="shared" si="216"/>
        <v>-2108.6446100068924</v>
      </c>
      <c r="CQ118" s="348">
        <f t="shared" si="216"/>
        <v>-2117.4306292152551</v>
      </c>
      <c r="CR118" s="348">
        <f t="shared" si="216"/>
        <v>-2126.2532568369852</v>
      </c>
      <c r="CS118" s="348">
        <f t="shared" si="216"/>
        <v>-2135.1126454071396</v>
      </c>
      <c r="CT118" s="348">
        <f t="shared" si="216"/>
        <v>-2144.0089480963356</v>
      </c>
      <c r="CU118" s="348">
        <f t="shared" si="216"/>
        <v>-2152.9423187134039</v>
      </c>
      <c r="CV118" s="348">
        <f t="shared" si="216"/>
        <v>-2161.9129117080429</v>
      </c>
      <c r="CW118" s="348">
        <f t="shared" si="216"/>
        <v>-2170.9208821734928</v>
      </c>
      <c r="CX118" s="348">
        <f t="shared" si="216"/>
        <v>-2179.9663858492158</v>
      </c>
      <c r="CY118" s="348">
        <f t="shared" si="216"/>
        <v>-2189.0495791235876</v>
      </c>
      <c r="CZ118" s="348">
        <f t="shared" si="216"/>
        <v>-2198.1706190366021</v>
      </c>
      <c r="DA118" s="348">
        <f t="shared" si="216"/>
        <v>-2207.3296632825882</v>
      </c>
      <c r="DB118" s="348">
        <f t="shared" si="216"/>
        <v>-2216.5268702129324</v>
      </c>
      <c r="DC118" s="348">
        <f t="shared" si="216"/>
        <v>-2225.76239883882</v>
      </c>
      <c r="DD118" s="348">
        <f t="shared" si="216"/>
        <v>-2235.036408833982</v>
      </c>
      <c r="DE118" s="348">
        <f t="shared" si="216"/>
        <v>-2244.3490605374564</v>
      </c>
      <c r="DF118" s="348">
        <f t="shared" si="216"/>
        <v>-2253.7005149563624</v>
      </c>
      <c r="DG118" s="348">
        <f t="shared" si="216"/>
        <v>-2263.0909337686808</v>
      </c>
      <c r="DH118" s="348">
        <f t="shared" si="216"/>
        <v>-2272.52047932605</v>
      </c>
      <c r="DI118" s="348">
        <f t="shared" si="216"/>
        <v>-2281.9893146565751</v>
      </c>
      <c r="DJ118" s="348">
        <f t="shared" si="216"/>
        <v>-2291.4976034676442</v>
      </c>
      <c r="DK118" s="348">
        <f t="shared" si="216"/>
        <v>-2301.0455101487596</v>
      </c>
      <c r="DL118" s="348">
        <f t="shared" si="216"/>
        <v>-2310.6331997743791</v>
      </c>
      <c r="DM118" s="348">
        <f t="shared" si="216"/>
        <v>-2320.2608381067726</v>
      </c>
      <c r="DN118" s="348">
        <f t="shared" si="216"/>
        <v>-2329.9285915988839</v>
      </c>
      <c r="DO118" s="348">
        <f t="shared" si="216"/>
        <v>-2339.6366273972126</v>
      </c>
      <c r="DP118" s="348">
        <f t="shared" si="216"/>
        <v>-2349.3851133447015</v>
      </c>
      <c r="DQ118" s="348">
        <f t="shared" si="216"/>
        <v>-2359.1742179836374</v>
      </c>
      <c r="DR118" s="348">
        <f t="shared" si="216"/>
        <v>-2369.0041105585697</v>
      </c>
      <c r="DS118" s="348">
        <f t="shared" si="216"/>
        <v>-2378.8749610192303</v>
      </c>
      <c r="DT118" s="348">
        <f t="shared" si="216"/>
        <v>-2388.7869400234767</v>
      </c>
      <c r="DU118" s="348">
        <f t="shared" si="216"/>
        <v>-2398.7402189402414</v>
      </c>
      <c r="DV118" s="348">
        <f t="shared" si="216"/>
        <v>-2408.7349698524927</v>
      </c>
      <c r="DW118" s="348">
        <f t="shared" si="216"/>
        <v>-2418.7713655602115</v>
      </c>
      <c r="DX118" s="348">
        <f t="shared" si="216"/>
        <v>-2428.8495795833787</v>
      </c>
      <c r="DY118" s="348">
        <f t="shared" si="216"/>
        <v>-2438.9697861649761</v>
      </c>
      <c r="DZ118" s="348">
        <f t="shared" si="216"/>
        <v>-2449.1321602739968</v>
      </c>
      <c r="EA118" s="348">
        <f t="shared" si="216"/>
        <v>-2459.3368776084717</v>
      </c>
      <c r="EB118" s="348">
        <f t="shared" ref="EB118:GM118" si="217">IF(AND(EB$68&gt;0,EB$68&lt;=IF(AND($B$8&gt;0, $B$8 &lt; $B$114), $C$38 - 12*($B$114-$B$8-1),$C$38)),PPMT($C$37,EB$68,IF(AND($B$8&gt;0, $B$8 &lt; $B$114), $C$38 - 12*($B$114-$B$8-1),$C$38),$G$50),0)</f>
        <v>-2469.5841145985064</v>
      </c>
      <c r="EC118" s="348">
        <f t="shared" si="217"/>
        <v>-2479.8740484093341</v>
      </c>
      <c r="ED118" s="348">
        <f t="shared" si="217"/>
        <v>-2490.2068569443732</v>
      </c>
      <c r="EE118" s="348">
        <f t="shared" si="217"/>
        <v>-2500.5827188483076</v>
      </c>
      <c r="EF118" s="348">
        <f t="shared" si="217"/>
        <v>-2511.0018135101759</v>
      </c>
      <c r="EG118" s="348">
        <f t="shared" si="217"/>
        <v>-2521.4643210664681</v>
      </c>
      <c r="EH118" s="348">
        <f t="shared" si="217"/>
        <v>-2531.9704224042453</v>
      </c>
      <c r="EI118" s="348">
        <f t="shared" si="217"/>
        <v>-2542.5202991642632</v>
      </c>
      <c r="EJ118" s="348">
        <f t="shared" si="217"/>
        <v>-2553.114133744114</v>
      </c>
      <c r="EK118" s="348">
        <f t="shared" si="217"/>
        <v>-2563.7521093013806</v>
      </c>
      <c r="EL118" s="348">
        <f t="shared" si="217"/>
        <v>-2574.4344097568037</v>
      </c>
      <c r="EM118" s="348">
        <f t="shared" si="217"/>
        <v>-2585.1612197974564</v>
      </c>
      <c r="EN118" s="348">
        <f t="shared" si="217"/>
        <v>-2595.9327248799464</v>
      </c>
      <c r="EO118" s="348">
        <f t="shared" si="217"/>
        <v>-2606.7491112336129</v>
      </c>
      <c r="EP118" s="348">
        <f t="shared" si="217"/>
        <v>-2617.610565863753</v>
      </c>
      <c r="EQ118" s="348">
        <f t="shared" si="217"/>
        <v>-2628.5172765548518</v>
      </c>
      <c r="ER118" s="348">
        <f t="shared" si="217"/>
        <v>-2639.4694318738307</v>
      </c>
      <c r="ES118" s="348">
        <f t="shared" si="217"/>
        <v>-2650.4672211733046</v>
      </c>
      <c r="ET118" s="348">
        <f t="shared" si="217"/>
        <v>-2661.5108345948602</v>
      </c>
      <c r="EU118" s="348">
        <f t="shared" si="217"/>
        <v>-2672.6004630723387</v>
      </c>
      <c r="EV118" s="348">
        <f t="shared" si="217"/>
        <v>-2683.73629833514</v>
      </c>
      <c r="EW118" s="348">
        <f t="shared" si="217"/>
        <v>-2694.9185329115367</v>
      </c>
      <c r="EX118" s="348">
        <f t="shared" si="217"/>
        <v>-2706.1473601320013</v>
      </c>
      <c r="EY118" s="348">
        <f t="shared" si="217"/>
        <v>-2717.4229741325507</v>
      </c>
      <c r="EZ118" s="348">
        <f t="shared" si="217"/>
        <v>-2728.7455698581034</v>
      </c>
      <c r="FA118" s="348">
        <f t="shared" si="217"/>
        <v>-2740.1153430658455</v>
      </c>
      <c r="FB118" s="348">
        <f t="shared" si="217"/>
        <v>-2751.53249032862</v>
      </c>
      <c r="FC118" s="348">
        <f t="shared" si="217"/>
        <v>-2762.9972090383226</v>
      </c>
      <c r="FD118" s="348">
        <f t="shared" si="217"/>
        <v>-2774.5096974093158</v>
      </c>
      <c r="FE118" s="348">
        <f t="shared" si="217"/>
        <v>-2786.0701544818539</v>
      </c>
      <c r="FF118" s="348">
        <f t="shared" si="217"/>
        <v>-2797.6787801255282</v>
      </c>
      <c r="FG118" s="348">
        <f t="shared" si="217"/>
        <v>-2809.3357750427181</v>
      </c>
      <c r="FH118" s="348">
        <f t="shared" si="217"/>
        <v>-2821.041340772063</v>
      </c>
      <c r="FI118" s="348">
        <f t="shared" si="217"/>
        <v>-2832.7956796919466</v>
      </c>
      <c r="FJ118" s="348">
        <f t="shared" si="217"/>
        <v>-2844.5989950239964</v>
      </c>
      <c r="FK118" s="348">
        <f t="shared" si="217"/>
        <v>-2856.4514908365963</v>
      </c>
      <c r="FL118" s="348">
        <f t="shared" si="217"/>
        <v>-2868.3533720484152</v>
      </c>
      <c r="FM118" s="348">
        <f t="shared" si="217"/>
        <v>-2880.3048444319506</v>
      </c>
      <c r="FN118" s="348">
        <f t="shared" si="217"/>
        <v>-2892.3061146170835</v>
      </c>
      <c r="FO118" s="348">
        <f t="shared" si="217"/>
        <v>-2904.3573900946549</v>
      </c>
      <c r="FP118" s="348">
        <f t="shared" si="217"/>
        <v>-2916.4588792200498</v>
      </c>
      <c r="FQ118" s="348">
        <f t="shared" si="217"/>
        <v>-2928.6107912167995</v>
      </c>
      <c r="FR118" s="348">
        <f t="shared" si="217"/>
        <v>-2940.8133361802029</v>
      </c>
      <c r="FS118" s="348">
        <f t="shared" si="217"/>
        <v>-2953.0667250809538</v>
      </c>
      <c r="FT118" s="348">
        <f t="shared" si="217"/>
        <v>-2965.3711697687909</v>
      </c>
      <c r="FU118" s="348">
        <f t="shared" si="217"/>
        <v>-2977.7268829761606</v>
      </c>
      <c r="FV118" s="348">
        <f t="shared" si="217"/>
        <v>-2990.1340783218943</v>
      </c>
      <c r="FW118" s="348">
        <f t="shared" si="217"/>
        <v>-3002.5929703149027</v>
      </c>
      <c r="FX118" s="348">
        <f t="shared" si="217"/>
        <v>-3015.1037743578813</v>
      </c>
      <c r="FY118" s="348">
        <f t="shared" si="217"/>
        <v>-3027.6667067510398</v>
      </c>
      <c r="FZ118" s="348">
        <f t="shared" si="217"/>
        <v>-3040.2819846958355</v>
      </c>
      <c r="GA118" s="348">
        <f t="shared" si="217"/>
        <v>-3052.9498262987349</v>
      </c>
      <c r="GB118" s="348">
        <f t="shared" si="217"/>
        <v>-3065.6704505749799</v>
      </c>
      <c r="GC118" s="348">
        <f t="shared" si="217"/>
        <v>-3078.4440774523755</v>
      </c>
      <c r="GD118" s="348">
        <f t="shared" si="217"/>
        <v>-3091.2709277750932</v>
      </c>
      <c r="GE118" s="348">
        <f t="shared" si="217"/>
        <v>-3104.1512233074895</v>
      </c>
      <c r="GF118" s="348">
        <f t="shared" si="217"/>
        <v>-3117.0851867379379</v>
      </c>
      <c r="GG118" s="348">
        <f t="shared" si="217"/>
        <v>-3130.0730416826791</v>
      </c>
      <c r="GH118" s="348">
        <f t="shared" si="217"/>
        <v>-3143.11501268969</v>
      </c>
      <c r="GI118" s="348">
        <f t="shared" si="217"/>
        <v>-3156.2113252425634</v>
      </c>
      <c r="GJ118" s="348">
        <f t="shared" si="217"/>
        <v>-3169.3622057644079</v>
      </c>
      <c r="GK118" s="348">
        <f t="shared" si="217"/>
        <v>-3182.5678816217587</v>
      </c>
      <c r="GL118" s="348">
        <f t="shared" si="217"/>
        <v>-3195.8285811285164</v>
      </c>
      <c r="GM118" s="348">
        <f t="shared" si="217"/>
        <v>-3209.1445335498856</v>
      </c>
      <c r="GN118" s="348">
        <f t="shared" ref="GN118:IY118" si="218">IF(AND(GN$68&gt;0,GN$68&lt;=IF(AND($B$8&gt;0, $B$8 &lt; $B$114), $C$38 - 12*($B$114-$B$8-1),$C$38)),PPMT($C$37,GN$68,IF(AND($B$8&gt;0, $B$8 &lt; $B$114), $C$38 - 12*($B$114-$B$8-1),$C$38),$G$50),0)</f>
        <v>-3222.5159691063436</v>
      </c>
      <c r="GO118" s="348">
        <f t="shared" si="218"/>
        <v>-3235.9431189776201</v>
      </c>
      <c r="GP118" s="348">
        <f t="shared" si="218"/>
        <v>-3249.4262153066934</v>
      </c>
      <c r="GQ118" s="348">
        <f t="shared" si="218"/>
        <v>-3262.9654912038045</v>
      </c>
      <c r="GR118" s="348">
        <f t="shared" si="218"/>
        <v>-3276.5611807504865</v>
      </c>
      <c r="GS118" s="348">
        <f t="shared" si="218"/>
        <v>-3290.2135190036138</v>
      </c>
      <c r="GT118" s="348">
        <f t="shared" si="218"/>
        <v>-3303.9227419994622</v>
      </c>
      <c r="GU118" s="348">
        <f t="shared" si="218"/>
        <v>-3317.6890867577931</v>
      </c>
      <c r="GV118" s="348">
        <f t="shared" si="218"/>
        <v>-3331.5127912859512</v>
      </c>
      <c r="GW118" s="348">
        <f t="shared" si="218"/>
        <v>-3345.3940945829759</v>
      </c>
      <c r="GX118" s="348">
        <f t="shared" si="218"/>
        <v>-3359.3332366437385</v>
      </c>
      <c r="GY118" s="348">
        <f t="shared" si="218"/>
        <v>-3373.3304584630873</v>
      </c>
      <c r="GZ118" s="348">
        <f t="shared" si="218"/>
        <v>-3387.3860020400166</v>
      </c>
      <c r="HA118" s="348">
        <f t="shared" si="218"/>
        <v>-3401.5001103818504</v>
      </c>
      <c r="HB118" s="348">
        <f t="shared" si="218"/>
        <v>-3415.673027508441</v>
      </c>
      <c r="HC118" s="348">
        <f t="shared" si="218"/>
        <v>-3429.9049984563926</v>
      </c>
      <c r="HD118" s="348">
        <f t="shared" si="218"/>
        <v>-3444.1962692832949</v>
      </c>
      <c r="HE118" s="348">
        <f t="shared" si="218"/>
        <v>-3458.5470870719751</v>
      </c>
      <c r="HF118" s="348">
        <f t="shared" si="218"/>
        <v>-3472.9576999347751</v>
      </c>
      <c r="HG118" s="348">
        <f t="shared" si="218"/>
        <v>-3487.4283570178363</v>
      </c>
      <c r="HH118" s="348">
        <f t="shared" si="218"/>
        <v>-3501.9593085054103</v>
      </c>
      <c r="HI118" s="348">
        <f t="shared" si="218"/>
        <v>-3516.5508056241833</v>
      </c>
      <c r="HJ118" s="348">
        <f t="shared" si="218"/>
        <v>-3531.2031006476172</v>
      </c>
      <c r="HK118" s="348">
        <f t="shared" si="218"/>
        <v>-3545.9164469003158</v>
      </c>
      <c r="HL118" s="348">
        <f t="shared" si="218"/>
        <v>-3560.6910987624001</v>
      </c>
      <c r="HM118" s="348">
        <f t="shared" si="218"/>
        <v>-3575.5273116739104</v>
      </c>
      <c r="HN118" s="348">
        <f t="shared" si="218"/>
        <v>-3590.4253421392186</v>
      </c>
      <c r="HO118" s="348">
        <f t="shared" si="218"/>
        <v>-3605.3854477314653</v>
      </c>
      <c r="HP118" s="348">
        <f t="shared" si="218"/>
        <v>-3620.4078870970129</v>
      </c>
      <c r="HQ118" s="348">
        <f t="shared" si="218"/>
        <v>-3635.4929199599164</v>
      </c>
      <c r="HR118" s="348">
        <f t="shared" si="218"/>
        <v>-3650.6408071264168</v>
      </c>
      <c r="HS118" s="348">
        <f t="shared" si="218"/>
        <v>-3665.8518104894433</v>
      </c>
      <c r="HT118" s="348">
        <f t="shared" si="218"/>
        <v>-3681.1261930331493</v>
      </c>
      <c r="HU118" s="348">
        <f t="shared" si="218"/>
        <v>-3696.4642188374546</v>
      </c>
      <c r="HV118" s="348">
        <f t="shared" si="218"/>
        <v>-3711.8661530826103</v>
      </c>
      <c r="HW118" s="348">
        <f t="shared" si="218"/>
        <v>-3727.3322620537879</v>
      </c>
      <c r="HX118" s="348">
        <f t="shared" si="218"/>
        <v>-3742.8628131456785</v>
      </c>
      <c r="HY118" s="348">
        <f t="shared" si="218"/>
        <v>-3758.4580748671192</v>
      </c>
      <c r="HZ118" s="348">
        <f t="shared" si="218"/>
        <v>-3774.1183168457314</v>
      </c>
      <c r="IA118" s="348">
        <f t="shared" si="218"/>
        <v>-3789.8438098325892</v>
      </c>
      <c r="IB118" s="348">
        <f t="shared" si="218"/>
        <v>-3805.6348257068917</v>
      </c>
      <c r="IC118" s="348">
        <f t="shared" si="218"/>
        <v>-3821.4916374806703</v>
      </c>
      <c r="ID118" s="348">
        <f t="shared" si="218"/>
        <v>-3837.4145193035065</v>
      </c>
      <c r="IE118" s="348">
        <f t="shared" si="218"/>
        <v>-3853.403746467271</v>
      </c>
      <c r="IF118" s="348">
        <f t="shared" si="218"/>
        <v>-3869.4595954108845</v>
      </c>
      <c r="IG118" s="348">
        <f t="shared" si="218"/>
        <v>-3885.5823437250965</v>
      </c>
      <c r="IH118" s="348">
        <f t="shared" si="218"/>
        <v>-3901.7722701572848</v>
      </c>
      <c r="II118" s="348">
        <f t="shared" si="218"/>
        <v>-3918.0296546162731</v>
      </c>
      <c r="IJ118" s="348">
        <f t="shared" si="218"/>
        <v>-3934.3547781771745</v>
      </c>
      <c r="IK118" s="348">
        <f t="shared" si="218"/>
        <v>-3950.7479230862459</v>
      </c>
      <c r="IL118" s="348">
        <f t="shared" si="218"/>
        <v>-3967.2093727657716</v>
      </c>
      <c r="IM118" s="348">
        <f t="shared" si="218"/>
        <v>-3983.7394118189627</v>
      </c>
      <c r="IN118" s="348">
        <f t="shared" si="218"/>
        <v>-4000.3383260348751</v>
      </c>
      <c r="IO118" s="348">
        <f t="shared" si="218"/>
        <v>-4017.0064023933537</v>
      </c>
      <c r="IP118" s="348">
        <f t="shared" si="218"/>
        <v>-4033.7439290699926</v>
      </c>
      <c r="IQ118" s="348">
        <f t="shared" si="218"/>
        <v>-4050.5511954411177</v>
      </c>
      <c r="IR118" s="348">
        <f t="shared" si="218"/>
        <v>-4067.4284920887885</v>
      </c>
      <c r="IS118" s="348">
        <f t="shared" si="218"/>
        <v>-4084.3761108058256</v>
      </c>
      <c r="IT118" s="348">
        <f t="shared" si="218"/>
        <v>-4101.3943446008498</v>
      </c>
      <c r="IU118" s="348">
        <f t="shared" si="218"/>
        <v>0</v>
      </c>
      <c r="IV118" s="348">
        <f t="shared" si="218"/>
        <v>0</v>
      </c>
      <c r="IW118" s="348">
        <f t="shared" si="218"/>
        <v>0</v>
      </c>
      <c r="IX118" s="348">
        <f t="shared" si="218"/>
        <v>0</v>
      </c>
      <c r="IY118" s="348">
        <f t="shared" si="218"/>
        <v>0</v>
      </c>
      <c r="IZ118" s="348">
        <f t="shared" ref="IZ118:JV118" si="219">IF(AND(IZ$68&gt;0,IZ$68&lt;=IF(AND($B$8&gt;0, $B$8 &lt; $B$114), $C$38 - 12*($B$114-$B$8-1),$C$38)),PPMT($C$37,IZ$68,IF(AND($B$8&gt;0, $B$8 &lt; $B$114), $C$38 - 12*($B$114-$B$8-1),$C$38),$G$50),0)</f>
        <v>0</v>
      </c>
      <c r="JA118" s="348">
        <f t="shared" si="219"/>
        <v>0</v>
      </c>
      <c r="JB118" s="348">
        <f t="shared" si="219"/>
        <v>0</v>
      </c>
      <c r="JC118" s="348">
        <f t="shared" si="219"/>
        <v>0</v>
      </c>
      <c r="JD118" s="348">
        <f t="shared" si="219"/>
        <v>0</v>
      </c>
      <c r="JE118" s="348">
        <f t="shared" si="219"/>
        <v>0</v>
      </c>
      <c r="JF118" s="348">
        <f t="shared" si="219"/>
        <v>0</v>
      </c>
      <c r="JG118" s="348">
        <f t="shared" si="219"/>
        <v>0</v>
      </c>
      <c r="JH118" s="348">
        <f t="shared" si="219"/>
        <v>0</v>
      </c>
      <c r="JI118" s="348">
        <f t="shared" si="219"/>
        <v>0</v>
      </c>
      <c r="JJ118" s="348">
        <f t="shared" si="219"/>
        <v>0</v>
      </c>
      <c r="JK118" s="348">
        <f t="shared" si="219"/>
        <v>0</v>
      </c>
      <c r="JL118" s="348">
        <f t="shared" si="219"/>
        <v>0</v>
      </c>
      <c r="JM118" s="348">
        <f t="shared" si="219"/>
        <v>0</v>
      </c>
      <c r="JN118" s="348">
        <f t="shared" si="219"/>
        <v>0</v>
      </c>
      <c r="JO118" s="348">
        <f t="shared" si="219"/>
        <v>0</v>
      </c>
      <c r="JP118" s="348">
        <f t="shared" si="219"/>
        <v>0</v>
      </c>
      <c r="JQ118" s="348">
        <f t="shared" si="219"/>
        <v>0</v>
      </c>
      <c r="JR118" s="348">
        <f t="shared" si="219"/>
        <v>0</v>
      </c>
      <c r="JS118" s="348">
        <f t="shared" si="219"/>
        <v>0</v>
      </c>
      <c r="JT118" s="348">
        <f t="shared" si="219"/>
        <v>0</v>
      </c>
      <c r="JU118" s="348">
        <f t="shared" si="219"/>
        <v>0</v>
      </c>
      <c r="JV118" s="348">
        <f t="shared" si="219"/>
        <v>0</v>
      </c>
    </row>
    <row r="119" spans="1:282" x14ac:dyDescent="0.25">
      <c r="A119" t="s">
        <v>477</v>
      </c>
      <c r="B119" s="313"/>
      <c r="C119" s="322">
        <f>IF(AND(C$68=0,$D$40=1,(12*($B114-1))&lt;=C$63),$G$49*$C$37,0)</f>
        <v>0</v>
      </c>
      <c r="D119" s="322">
        <f t="shared" ref="D119:BO119" si="220">IF(AND(D$68=0,$D$40=1,(12*($B114-1))&lt;=D$63),$G$49*$C$37,0)</f>
        <v>0</v>
      </c>
      <c r="E119" s="322">
        <f t="shared" si="220"/>
        <v>0</v>
      </c>
      <c r="F119" s="322">
        <f t="shared" si="220"/>
        <v>0</v>
      </c>
      <c r="G119" s="322">
        <f t="shared" si="220"/>
        <v>0</v>
      </c>
      <c r="H119" s="322">
        <f t="shared" si="220"/>
        <v>0</v>
      </c>
      <c r="I119" s="322">
        <f t="shared" si="220"/>
        <v>0</v>
      </c>
      <c r="J119" s="322">
        <f t="shared" si="220"/>
        <v>0</v>
      </c>
      <c r="K119" s="322">
        <f t="shared" si="220"/>
        <v>0</v>
      </c>
      <c r="L119" s="322">
        <f t="shared" si="220"/>
        <v>0</v>
      </c>
      <c r="M119" s="322">
        <f t="shared" si="220"/>
        <v>0</v>
      </c>
      <c r="N119" s="322">
        <f t="shared" si="220"/>
        <v>0</v>
      </c>
      <c r="O119" s="322">
        <f t="shared" si="220"/>
        <v>0</v>
      </c>
      <c r="P119" s="322">
        <f t="shared" si="220"/>
        <v>0</v>
      </c>
      <c r="Q119" s="322">
        <f t="shared" si="220"/>
        <v>0</v>
      </c>
      <c r="R119" s="322">
        <f t="shared" si="220"/>
        <v>0</v>
      </c>
      <c r="S119" s="322">
        <f t="shared" si="220"/>
        <v>0</v>
      </c>
      <c r="T119" s="322">
        <f t="shared" si="220"/>
        <v>0</v>
      </c>
      <c r="U119" s="322">
        <f t="shared" si="220"/>
        <v>0</v>
      </c>
      <c r="V119" s="322">
        <f t="shared" si="220"/>
        <v>0</v>
      </c>
      <c r="W119" s="322">
        <f t="shared" si="220"/>
        <v>0</v>
      </c>
      <c r="X119" s="322">
        <f t="shared" si="220"/>
        <v>0</v>
      </c>
      <c r="Y119" s="322">
        <f t="shared" si="220"/>
        <v>0</v>
      </c>
      <c r="Z119" s="322">
        <f t="shared" si="220"/>
        <v>0</v>
      </c>
      <c r="AA119" s="322">
        <f t="shared" si="220"/>
        <v>0</v>
      </c>
      <c r="AB119" s="322">
        <f t="shared" si="220"/>
        <v>0</v>
      </c>
      <c r="AC119" s="322">
        <f t="shared" si="220"/>
        <v>0</v>
      </c>
      <c r="AD119" s="322">
        <f t="shared" si="220"/>
        <v>0</v>
      </c>
      <c r="AE119" s="322">
        <f t="shared" si="220"/>
        <v>0</v>
      </c>
      <c r="AF119" s="322">
        <f t="shared" si="220"/>
        <v>0</v>
      </c>
      <c r="AG119" s="322">
        <f t="shared" si="220"/>
        <v>0</v>
      </c>
      <c r="AH119" s="322">
        <f t="shared" si="220"/>
        <v>0</v>
      </c>
      <c r="AI119" s="322">
        <f t="shared" si="220"/>
        <v>0</v>
      </c>
      <c r="AJ119" s="322">
        <f t="shared" si="220"/>
        <v>0</v>
      </c>
      <c r="AK119" s="322">
        <f t="shared" si="220"/>
        <v>0</v>
      </c>
      <c r="AL119" s="322">
        <f t="shared" si="220"/>
        <v>0</v>
      </c>
      <c r="AM119" s="322">
        <f t="shared" si="220"/>
        <v>0</v>
      </c>
      <c r="AN119" s="322">
        <f t="shared" si="220"/>
        <v>0</v>
      </c>
      <c r="AO119" s="322">
        <f t="shared" si="220"/>
        <v>0</v>
      </c>
      <c r="AP119" s="322">
        <f t="shared" si="220"/>
        <v>0</v>
      </c>
      <c r="AQ119" s="322">
        <f t="shared" si="220"/>
        <v>0</v>
      </c>
      <c r="AR119" s="322">
        <f t="shared" si="220"/>
        <v>0</v>
      </c>
      <c r="AS119" s="322">
        <f t="shared" si="220"/>
        <v>0</v>
      </c>
      <c r="AT119" s="322">
        <f t="shared" si="220"/>
        <v>0</v>
      </c>
      <c r="AU119" s="322">
        <f t="shared" si="220"/>
        <v>0</v>
      </c>
      <c r="AV119" s="322">
        <f t="shared" si="220"/>
        <v>0</v>
      </c>
      <c r="AW119" s="322">
        <f t="shared" si="220"/>
        <v>0</v>
      </c>
      <c r="AX119" s="322">
        <f t="shared" si="220"/>
        <v>0</v>
      </c>
      <c r="AY119" s="322">
        <f>IF(AND(AY$68=0,$D$40=1,(12*($B114-1))&lt;=AY$63),$G$49*$C$37,0)</f>
        <v>0</v>
      </c>
      <c r="AZ119" s="322">
        <f>IF(AND(AZ$68=0,$D$40=1,(12*($B114-1))&lt;=AZ$63),$G$49*$C$37,0)</f>
        <v>0</v>
      </c>
      <c r="BA119" s="322">
        <f t="shared" si="220"/>
        <v>0</v>
      </c>
      <c r="BB119" s="322">
        <f t="shared" si="220"/>
        <v>0</v>
      </c>
      <c r="BC119" s="322">
        <f t="shared" si="220"/>
        <v>0</v>
      </c>
      <c r="BD119" s="322">
        <f t="shared" si="220"/>
        <v>0</v>
      </c>
      <c r="BE119" s="322">
        <f t="shared" si="220"/>
        <v>0</v>
      </c>
      <c r="BF119" s="322">
        <f t="shared" si="220"/>
        <v>0</v>
      </c>
      <c r="BG119" s="322">
        <f t="shared" si="220"/>
        <v>0</v>
      </c>
      <c r="BH119" s="322">
        <f t="shared" si="220"/>
        <v>0</v>
      </c>
      <c r="BI119" s="322">
        <f t="shared" si="220"/>
        <v>0</v>
      </c>
      <c r="BJ119" s="322">
        <f t="shared" si="220"/>
        <v>0</v>
      </c>
      <c r="BK119" s="322">
        <f t="shared" si="220"/>
        <v>0</v>
      </c>
      <c r="BL119" s="322">
        <f t="shared" si="220"/>
        <v>0</v>
      </c>
      <c r="BM119" s="322">
        <f t="shared" si="220"/>
        <v>0</v>
      </c>
      <c r="BN119" s="322">
        <f t="shared" si="220"/>
        <v>0</v>
      </c>
      <c r="BO119" s="322">
        <f t="shared" si="220"/>
        <v>0</v>
      </c>
      <c r="BP119" s="322">
        <f t="shared" ref="BP119:EA119" si="221">IF(AND(BP$68=0,$D$40=1,(12*($B114-1))&lt;=BP$63),$G$49*$C$37,0)</f>
        <v>0</v>
      </c>
      <c r="BQ119" s="322">
        <f t="shared" si="221"/>
        <v>0</v>
      </c>
      <c r="BR119" s="322">
        <f t="shared" si="221"/>
        <v>0</v>
      </c>
      <c r="BS119" s="322">
        <f t="shared" si="221"/>
        <v>0</v>
      </c>
      <c r="BT119" s="322">
        <f t="shared" si="221"/>
        <v>0</v>
      </c>
      <c r="BU119" s="322">
        <f t="shared" si="221"/>
        <v>0</v>
      </c>
      <c r="BV119" s="322">
        <f t="shared" si="221"/>
        <v>0</v>
      </c>
      <c r="BW119" s="322">
        <f t="shared" si="221"/>
        <v>0</v>
      </c>
      <c r="BX119" s="322">
        <f t="shared" si="221"/>
        <v>0</v>
      </c>
      <c r="BY119" s="322">
        <f t="shared" si="221"/>
        <v>0</v>
      </c>
      <c r="BZ119" s="322">
        <f t="shared" si="221"/>
        <v>0</v>
      </c>
      <c r="CA119" s="322">
        <f t="shared" si="221"/>
        <v>0</v>
      </c>
      <c r="CB119" s="322">
        <f t="shared" si="221"/>
        <v>0</v>
      </c>
      <c r="CC119" s="322">
        <f t="shared" si="221"/>
        <v>0</v>
      </c>
      <c r="CD119" s="322">
        <f t="shared" si="221"/>
        <v>0</v>
      </c>
      <c r="CE119" s="322">
        <f t="shared" si="221"/>
        <v>0</v>
      </c>
      <c r="CF119" s="322">
        <f t="shared" si="221"/>
        <v>0</v>
      </c>
      <c r="CG119" s="322">
        <f t="shared" si="221"/>
        <v>0</v>
      </c>
      <c r="CH119" s="322">
        <f t="shared" si="221"/>
        <v>0</v>
      </c>
      <c r="CI119" s="322">
        <f t="shared" si="221"/>
        <v>0</v>
      </c>
      <c r="CJ119" s="322">
        <f t="shared" si="221"/>
        <v>0</v>
      </c>
      <c r="CK119" s="322">
        <f t="shared" si="221"/>
        <v>0</v>
      </c>
      <c r="CL119" s="322">
        <f t="shared" si="221"/>
        <v>0</v>
      </c>
      <c r="CM119" s="322">
        <f t="shared" si="221"/>
        <v>0</v>
      </c>
      <c r="CN119" s="322">
        <f t="shared" si="221"/>
        <v>0</v>
      </c>
      <c r="CO119" s="322">
        <f t="shared" si="221"/>
        <v>0</v>
      </c>
      <c r="CP119" s="322">
        <f t="shared" si="221"/>
        <v>0</v>
      </c>
      <c r="CQ119" s="322">
        <f t="shared" si="221"/>
        <v>0</v>
      </c>
      <c r="CR119" s="322">
        <f t="shared" si="221"/>
        <v>0</v>
      </c>
      <c r="CS119" s="322">
        <f t="shared" si="221"/>
        <v>0</v>
      </c>
      <c r="CT119" s="322">
        <f t="shared" si="221"/>
        <v>0</v>
      </c>
      <c r="CU119" s="322">
        <f t="shared" si="221"/>
        <v>0</v>
      </c>
      <c r="CV119" s="322">
        <f t="shared" si="221"/>
        <v>0</v>
      </c>
      <c r="CW119" s="322">
        <f t="shared" si="221"/>
        <v>0</v>
      </c>
      <c r="CX119" s="322">
        <f t="shared" si="221"/>
        <v>0</v>
      </c>
      <c r="CY119" s="322">
        <f t="shared" si="221"/>
        <v>0</v>
      </c>
      <c r="CZ119" s="322">
        <f t="shared" si="221"/>
        <v>0</v>
      </c>
      <c r="DA119" s="322">
        <f t="shared" si="221"/>
        <v>0</v>
      </c>
      <c r="DB119" s="322">
        <f t="shared" si="221"/>
        <v>0</v>
      </c>
      <c r="DC119" s="322">
        <f t="shared" si="221"/>
        <v>0</v>
      </c>
      <c r="DD119" s="322">
        <f t="shared" si="221"/>
        <v>0</v>
      </c>
      <c r="DE119" s="322">
        <f t="shared" si="221"/>
        <v>0</v>
      </c>
      <c r="DF119" s="322">
        <f t="shared" si="221"/>
        <v>0</v>
      </c>
      <c r="DG119" s="322">
        <f t="shared" si="221"/>
        <v>0</v>
      </c>
      <c r="DH119" s="322">
        <f t="shared" si="221"/>
        <v>0</v>
      </c>
      <c r="DI119" s="322">
        <f t="shared" si="221"/>
        <v>0</v>
      </c>
      <c r="DJ119" s="322">
        <f t="shared" si="221"/>
        <v>0</v>
      </c>
      <c r="DK119" s="322">
        <f t="shared" si="221"/>
        <v>0</v>
      </c>
      <c r="DL119" s="322">
        <f t="shared" si="221"/>
        <v>0</v>
      </c>
      <c r="DM119" s="322">
        <f t="shared" si="221"/>
        <v>0</v>
      </c>
      <c r="DN119" s="322">
        <f t="shared" si="221"/>
        <v>0</v>
      </c>
      <c r="DO119" s="322">
        <f t="shared" si="221"/>
        <v>0</v>
      </c>
      <c r="DP119" s="322">
        <f t="shared" si="221"/>
        <v>0</v>
      </c>
      <c r="DQ119" s="322">
        <f t="shared" si="221"/>
        <v>0</v>
      </c>
      <c r="DR119" s="322">
        <f t="shared" si="221"/>
        <v>0</v>
      </c>
      <c r="DS119" s="322">
        <f t="shared" si="221"/>
        <v>0</v>
      </c>
      <c r="DT119" s="322">
        <f t="shared" si="221"/>
        <v>0</v>
      </c>
      <c r="DU119" s="322">
        <f t="shared" si="221"/>
        <v>0</v>
      </c>
      <c r="DV119" s="322">
        <f t="shared" si="221"/>
        <v>0</v>
      </c>
      <c r="DW119" s="322">
        <f t="shared" si="221"/>
        <v>0</v>
      </c>
      <c r="DX119" s="322">
        <f t="shared" si="221"/>
        <v>0</v>
      </c>
      <c r="DY119" s="322">
        <f t="shared" si="221"/>
        <v>0</v>
      </c>
      <c r="DZ119" s="322">
        <f t="shared" si="221"/>
        <v>0</v>
      </c>
      <c r="EA119" s="322">
        <f t="shared" si="221"/>
        <v>0</v>
      </c>
      <c r="EB119" s="322">
        <f t="shared" ref="EB119:GM119" si="222">IF(AND(EB$68=0,$D$40=1,(12*($B114-1))&lt;=EB$63),$G$49*$C$37,0)</f>
        <v>0</v>
      </c>
      <c r="EC119" s="322">
        <f t="shared" si="222"/>
        <v>0</v>
      </c>
      <c r="ED119" s="322">
        <f t="shared" si="222"/>
        <v>0</v>
      </c>
      <c r="EE119" s="322">
        <f t="shared" si="222"/>
        <v>0</v>
      </c>
      <c r="EF119" s="322">
        <f t="shared" si="222"/>
        <v>0</v>
      </c>
      <c r="EG119" s="322">
        <f t="shared" si="222"/>
        <v>0</v>
      </c>
      <c r="EH119" s="322">
        <f t="shared" si="222"/>
        <v>0</v>
      </c>
      <c r="EI119" s="322">
        <f t="shared" si="222"/>
        <v>0</v>
      </c>
      <c r="EJ119" s="322">
        <f t="shared" si="222"/>
        <v>0</v>
      </c>
      <c r="EK119" s="322">
        <f t="shared" si="222"/>
        <v>0</v>
      </c>
      <c r="EL119" s="322">
        <f t="shared" si="222"/>
        <v>0</v>
      </c>
      <c r="EM119" s="322">
        <f t="shared" si="222"/>
        <v>0</v>
      </c>
      <c r="EN119" s="322">
        <f t="shared" si="222"/>
        <v>0</v>
      </c>
      <c r="EO119" s="322">
        <f t="shared" si="222"/>
        <v>0</v>
      </c>
      <c r="EP119" s="322">
        <f t="shared" si="222"/>
        <v>0</v>
      </c>
      <c r="EQ119" s="322">
        <f t="shared" si="222"/>
        <v>0</v>
      </c>
      <c r="ER119" s="322">
        <f t="shared" si="222"/>
        <v>0</v>
      </c>
      <c r="ES119" s="322">
        <f t="shared" si="222"/>
        <v>0</v>
      </c>
      <c r="ET119" s="322">
        <f t="shared" si="222"/>
        <v>0</v>
      </c>
      <c r="EU119" s="322">
        <f t="shared" si="222"/>
        <v>0</v>
      </c>
      <c r="EV119" s="322">
        <f t="shared" si="222"/>
        <v>0</v>
      </c>
      <c r="EW119" s="322">
        <f t="shared" si="222"/>
        <v>0</v>
      </c>
      <c r="EX119" s="322">
        <f t="shared" si="222"/>
        <v>0</v>
      </c>
      <c r="EY119" s="322">
        <f t="shared" si="222"/>
        <v>0</v>
      </c>
      <c r="EZ119" s="322">
        <f t="shared" si="222"/>
        <v>0</v>
      </c>
      <c r="FA119" s="322">
        <f t="shared" si="222"/>
        <v>0</v>
      </c>
      <c r="FB119" s="322">
        <f t="shared" si="222"/>
        <v>0</v>
      </c>
      <c r="FC119" s="322">
        <f t="shared" si="222"/>
        <v>0</v>
      </c>
      <c r="FD119" s="322">
        <f t="shared" si="222"/>
        <v>0</v>
      </c>
      <c r="FE119" s="322">
        <f t="shared" si="222"/>
        <v>0</v>
      </c>
      <c r="FF119" s="322">
        <f t="shared" si="222"/>
        <v>0</v>
      </c>
      <c r="FG119" s="322">
        <f t="shared" si="222"/>
        <v>0</v>
      </c>
      <c r="FH119" s="322">
        <f t="shared" si="222"/>
        <v>0</v>
      </c>
      <c r="FI119" s="322">
        <f t="shared" si="222"/>
        <v>0</v>
      </c>
      <c r="FJ119" s="322">
        <f t="shared" si="222"/>
        <v>0</v>
      </c>
      <c r="FK119" s="322">
        <f t="shared" si="222"/>
        <v>0</v>
      </c>
      <c r="FL119" s="322">
        <f t="shared" si="222"/>
        <v>0</v>
      </c>
      <c r="FM119" s="322">
        <f t="shared" si="222"/>
        <v>0</v>
      </c>
      <c r="FN119" s="322">
        <f t="shared" si="222"/>
        <v>0</v>
      </c>
      <c r="FO119" s="322">
        <f t="shared" si="222"/>
        <v>0</v>
      </c>
      <c r="FP119" s="322">
        <f t="shared" si="222"/>
        <v>0</v>
      </c>
      <c r="FQ119" s="322">
        <f t="shared" si="222"/>
        <v>0</v>
      </c>
      <c r="FR119" s="322">
        <f t="shared" si="222"/>
        <v>0</v>
      </c>
      <c r="FS119" s="322">
        <f t="shared" si="222"/>
        <v>0</v>
      </c>
      <c r="FT119" s="322">
        <f t="shared" si="222"/>
        <v>0</v>
      </c>
      <c r="FU119" s="322">
        <f t="shared" si="222"/>
        <v>0</v>
      </c>
      <c r="FV119" s="322">
        <f t="shared" si="222"/>
        <v>0</v>
      </c>
      <c r="FW119" s="322">
        <f t="shared" si="222"/>
        <v>0</v>
      </c>
      <c r="FX119" s="322">
        <f t="shared" si="222"/>
        <v>0</v>
      </c>
      <c r="FY119" s="322">
        <f t="shared" si="222"/>
        <v>0</v>
      </c>
      <c r="FZ119" s="322">
        <f t="shared" si="222"/>
        <v>0</v>
      </c>
      <c r="GA119" s="322">
        <f t="shared" si="222"/>
        <v>0</v>
      </c>
      <c r="GB119" s="322">
        <f t="shared" si="222"/>
        <v>0</v>
      </c>
      <c r="GC119" s="322">
        <f t="shared" si="222"/>
        <v>0</v>
      </c>
      <c r="GD119" s="322">
        <f t="shared" si="222"/>
        <v>0</v>
      </c>
      <c r="GE119" s="322">
        <f t="shared" si="222"/>
        <v>0</v>
      </c>
      <c r="GF119" s="322">
        <f t="shared" si="222"/>
        <v>0</v>
      </c>
      <c r="GG119" s="322">
        <f t="shared" si="222"/>
        <v>0</v>
      </c>
      <c r="GH119" s="322">
        <f t="shared" si="222"/>
        <v>0</v>
      </c>
      <c r="GI119" s="322">
        <f t="shared" si="222"/>
        <v>0</v>
      </c>
      <c r="GJ119" s="322">
        <f t="shared" si="222"/>
        <v>0</v>
      </c>
      <c r="GK119" s="322">
        <f t="shared" si="222"/>
        <v>0</v>
      </c>
      <c r="GL119" s="322">
        <f t="shared" si="222"/>
        <v>0</v>
      </c>
      <c r="GM119" s="322">
        <f t="shared" si="222"/>
        <v>0</v>
      </c>
      <c r="GN119" s="322">
        <f t="shared" ref="GN119:IY119" si="223">IF(AND(GN$68=0,$D$40=1,(12*($B114-1))&lt;=GN$63),$G$49*$C$37,0)</f>
        <v>0</v>
      </c>
      <c r="GO119" s="322">
        <f t="shared" si="223"/>
        <v>0</v>
      </c>
      <c r="GP119" s="322">
        <f t="shared" si="223"/>
        <v>0</v>
      </c>
      <c r="GQ119" s="322">
        <f t="shared" si="223"/>
        <v>0</v>
      </c>
      <c r="GR119" s="322">
        <f t="shared" si="223"/>
        <v>0</v>
      </c>
      <c r="GS119" s="322">
        <f t="shared" si="223"/>
        <v>0</v>
      </c>
      <c r="GT119" s="322">
        <f t="shared" si="223"/>
        <v>0</v>
      </c>
      <c r="GU119" s="322">
        <f t="shared" si="223"/>
        <v>0</v>
      </c>
      <c r="GV119" s="322">
        <f t="shared" si="223"/>
        <v>0</v>
      </c>
      <c r="GW119" s="322">
        <f t="shared" si="223"/>
        <v>0</v>
      </c>
      <c r="GX119" s="322">
        <f t="shared" si="223"/>
        <v>0</v>
      </c>
      <c r="GY119" s="322">
        <f t="shared" si="223"/>
        <v>0</v>
      </c>
      <c r="GZ119" s="322">
        <f t="shared" si="223"/>
        <v>0</v>
      </c>
      <c r="HA119" s="322">
        <f t="shared" si="223"/>
        <v>0</v>
      </c>
      <c r="HB119" s="322">
        <f t="shared" si="223"/>
        <v>0</v>
      </c>
      <c r="HC119" s="322">
        <f t="shared" si="223"/>
        <v>0</v>
      </c>
      <c r="HD119" s="322">
        <f t="shared" si="223"/>
        <v>0</v>
      </c>
      <c r="HE119" s="322">
        <f t="shared" si="223"/>
        <v>0</v>
      </c>
      <c r="HF119" s="322">
        <f t="shared" si="223"/>
        <v>0</v>
      </c>
      <c r="HG119" s="322">
        <f t="shared" si="223"/>
        <v>0</v>
      </c>
      <c r="HH119" s="322">
        <f t="shared" si="223"/>
        <v>0</v>
      </c>
      <c r="HI119" s="322">
        <f t="shared" si="223"/>
        <v>0</v>
      </c>
      <c r="HJ119" s="322">
        <f t="shared" si="223"/>
        <v>0</v>
      </c>
      <c r="HK119" s="322">
        <f t="shared" si="223"/>
        <v>0</v>
      </c>
      <c r="HL119" s="322">
        <f t="shared" si="223"/>
        <v>0</v>
      </c>
      <c r="HM119" s="322">
        <f t="shared" si="223"/>
        <v>0</v>
      </c>
      <c r="HN119" s="322">
        <f t="shared" si="223"/>
        <v>0</v>
      </c>
      <c r="HO119" s="322">
        <f t="shared" si="223"/>
        <v>0</v>
      </c>
      <c r="HP119" s="322">
        <f t="shared" si="223"/>
        <v>0</v>
      </c>
      <c r="HQ119" s="322">
        <f t="shared" si="223"/>
        <v>0</v>
      </c>
      <c r="HR119" s="322">
        <f t="shared" si="223"/>
        <v>0</v>
      </c>
      <c r="HS119" s="322">
        <f t="shared" si="223"/>
        <v>0</v>
      </c>
      <c r="HT119" s="322">
        <f t="shared" si="223"/>
        <v>0</v>
      </c>
      <c r="HU119" s="322">
        <f t="shared" si="223"/>
        <v>0</v>
      </c>
      <c r="HV119" s="322">
        <f t="shared" si="223"/>
        <v>0</v>
      </c>
      <c r="HW119" s="322">
        <f t="shared" si="223"/>
        <v>0</v>
      </c>
      <c r="HX119" s="322">
        <f t="shared" si="223"/>
        <v>0</v>
      </c>
      <c r="HY119" s="322">
        <f t="shared" si="223"/>
        <v>0</v>
      </c>
      <c r="HZ119" s="322">
        <f t="shared" si="223"/>
        <v>0</v>
      </c>
      <c r="IA119" s="322">
        <f t="shared" si="223"/>
        <v>0</v>
      </c>
      <c r="IB119" s="322">
        <f t="shared" si="223"/>
        <v>0</v>
      </c>
      <c r="IC119" s="322">
        <f t="shared" si="223"/>
        <v>0</v>
      </c>
      <c r="ID119" s="322">
        <f t="shared" si="223"/>
        <v>0</v>
      </c>
      <c r="IE119" s="322">
        <f t="shared" si="223"/>
        <v>0</v>
      </c>
      <c r="IF119" s="322">
        <f t="shared" si="223"/>
        <v>0</v>
      </c>
      <c r="IG119" s="322">
        <f t="shared" si="223"/>
        <v>0</v>
      </c>
      <c r="IH119" s="322">
        <f t="shared" si="223"/>
        <v>0</v>
      </c>
      <c r="II119" s="322">
        <f t="shared" si="223"/>
        <v>0</v>
      </c>
      <c r="IJ119" s="322">
        <f t="shared" si="223"/>
        <v>0</v>
      </c>
      <c r="IK119" s="322">
        <f t="shared" si="223"/>
        <v>0</v>
      </c>
      <c r="IL119" s="322">
        <f t="shared" si="223"/>
        <v>0</v>
      </c>
      <c r="IM119" s="322">
        <f t="shared" si="223"/>
        <v>0</v>
      </c>
      <c r="IN119" s="322">
        <f t="shared" si="223"/>
        <v>0</v>
      </c>
      <c r="IO119" s="322">
        <f t="shared" si="223"/>
        <v>0</v>
      </c>
      <c r="IP119" s="322">
        <f t="shared" si="223"/>
        <v>0</v>
      </c>
      <c r="IQ119" s="322">
        <f t="shared" si="223"/>
        <v>0</v>
      </c>
      <c r="IR119" s="322">
        <f t="shared" si="223"/>
        <v>0</v>
      </c>
      <c r="IS119" s="322">
        <f t="shared" si="223"/>
        <v>0</v>
      </c>
      <c r="IT119" s="322">
        <f t="shared" si="223"/>
        <v>0</v>
      </c>
      <c r="IU119" s="322">
        <f t="shared" si="223"/>
        <v>0</v>
      </c>
      <c r="IV119" s="322">
        <f t="shared" si="223"/>
        <v>0</v>
      </c>
      <c r="IW119" s="322">
        <f t="shared" si="223"/>
        <v>0</v>
      </c>
      <c r="IX119" s="322">
        <f t="shared" si="223"/>
        <v>0</v>
      </c>
      <c r="IY119" s="322">
        <f t="shared" si="223"/>
        <v>0</v>
      </c>
      <c r="IZ119" s="322">
        <f t="shared" ref="IZ119:JV119" si="224">IF(AND(IZ$68=0,$D$40=1,(12*($B114-1))&lt;=IZ$63),$G$49*$C$37,0)</f>
        <v>0</v>
      </c>
      <c r="JA119" s="322">
        <f t="shared" si="224"/>
        <v>0</v>
      </c>
      <c r="JB119" s="322">
        <f t="shared" si="224"/>
        <v>0</v>
      </c>
      <c r="JC119" s="322">
        <f t="shared" si="224"/>
        <v>0</v>
      </c>
      <c r="JD119" s="322">
        <f t="shared" si="224"/>
        <v>0</v>
      </c>
      <c r="JE119" s="322">
        <f t="shared" si="224"/>
        <v>0</v>
      </c>
      <c r="JF119" s="322">
        <f t="shared" si="224"/>
        <v>0</v>
      </c>
      <c r="JG119" s="322">
        <f t="shared" si="224"/>
        <v>0</v>
      </c>
      <c r="JH119" s="322">
        <f t="shared" si="224"/>
        <v>0</v>
      </c>
      <c r="JI119" s="322">
        <f t="shared" si="224"/>
        <v>0</v>
      </c>
      <c r="JJ119" s="322">
        <f t="shared" si="224"/>
        <v>0</v>
      </c>
      <c r="JK119" s="322">
        <f t="shared" si="224"/>
        <v>0</v>
      </c>
      <c r="JL119" s="322">
        <f t="shared" si="224"/>
        <v>0</v>
      </c>
      <c r="JM119" s="322">
        <f t="shared" si="224"/>
        <v>0</v>
      </c>
      <c r="JN119" s="322">
        <f t="shared" si="224"/>
        <v>0</v>
      </c>
      <c r="JO119" s="322">
        <f t="shared" si="224"/>
        <v>0</v>
      </c>
      <c r="JP119" s="322">
        <f t="shared" si="224"/>
        <v>0</v>
      </c>
      <c r="JQ119" s="322">
        <f t="shared" si="224"/>
        <v>0</v>
      </c>
      <c r="JR119" s="322">
        <f t="shared" si="224"/>
        <v>0</v>
      </c>
      <c r="JS119" s="322">
        <f t="shared" si="224"/>
        <v>0</v>
      </c>
      <c r="JT119" s="322">
        <f t="shared" si="224"/>
        <v>0</v>
      </c>
      <c r="JU119" s="322">
        <f t="shared" si="224"/>
        <v>0</v>
      </c>
      <c r="JV119" s="322">
        <f t="shared" si="224"/>
        <v>0</v>
      </c>
    </row>
    <row r="120" spans="1:282" s="363" customFormat="1" x14ac:dyDescent="0.25">
      <c r="A120" s="363" t="s">
        <v>478</v>
      </c>
      <c r="B120" s="361"/>
      <c r="C120" s="364">
        <f>SUM(C116:C119)</f>
        <v>0</v>
      </c>
      <c r="D120" s="364">
        <f t="shared" ref="D120:BO120" si="225">SUM(D116:D119)</f>
        <v>0</v>
      </c>
      <c r="E120" s="364">
        <f t="shared" si="225"/>
        <v>0</v>
      </c>
      <c r="F120" s="364">
        <f t="shared" si="225"/>
        <v>0</v>
      </c>
      <c r="G120" s="364">
        <f t="shared" si="225"/>
        <v>0</v>
      </c>
      <c r="H120" s="364">
        <f t="shared" si="225"/>
        <v>0</v>
      </c>
      <c r="I120" s="364">
        <f t="shared" si="225"/>
        <v>0</v>
      </c>
      <c r="J120" s="364">
        <f t="shared" si="225"/>
        <v>0</v>
      </c>
      <c r="K120" s="364">
        <f t="shared" si="225"/>
        <v>0</v>
      </c>
      <c r="L120" s="364">
        <f t="shared" si="225"/>
        <v>0</v>
      </c>
      <c r="M120" s="364">
        <f t="shared" si="225"/>
        <v>0</v>
      </c>
      <c r="N120" s="364">
        <f t="shared" si="225"/>
        <v>0</v>
      </c>
      <c r="O120" s="364">
        <f t="shared" si="225"/>
        <v>0</v>
      </c>
      <c r="P120" s="364">
        <f t="shared" si="225"/>
        <v>0</v>
      </c>
      <c r="Q120" s="364">
        <f t="shared" si="225"/>
        <v>0</v>
      </c>
      <c r="R120" s="364">
        <f t="shared" si="225"/>
        <v>0</v>
      </c>
      <c r="S120" s="364">
        <f t="shared" si="225"/>
        <v>0</v>
      </c>
      <c r="T120" s="364">
        <f t="shared" si="225"/>
        <v>0</v>
      </c>
      <c r="U120" s="364">
        <f t="shared" si="225"/>
        <v>0</v>
      </c>
      <c r="V120" s="364">
        <f t="shared" si="225"/>
        <v>0</v>
      </c>
      <c r="W120" s="364">
        <f t="shared" si="225"/>
        <v>0</v>
      </c>
      <c r="X120" s="364">
        <f t="shared" si="225"/>
        <v>0</v>
      </c>
      <c r="Y120" s="364">
        <f t="shared" si="225"/>
        <v>0</v>
      </c>
      <c r="Z120" s="364">
        <f t="shared" si="225"/>
        <v>0</v>
      </c>
      <c r="AA120" s="364">
        <f t="shared" si="225"/>
        <v>0</v>
      </c>
      <c r="AB120" s="364">
        <f t="shared" si="225"/>
        <v>0</v>
      </c>
      <c r="AC120" s="364">
        <f t="shared" si="225"/>
        <v>0</v>
      </c>
      <c r="AD120" s="364">
        <f t="shared" si="225"/>
        <v>0</v>
      </c>
      <c r="AE120" s="364">
        <f t="shared" si="225"/>
        <v>0</v>
      </c>
      <c r="AF120" s="364">
        <f t="shared" si="225"/>
        <v>0</v>
      </c>
      <c r="AG120" s="364">
        <f t="shared" si="225"/>
        <v>0</v>
      </c>
      <c r="AH120" s="364">
        <f t="shared" si="225"/>
        <v>0</v>
      </c>
      <c r="AI120" s="364">
        <f t="shared" si="225"/>
        <v>0</v>
      </c>
      <c r="AJ120" s="364">
        <f t="shared" si="225"/>
        <v>0</v>
      </c>
      <c r="AK120" s="364">
        <f t="shared" si="225"/>
        <v>0</v>
      </c>
      <c r="AL120" s="364">
        <f t="shared" si="225"/>
        <v>0</v>
      </c>
      <c r="AM120" s="364">
        <f t="shared" si="225"/>
        <v>0</v>
      </c>
      <c r="AN120" s="364">
        <f t="shared" si="225"/>
        <v>0</v>
      </c>
      <c r="AO120" s="364">
        <f t="shared" si="225"/>
        <v>0</v>
      </c>
      <c r="AP120" s="364">
        <f t="shared" si="225"/>
        <v>0</v>
      </c>
      <c r="AQ120" s="364">
        <f t="shared" si="225"/>
        <v>0</v>
      </c>
      <c r="AR120" s="364">
        <f t="shared" si="225"/>
        <v>0</v>
      </c>
      <c r="AS120" s="364">
        <f t="shared" si="225"/>
        <v>0</v>
      </c>
      <c r="AT120" s="364">
        <f t="shared" si="225"/>
        <v>0</v>
      </c>
      <c r="AU120" s="364">
        <f t="shared" si="225"/>
        <v>0</v>
      </c>
      <c r="AV120" s="364">
        <f t="shared" si="225"/>
        <v>0</v>
      </c>
      <c r="AW120" s="364">
        <f t="shared" si="225"/>
        <v>0</v>
      </c>
      <c r="AX120" s="364">
        <f t="shared" si="225"/>
        <v>0</v>
      </c>
      <c r="AY120" s="364">
        <f t="shared" si="225"/>
        <v>563453.58734562993</v>
      </c>
      <c r="AZ120" s="364">
        <f t="shared" si="225"/>
        <v>561682.82713853335</v>
      </c>
      <c r="BA120" s="364">
        <f t="shared" si="225"/>
        <v>559904.68876390718</v>
      </c>
      <c r="BB120" s="364">
        <f t="shared" si="225"/>
        <v>558119.14147938672</v>
      </c>
      <c r="BC120" s="364">
        <f t="shared" si="225"/>
        <v>556326.1544145142</v>
      </c>
      <c r="BD120" s="364">
        <f t="shared" si="225"/>
        <v>554525.69657020469</v>
      </c>
      <c r="BE120" s="364">
        <f t="shared" si="225"/>
        <v>552717.73681821057</v>
      </c>
      <c r="BF120" s="364">
        <f t="shared" si="225"/>
        <v>550902.24390058313</v>
      </c>
      <c r="BG120" s="364">
        <f t="shared" si="225"/>
        <v>549079.18642913224</v>
      </c>
      <c r="BH120" s="364">
        <f t="shared" si="225"/>
        <v>547248.53288488358</v>
      </c>
      <c r="BI120" s="364">
        <f t="shared" si="225"/>
        <v>545410.25161753385</v>
      </c>
      <c r="BJ120" s="364">
        <f t="shared" si="225"/>
        <v>543564.31084490358</v>
      </c>
      <c r="BK120" s="364">
        <f t="shared" si="225"/>
        <v>541710.67865238735</v>
      </c>
      <c r="BL120" s="364">
        <f t="shared" si="225"/>
        <v>539849.32299240225</v>
      </c>
      <c r="BM120" s="364">
        <f t="shared" si="225"/>
        <v>537980.21168383386</v>
      </c>
      <c r="BN120" s="364">
        <f t="shared" si="225"/>
        <v>536103.31241147977</v>
      </c>
      <c r="BO120" s="364">
        <f t="shared" si="225"/>
        <v>534218.59272549092</v>
      </c>
      <c r="BP120" s="364">
        <f t="shared" ref="BP120:EA120" si="226">SUM(BP116:BP119)</f>
        <v>532326.02004081046</v>
      </c>
      <c r="BQ120" s="364">
        <f t="shared" si="226"/>
        <v>530425.56163661054</v>
      </c>
      <c r="BR120" s="364">
        <f t="shared" si="226"/>
        <v>528517.18465572642</v>
      </c>
      <c r="BS120" s="364">
        <f t="shared" si="226"/>
        <v>526600.8561040886</v>
      </c>
      <c r="BT120" s="364">
        <f t="shared" si="226"/>
        <v>524676.54285015224</v>
      </c>
      <c r="BU120" s="364">
        <f t="shared" si="226"/>
        <v>522744.2116243245</v>
      </c>
      <c r="BV120" s="364">
        <f t="shared" si="226"/>
        <v>520803.82901838917</v>
      </c>
      <c r="BW120" s="364">
        <f t="shared" si="226"/>
        <v>518855.3614849291</v>
      </c>
      <c r="BX120" s="364">
        <f t="shared" si="226"/>
        <v>516898.7753367463</v>
      </c>
      <c r="BY120" s="364">
        <f t="shared" si="226"/>
        <v>514934.03674627939</v>
      </c>
      <c r="BZ120" s="364">
        <f t="shared" si="226"/>
        <v>512961.11174501886</v>
      </c>
      <c r="CA120" s="364">
        <f t="shared" si="226"/>
        <v>510979.96622291976</v>
      </c>
      <c r="CB120" s="364">
        <f t="shared" si="226"/>
        <v>508990.5659278119</v>
      </c>
      <c r="CC120" s="364">
        <f t="shared" si="226"/>
        <v>506992.87646480778</v>
      </c>
      <c r="CD120" s="364">
        <f t="shared" si="226"/>
        <v>504986.86329570779</v>
      </c>
      <c r="CE120" s="364">
        <f t="shared" si="226"/>
        <v>502972.49173840322</v>
      </c>
      <c r="CF120" s="364">
        <f t="shared" si="226"/>
        <v>500949.72696627653</v>
      </c>
      <c r="CG120" s="364">
        <f t="shared" si="226"/>
        <v>498918.53400759934</v>
      </c>
      <c r="CH120" s="364">
        <f t="shared" si="226"/>
        <v>496878.87774492765</v>
      </c>
      <c r="CI120" s="364">
        <f t="shared" si="226"/>
        <v>494830.72291449481</v>
      </c>
      <c r="CJ120" s="364">
        <f t="shared" si="226"/>
        <v>492774.03410560184</v>
      </c>
      <c r="CK120" s="364">
        <f t="shared" si="226"/>
        <v>490708.77576000517</v>
      </c>
      <c r="CL120" s="364">
        <f t="shared" si="226"/>
        <v>488634.91217130184</v>
      </c>
      <c r="CM120" s="364">
        <f t="shared" si="226"/>
        <v>486552.40748431225</v>
      </c>
      <c r="CN120" s="364">
        <f t="shared" si="226"/>
        <v>484461.22569446021</v>
      </c>
      <c r="CO120" s="364">
        <f t="shared" si="226"/>
        <v>482361.33064715046</v>
      </c>
      <c r="CP120" s="364">
        <f t="shared" si="226"/>
        <v>480252.68603714358</v>
      </c>
      <c r="CQ120" s="364">
        <f t="shared" si="226"/>
        <v>478135.25540792831</v>
      </c>
      <c r="CR120" s="364">
        <f t="shared" si="226"/>
        <v>476009.00215109135</v>
      </c>
      <c r="CS120" s="364">
        <f t="shared" si="226"/>
        <v>473873.8895056842</v>
      </c>
      <c r="CT120" s="364">
        <f t="shared" si="226"/>
        <v>471729.88055758789</v>
      </c>
      <c r="CU120" s="364">
        <f t="shared" si="226"/>
        <v>469576.93823887449</v>
      </c>
      <c r="CV120" s="364">
        <f t="shared" si="226"/>
        <v>467415.02532716643</v>
      </c>
      <c r="CW120" s="364">
        <f t="shared" si="226"/>
        <v>465244.10444499296</v>
      </c>
      <c r="CX120" s="364">
        <f t="shared" si="226"/>
        <v>463064.13805914373</v>
      </c>
      <c r="CY120" s="364">
        <f t="shared" si="226"/>
        <v>460875.08848002017</v>
      </c>
      <c r="CZ120" s="364">
        <f t="shared" si="226"/>
        <v>458676.91786098358</v>
      </c>
      <c r="DA120" s="364">
        <f t="shared" si="226"/>
        <v>456469.58819770097</v>
      </c>
      <c r="DB120" s="364">
        <f t="shared" si="226"/>
        <v>454253.06132748805</v>
      </c>
      <c r="DC120" s="364">
        <f t="shared" si="226"/>
        <v>452027.29892864922</v>
      </c>
      <c r="DD120" s="364">
        <f t="shared" si="226"/>
        <v>449792.26251981524</v>
      </c>
      <c r="DE120" s="364">
        <f t="shared" si="226"/>
        <v>447547.91345927777</v>
      </c>
      <c r="DF120" s="364">
        <f t="shared" si="226"/>
        <v>445294.21294432139</v>
      </c>
      <c r="DG120" s="364">
        <f t="shared" si="226"/>
        <v>443031.12201055273</v>
      </c>
      <c r="DH120" s="364">
        <f t="shared" si="226"/>
        <v>440758.60153122665</v>
      </c>
      <c r="DI120" s="364">
        <f t="shared" si="226"/>
        <v>438476.61221657007</v>
      </c>
      <c r="DJ120" s="364">
        <f t="shared" si="226"/>
        <v>436185.1146131024</v>
      </c>
      <c r="DK120" s="364">
        <f t="shared" si="226"/>
        <v>433884.06910295365</v>
      </c>
      <c r="DL120" s="364">
        <f t="shared" si="226"/>
        <v>431573.43590317928</v>
      </c>
      <c r="DM120" s="364">
        <f t="shared" si="226"/>
        <v>429253.17506507249</v>
      </c>
      <c r="DN120" s="364">
        <f t="shared" si="226"/>
        <v>426923.24647347361</v>
      </c>
      <c r="DO120" s="364">
        <f t="shared" si="226"/>
        <v>424583.6098460764</v>
      </c>
      <c r="DP120" s="364">
        <f t="shared" si="226"/>
        <v>422234.2247327317</v>
      </c>
      <c r="DQ120" s="364">
        <f t="shared" si="226"/>
        <v>419875.05051474809</v>
      </c>
      <c r="DR120" s="364">
        <f t="shared" si="226"/>
        <v>417506.04640418955</v>
      </c>
      <c r="DS120" s="364">
        <f t="shared" si="226"/>
        <v>415127.17144317034</v>
      </c>
      <c r="DT120" s="364">
        <f t="shared" si="226"/>
        <v>412738.38450314687</v>
      </c>
      <c r="DU120" s="364">
        <f t="shared" si="226"/>
        <v>410339.64428420662</v>
      </c>
      <c r="DV120" s="364">
        <f t="shared" si="226"/>
        <v>407930.90931435412</v>
      </c>
      <c r="DW120" s="364">
        <f t="shared" si="226"/>
        <v>405512.13794879394</v>
      </c>
      <c r="DX120" s="364">
        <f t="shared" si="226"/>
        <v>403083.28836921055</v>
      </c>
      <c r="DY120" s="364">
        <f t="shared" si="226"/>
        <v>400644.31858304556</v>
      </c>
      <c r="DZ120" s="364">
        <f t="shared" si="226"/>
        <v>398195.18642277154</v>
      </c>
      <c r="EA120" s="364">
        <f t="shared" si="226"/>
        <v>395735.84954516304</v>
      </c>
      <c r="EB120" s="364">
        <f t="shared" ref="EB120:GM120" si="227">SUM(EB116:EB119)</f>
        <v>393266.26543056453</v>
      </c>
      <c r="EC120" s="364">
        <f t="shared" si="227"/>
        <v>390786.39138215518</v>
      </c>
      <c r="ED120" s="364">
        <f t="shared" si="227"/>
        <v>388296.18452521082</v>
      </c>
      <c r="EE120" s="364">
        <f t="shared" si="227"/>
        <v>385795.60180636251</v>
      </c>
      <c r="EF120" s="364">
        <f t="shared" si="227"/>
        <v>383284.59999285231</v>
      </c>
      <c r="EG120" s="364">
        <f t="shared" si="227"/>
        <v>380763.13567178586</v>
      </c>
      <c r="EH120" s="364">
        <f t="shared" si="227"/>
        <v>378231.16524938162</v>
      </c>
      <c r="EI120" s="364">
        <f t="shared" si="227"/>
        <v>375688.64495021733</v>
      </c>
      <c r="EJ120" s="364">
        <f t="shared" si="227"/>
        <v>373135.53081647324</v>
      </c>
      <c r="EK120" s="364">
        <f t="shared" si="227"/>
        <v>370571.77870717185</v>
      </c>
      <c r="EL120" s="364">
        <f t="shared" si="227"/>
        <v>367997.34429741505</v>
      </c>
      <c r="EM120" s="364">
        <f t="shared" si="227"/>
        <v>365412.18307761761</v>
      </c>
      <c r="EN120" s="364">
        <f t="shared" si="227"/>
        <v>362816.25035273767</v>
      </c>
      <c r="EO120" s="364">
        <f t="shared" si="227"/>
        <v>360209.50124150404</v>
      </c>
      <c r="EP120" s="364">
        <f t="shared" si="227"/>
        <v>357591.89067564032</v>
      </c>
      <c r="EQ120" s="364">
        <f t="shared" si="227"/>
        <v>354963.37339908548</v>
      </c>
      <c r="ER120" s="364">
        <f t="shared" si="227"/>
        <v>352323.90396721166</v>
      </c>
      <c r="ES120" s="364">
        <f t="shared" si="227"/>
        <v>349673.43674603838</v>
      </c>
      <c r="ET120" s="364">
        <f t="shared" si="227"/>
        <v>347011.92591144354</v>
      </c>
      <c r="EU120" s="364">
        <f t="shared" si="227"/>
        <v>344339.32544837118</v>
      </c>
      <c r="EV120" s="364">
        <f t="shared" si="227"/>
        <v>341655.58915003604</v>
      </c>
      <c r="EW120" s="364">
        <f t="shared" si="227"/>
        <v>338960.67061712453</v>
      </c>
      <c r="EX120" s="364">
        <f t="shared" si="227"/>
        <v>336254.52325699251</v>
      </c>
      <c r="EY120" s="364">
        <f t="shared" si="227"/>
        <v>333537.10028285999</v>
      </c>
      <c r="EZ120" s="364">
        <f t="shared" si="227"/>
        <v>330808.35471300187</v>
      </c>
      <c r="FA120" s="364">
        <f t="shared" si="227"/>
        <v>328068.239369936</v>
      </c>
      <c r="FB120" s="364">
        <f t="shared" si="227"/>
        <v>325316.7068796074</v>
      </c>
      <c r="FC120" s="364">
        <f t="shared" si="227"/>
        <v>322553.70967056911</v>
      </c>
      <c r="FD120" s="364">
        <f t="shared" si="227"/>
        <v>319779.19997315982</v>
      </c>
      <c r="FE120" s="364">
        <f t="shared" si="227"/>
        <v>316993.12981867796</v>
      </c>
      <c r="FF120" s="364">
        <f t="shared" si="227"/>
        <v>314195.45103855245</v>
      </c>
      <c r="FG120" s="364">
        <f t="shared" si="227"/>
        <v>311386.11526350974</v>
      </c>
      <c r="FH120" s="364">
        <f t="shared" si="227"/>
        <v>308565.07392273768</v>
      </c>
      <c r="FI120" s="364">
        <f t="shared" si="227"/>
        <v>305732.27824304573</v>
      </c>
      <c r="FJ120" s="364">
        <f t="shared" si="227"/>
        <v>302887.67924802174</v>
      </c>
      <c r="FK120" s="364">
        <f t="shared" si="227"/>
        <v>300031.22775718512</v>
      </c>
      <c r="FL120" s="364">
        <f t="shared" si="227"/>
        <v>297162.8743851367</v>
      </c>
      <c r="FM120" s="364">
        <f t="shared" si="227"/>
        <v>294282.56954070478</v>
      </c>
      <c r="FN120" s="364">
        <f t="shared" si="227"/>
        <v>291390.26342608768</v>
      </c>
      <c r="FO120" s="364">
        <f t="shared" si="227"/>
        <v>288485.90603599302</v>
      </c>
      <c r="FP120" s="364">
        <f t="shared" si="227"/>
        <v>285569.44715677295</v>
      </c>
      <c r="FQ120" s="364">
        <f t="shared" si="227"/>
        <v>282640.83636555617</v>
      </c>
      <c r="FR120" s="364">
        <f t="shared" si="227"/>
        <v>279700.02302937594</v>
      </c>
      <c r="FS120" s="364">
        <f t="shared" si="227"/>
        <v>276746.95630429499</v>
      </c>
      <c r="FT120" s="364">
        <f t="shared" si="227"/>
        <v>273781.58513452619</v>
      </c>
      <c r="FU120" s="364">
        <f t="shared" si="227"/>
        <v>270803.85825155</v>
      </c>
      <c r="FV120" s="364">
        <f t="shared" si="227"/>
        <v>267813.72417322808</v>
      </c>
      <c r="FW120" s="364">
        <f t="shared" si="227"/>
        <v>264811.13120291318</v>
      </c>
      <c r="FX120" s="364">
        <f t="shared" si="227"/>
        <v>261796.0274285553</v>
      </c>
      <c r="FY120" s="364">
        <f t="shared" si="227"/>
        <v>258768.36072180426</v>
      </c>
      <c r="FZ120" s="364">
        <f t="shared" si="227"/>
        <v>255728.07873710842</v>
      </c>
      <c r="GA120" s="364">
        <f t="shared" si="227"/>
        <v>252675.12891080967</v>
      </c>
      <c r="GB120" s="364">
        <f t="shared" si="227"/>
        <v>249609.45846023469</v>
      </c>
      <c r="GC120" s="364">
        <f t="shared" si="227"/>
        <v>246531.0143827823</v>
      </c>
      <c r="GD120" s="364">
        <f t="shared" si="227"/>
        <v>243439.74345500721</v>
      </c>
      <c r="GE120" s="364">
        <f t="shared" si="227"/>
        <v>240335.59223169973</v>
      </c>
      <c r="GF120" s="364">
        <f t="shared" si="227"/>
        <v>237218.50704496179</v>
      </c>
      <c r="GG120" s="364">
        <f t="shared" si="227"/>
        <v>234088.43400327911</v>
      </c>
      <c r="GH120" s="364">
        <f t="shared" si="227"/>
        <v>230945.31899058941</v>
      </c>
      <c r="GI120" s="364">
        <f t="shared" si="227"/>
        <v>227789.10766534685</v>
      </c>
      <c r="GJ120" s="364">
        <f t="shared" si="227"/>
        <v>224619.74545958245</v>
      </c>
      <c r="GK120" s="364">
        <f t="shared" si="227"/>
        <v>221437.17757796068</v>
      </c>
      <c r="GL120" s="364">
        <f t="shared" si="227"/>
        <v>218241.34899683218</v>
      </c>
      <c r="GM120" s="364">
        <f t="shared" si="227"/>
        <v>215032.20446328231</v>
      </c>
      <c r="GN120" s="364">
        <f t="shared" ref="GN120:IY120" si="228">SUM(GN116:GN119)</f>
        <v>211809.68849417596</v>
      </c>
      <c r="GO120" s="364">
        <f t="shared" si="228"/>
        <v>208573.74537519834</v>
      </c>
      <c r="GP120" s="364">
        <f t="shared" si="228"/>
        <v>205324.31915989166</v>
      </c>
      <c r="GQ120" s="364">
        <f t="shared" si="228"/>
        <v>202061.35366868787</v>
      </c>
      <c r="GR120" s="364">
        <f t="shared" si="228"/>
        <v>198784.79248793737</v>
      </c>
      <c r="GS120" s="364">
        <f t="shared" si="228"/>
        <v>195494.57896893375</v>
      </c>
      <c r="GT120" s="364">
        <f t="shared" si="228"/>
        <v>192190.65622693428</v>
      </c>
      <c r="GU120" s="364">
        <f t="shared" si="228"/>
        <v>188872.96714017648</v>
      </c>
      <c r="GV120" s="364">
        <f t="shared" si="228"/>
        <v>185541.45434889052</v>
      </c>
      <c r="GW120" s="364">
        <f t="shared" si="228"/>
        <v>182196.06025430755</v>
      </c>
      <c r="GX120" s="364">
        <f t="shared" si="228"/>
        <v>178836.72701766383</v>
      </c>
      <c r="GY120" s="364">
        <f t="shared" si="228"/>
        <v>175463.39655920074</v>
      </c>
      <c r="GZ120" s="364">
        <f t="shared" si="228"/>
        <v>172076.01055716074</v>
      </c>
      <c r="HA120" s="364">
        <f t="shared" si="228"/>
        <v>168674.51044677891</v>
      </c>
      <c r="HB120" s="364">
        <f t="shared" si="228"/>
        <v>165258.83741927048</v>
      </c>
      <c r="HC120" s="364">
        <f t="shared" si="228"/>
        <v>161828.93242081409</v>
      </c>
      <c r="HD120" s="364">
        <f t="shared" si="228"/>
        <v>158384.73615153079</v>
      </c>
      <c r="HE120" s="364">
        <f t="shared" si="228"/>
        <v>154926.1890644588</v>
      </c>
      <c r="HF120" s="364">
        <f t="shared" si="228"/>
        <v>151453.23136452402</v>
      </c>
      <c r="HG120" s="364">
        <f t="shared" si="228"/>
        <v>147965.80300750618</v>
      </c>
      <c r="HH120" s="364">
        <f t="shared" si="228"/>
        <v>144463.84369900078</v>
      </c>
      <c r="HI120" s="364">
        <f t="shared" si="228"/>
        <v>140947.29289337658</v>
      </c>
      <c r="HJ120" s="364">
        <f t="shared" si="228"/>
        <v>137416.08979272895</v>
      </c>
      <c r="HK120" s="364">
        <f t="shared" si="228"/>
        <v>133870.17334582863</v>
      </c>
      <c r="HL120" s="364">
        <f t="shared" si="228"/>
        <v>130309.48224706623</v>
      </c>
      <c r="HM120" s="364">
        <f t="shared" si="228"/>
        <v>126733.95493539232</v>
      </c>
      <c r="HN120" s="364">
        <f t="shared" si="228"/>
        <v>123143.5295932531</v>
      </c>
      <c r="HO120" s="364">
        <f t="shared" si="228"/>
        <v>119538.14414552164</v>
      </c>
      <c r="HP120" s="364">
        <f t="shared" si="228"/>
        <v>115917.73625842463</v>
      </c>
      <c r="HQ120" s="364">
        <f t="shared" si="228"/>
        <v>112282.24333846472</v>
      </c>
      <c r="HR120" s="364">
        <f t="shared" si="228"/>
        <v>108631.6025313383</v>
      </c>
      <c r="HS120" s="364">
        <f t="shared" si="228"/>
        <v>104965.75072084885</v>
      </c>
      <c r="HT120" s="364">
        <f t="shared" si="228"/>
        <v>101284.6245278157</v>
      </c>
      <c r="HU120" s="364">
        <f t="shared" si="228"/>
        <v>97588.160308978244</v>
      </c>
      <c r="HV120" s="364">
        <f t="shared" si="228"/>
        <v>93876.294155895637</v>
      </c>
      <c r="HW120" s="364">
        <f t="shared" si="228"/>
        <v>90148.961893841843</v>
      </c>
      <c r="HX120" s="364">
        <f t="shared" si="228"/>
        <v>86406.099080696164</v>
      </c>
      <c r="HY120" s="364">
        <f t="shared" si="228"/>
        <v>82647.641005829049</v>
      </c>
      <c r="HZ120" s="364">
        <f t="shared" si="228"/>
        <v>78873.522688983314</v>
      </c>
      <c r="IA120" s="364">
        <f t="shared" si="228"/>
        <v>75083.678879150728</v>
      </c>
      <c r="IB120" s="364">
        <f t="shared" si="228"/>
        <v>71278.044053443838</v>
      </c>
      <c r="IC120" s="364">
        <f t="shared" si="228"/>
        <v>67456.552415963175</v>
      </c>
      <c r="ID120" s="364">
        <f t="shared" si="228"/>
        <v>63619.137896659668</v>
      </c>
      <c r="IE120" s="364">
        <f t="shared" si="228"/>
        <v>59765.734150192395</v>
      </c>
      <c r="IF120" s="364">
        <f t="shared" si="228"/>
        <v>55896.274554781514</v>
      </c>
      <c r="IG120" s="364">
        <f t="shared" si="228"/>
        <v>52010.692211056419</v>
      </c>
      <c r="IH120" s="364">
        <f t="shared" si="228"/>
        <v>48108.919940899134</v>
      </c>
      <c r="II120" s="364">
        <f t="shared" si="228"/>
        <v>44190.890286282862</v>
      </c>
      <c r="IJ120" s="364">
        <f t="shared" si="228"/>
        <v>40256.535508105684</v>
      </c>
      <c r="IK120" s="364">
        <f t="shared" si="228"/>
        <v>36305.78758501944</v>
      </c>
      <c r="IL120" s="364">
        <f t="shared" si="228"/>
        <v>32338.578212253669</v>
      </c>
      <c r="IM120" s="364">
        <f t="shared" si="228"/>
        <v>28354.838800434707</v>
      </c>
      <c r="IN120" s="364">
        <f t="shared" si="228"/>
        <v>24354.500474399832</v>
      </c>
      <c r="IO120" s="364">
        <f t="shared" si="228"/>
        <v>20337.494072006477</v>
      </c>
      <c r="IP120" s="364">
        <f t="shared" si="228"/>
        <v>16303.750142936484</v>
      </c>
      <c r="IQ120" s="364">
        <f t="shared" si="228"/>
        <v>12253.198947495366</v>
      </c>
      <c r="IR120" s="364">
        <f t="shared" si="228"/>
        <v>8185.7704554065776</v>
      </c>
      <c r="IS120" s="364">
        <f t="shared" si="228"/>
        <v>4101.3943446007524</v>
      </c>
      <c r="IT120" s="364">
        <f t="shared" si="228"/>
        <v>-9.7315933089703321E-11</v>
      </c>
      <c r="IU120" s="364">
        <f t="shared" si="228"/>
        <v>-9.7315933089703321E-11</v>
      </c>
      <c r="IV120" s="364">
        <f t="shared" si="228"/>
        <v>-9.7315933089703321E-11</v>
      </c>
      <c r="IW120" s="364">
        <f t="shared" si="228"/>
        <v>-9.7315933089703321E-11</v>
      </c>
      <c r="IX120" s="364">
        <f t="shared" si="228"/>
        <v>-9.7315933089703321E-11</v>
      </c>
      <c r="IY120" s="364">
        <f t="shared" si="228"/>
        <v>-9.7315933089703321E-11</v>
      </c>
      <c r="IZ120" s="364">
        <f t="shared" ref="IZ120:JV120" si="229">SUM(IZ116:IZ119)</f>
        <v>-9.7315933089703321E-11</v>
      </c>
      <c r="JA120" s="364">
        <f t="shared" si="229"/>
        <v>-9.7315933089703321E-11</v>
      </c>
      <c r="JB120" s="364">
        <f t="shared" si="229"/>
        <v>-9.7315933089703321E-11</v>
      </c>
      <c r="JC120" s="364">
        <f t="shared" si="229"/>
        <v>-9.7315933089703321E-11</v>
      </c>
      <c r="JD120" s="364">
        <f t="shared" si="229"/>
        <v>-9.7315933089703321E-11</v>
      </c>
      <c r="JE120" s="364">
        <f t="shared" si="229"/>
        <v>-9.7315933089703321E-11</v>
      </c>
      <c r="JF120" s="364">
        <f t="shared" si="229"/>
        <v>-9.7315933089703321E-11</v>
      </c>
      <c r="JG120" s="364">
        <f t="shared" si="229"/>
        <v>-9.7315933089703321E-11</v>
      </c>
      <c r="JH120" s="364">
        <f t="shared" si="229"/>
        <v>-9.7315933089703321E-11</v>
      </c>
      <c r="JI120" s="364">
        <f t="shared" si="229"/>
        <v>-9.7315933089703321E-11</v>
      </c>
      <c r="JJ120" s="364">
        <f t="shared" si="229"/>
        <v>-9.7315933089703321E-11</v>
      </c>
      <c r="JK120" s="364">
        <f t="shared" si="229"/>
        <v>-9.7315933089703321E-11</v>
      </c>
      <c r="JL120" s="364">
        <f t="shared" si="229"/>
        <v>-9.7315933089703321E-11</v>
      </c>
      <c r="JM120" s="364">
        <f t="shared" si="229"/>
        <v>-9.7315933089703321E-11</v>
      </c>
      <c r="JN120" s="364">
        <f t="shared" si="229"/>
        <v>-9.7315933089703321E-11</v>
      </c>
      <c r="JO120" s="364">
        <f t="shared" si="229"/>
        <v>-9.7315933089703321E-11</v>
      </c>
      <c r="JP120" s="364">
        <f t="shared" si="229"/>
        <v>-9.7315933089703321E-11</v>
      </c>
      <c r="JQ120" s="364">
        <f t="shared" si="229"/>
        <v>-9.7315933089703321E-11</v>
      </c>
      <c r="JR120" s="364">
        <f t="shared" si="229"/>
        <v>-9.7315933089703321E-11</v>
      </c>
      <c r="JS120" s="364">
        <f t="shared" si="229"/>
        <v>-9.7315933089703321E-11</v>
      </c>
      <c r="JT120" s="364">
        <f t="shared" si="229"/>
        <v>-9.7315933089703321E-11</v>
      </c>
      <c r="JU120" s="364">
        <f t="shared" si="229"/>
        <v>-9.7315933089703321E-11</v>
      </c>
      <c r="JV120" s="364">
        <f t="shared" si="229"/>
        <v>-9.7315933089703321E-11</v>
      </c>
    </row>
    <row r="121" spans="1:282" x14ac:dyDescent="0.25">
      <c r="A121" s="312"/>
      <c r="B121" s="313"/>
      <c r="C121" s="312"/>
      <c r="D121" s="312"/>
      <c r="E121" s="312"/>
      <c r="F121" s="312"/>
      <c r="G121" s="312"/>
      <c r="H121" s="312"/>
      <c r="I121" s="312"/>
      <c r="J121" s="312"/>
      <c r="K121" s="312"/>
      <c r="L121" s="312"/>
      <c r="M121" s="312"/>
      <c r="N121" s="312"/>
      <c r="O121" s="312"/>
      <c r="P121" s="312"/>
      <c r="Q121" s="312"/>
      <c r="R121" s="312"/>
      <c r="S121" s="312"/>
      <c r="T121" s="312"/>
      <c r="U121" s="312"/>
      <c r="V121" s="312"/>
      <c r="W121" s="312"/>
      <c r="X121" s="312"/>
      <c r="Y121" s="312"/>
      <c r="Z121" s="312"/>
      <c r="AA121" s="312"/>
      <c r="AB121" s="312"/>
      <c r="AC121" s="312"/>
      <c r="AD121" s="312"/>
      <c r="AE121" s="312"/>
      <c r="AF121" s="312"/>
      <c r="AG121" s="312"/>
      <c r="AH121" s="312"/>
      <c r="AI121" s="312"/>
      <c r="AJ121" s="312"/>
      <c r="AK121" s="312"/>
      <c r="AL121" s="312"/>
      <c r="AM121" s="312"/>
      <c r="AN121" s="312"/>
      <c r="AO121" s="312"/>
      <c r="AP121" s="312"/>
      <c r="AQ121" s="312"/>
      <c r="AR121" s="312"/>
      <c r="AS121" s="312"/>
      <c r="AT121" s="312"/>
      <c r="AU121" s="312"/>
      <c r="AV121" s="312"/>
      <c r="AW121" s="312"/>
      <c r="AX121" s="312"/>
      <c r="AY121" s="312"/>
      <c r="AZ121" s="312"/>
      <c r="BA121" s="312"/>
      <c r="BB121" s="312"/>
      <c r="BC121" s="312"/>
      <c r="BD121" s="312"/>
      <c r="BE121" s="312"/>
      <c r="BF121" s="312"/>
      <c r="BG121" s="312"/>
      <c r="BH121" s="312"/>
      <c r="BI121" s="312"/>
      <c r="BJ121" s="312"/>
      <c r="BK121" s="312"/>
      <c r="BL121" s="312"/>
      <c r="BM121" s="312"/>
      <c r="BN121" s="312"/>
      <c r="BO121" s="312"/>
      <c r="BP121" s="312"/>
      <c r="BQ121" s="312"/>
      <c r="BR121" s="312"/>
      <c r="BS121" s="312"/>
      <c r="BT121" s="312"/>
      <c r="BU121" s="312"/>
      <c r="BV121" s="312"/>
      <c r="BW121" s="312"/>
      <c r="BX121" s="312"/>
      <c r="BY121" s="312"/>
      <c r="BZ121" s="312"/>
      <c r="CA121" s="312"/>
      <c r="CB121" s="312"/>
      <c r="CC121" s="312"/>
      <c r="CD121" s="312"/>
      <c r="CE121" s="312"/>
      <c r="CF121" s="312"/>
      <c r="CG121" s="312"/>
      <c r="CH121" s="312"/>
      <c r="CI121" s="312"/>
      <c r="CJ121" s="312"/>
      <c r="CK121" s="312"/>
      <c r="CL121" s="312"/>
      <c r="CM121" s="312"/>
      <c r="CN121" s="312"/>
      <c r="CO121" s="312"/>
      <c r="CP121" s="312"/>
      <c r="CQ121" s="312"/>
      <c r="CR121" s="312"/>
      <c r="CS121" s="312"/>
      <c r="CT121" s="312"/>
      <c r="CU121" s="312"/>
      <c r="CV121" s="312"/>
      <c r="CW121" s="312"/>
      <c r="CX121" s="312"/>
      <c r="CY121" s="312"/>
      <c r="CZ121" s="312"/>
      <c r="DA121" s="312"/>
      <c r="DB121" s="312"/>
      <c r="DC121" s="312"/>
      <c r="DD121" s="312"/>
      <c r="DE121" s="312"/>
      <c r="DF121" s="312"/>
      <c r="DG121" s="312"/>
      <c r="DH121" s="312"/>
      <c r="DI121" s="312"/>
      <c r="DJ121" s="312"/>
      <c r="DK121" s="312"/>
      <c r="DL121" s="312"/>
      <c r="DM121" s="312"/>
      <c r="DN121" s="312"/>
      <c r="DO121" s="312"/>
      <c r="DP121" s="312"/>
      <c r="DQ121" s="312"/>
      <c r="DR121" s="312"/>
      <c r="DS121" s="312"/>
      <c r="DT121" s="312"/>
      <c r="DU121" s="312"/>
      <c r="DV121" s="312"/>
      <c r="DW121" s="312"/>
      <c r="DX121" s="312"/>
      <c r="DY121" s="312"/>
      <c r="DZ121" s="312"/>
      <c r="EA121" s="312"/>
      <c r="EB121" s="312"/>
      <c r="EC121" s="312"/>
      <c r="ED121" s="312"/>
      <c r="EE121" s="312"/>
      <c r="EF121" s="312"/>
      <c r="EG121" s="312"/>
      <c r="EH121" s="312"/>
      <c r="EI121" s="312"/>
      <c r="EJ121" s="312"/>
      <c r="EK121" s="312"/>
      <c r="EL121" s="312"/>
      <c r="EM121" s="312"/>
      <c r="EN121" s="312"/>
      <c r="EO121" s="312"/>
      <c r="EP121" s="312"/>
      <c r="EQ121" s="312"/>
      <c r="ER121" s="312"/>
      <c r="ES121" s="312"/>
      <c r="ET121" s="312"/>
      <c r="EU121" s="312"/>
      <c r="EV121" s="312"/>
      <c r="EW121" s="312"/>
      <c r="EX121" s="312"/>
      <c r="EY121" s="312"/>
      <c r="EZ121" s="312"/>
      <c r="FA121" s="312"/>
      <c r="FB121" s="312"/>
      <c r="FC121" s="312"/>
      <c r="FD121" s="312"/>
      <c r="FE121" s="312"/>
      <c r="FF121" s="312"/>
      <c r="FG121" s="312"/>
      <c r="FH121" s="312"/>
      <c r="FI121" s="312"/>
      <c r="FJ121" s="312"/>
      <c r="FK121" s="312"/>
      <c r="FL121" s="312"/>
      <c r="FM121" s="312"/>
      <c r="FN121" s="312"/>
      <c r="FO121" s="312"/>
      <c r="FP121" s="312"/>
      <c r="FQ121" s="312"/>
      <c r="FR121" s="312"/>
      <c r="FS121" s="312"/>
      <c r="FT121" s="312"/>
      <c r="FU121" s="312"/>
      <c r="FV121" s="312"/>
      <c r="FW121" s="312"/>
      <c r="FX121" s="312"/>
      <c r="FY121" s="312"/>
      <c r="FZ121" s="312"/>
      <c r="GA121" s="312"/>
      <c r="GB121" s="312"/>
      <c r="GC121" s="312"/>
      <c r="GD121" s="312"/>
      <c r="GE121" s="312"/>
      <c r="GF121" s="312"/>
      <c r="GG121" s="312"/>
      <c r="GH121" s="312"/>
      <c r="GI121" s="312"/>
      <c r="GJ121" s="312"/>
      <c r="GK121" s="312"/>
      <c r="GL121" s="312"/>
      <c r="GM121" s="312"/>
      <c r="GN121" s="312"/>
      <c r="GO121" s="312"/>
      <c r="GP121" s="312"/>
      <c r="GQ121" s="312"/>
      <c r="GR121" s="312"/>
      <c r="GS121" s="312"/>
      <c r="GT121" s="312"/>
      <c r="GU121" s="312"/>
      <c r="GV121" s="312"/>
      <c r="GW121" s="312"/>
      <c r="GX121" s="312"/>
      <c r="GY121" s="312"/>
      <c r="GZ121" s="312"/>
      <c r="HA121" s="312"/>
      <c r="HB121" s="312"/>
      <c r="HC121" s="312"/>
      <c r="HD121" s="312"/>
      <c r="HE121" s="312"/>
      <c r="HF121" s="312"/>
      <c r="HG121" s="312"/>
      <c r="HH121" s="312"/>
      <c r="HI121" s="312"/>
      <c r="HJ121" s="312"/>
      <c r="HK121" s="312"/>
      <c r="HL121" s="312"/>
      <c r="HM121" s="312"/>
      <c r="HN121" s="312"/>
      <c r="HO121" s="312"/>
      <c r="HP121" s="312"/>
      <c r="HQ121" s="312"/>
      <c r="HR121" s="312"/>
      <c r="HS121" s="312"/>
      <c r="HT121" s="312"/>
      <c r="HU121" s="312"/>
      <c r="HV121" s="312"/>
      <c r="HW121" s="312"/>
      <c r="HX121" s="312"/>
      <c r="HY121" s="312"/>
      <c r="HZ121" s="312"/>
      <c r="IA121" s="312"/>
      <c r="IB121" s="312"/>
      <c r="IC121" s="312"/>
      <c r="ID121" s="312"/>
      <c r="IE121" s="312"/>
      <c r="IF121" s="312"/>
      <c r="IG121" s="312"/>
      <c r="IH121" s="312"/>
      <c r="II121" s="312"/>
      <c r="IJ121" s="312"/>
      <c r="IK121" s="312"/>
      <c r="IL121" s="312"/>
      <c r="IM121" s="312"/>
      <c r="IN121" s="312"/>
      <c r="IO121" s="312"/>
      <c r="IP121" s="312"/>
      <c r="IQ121" s="312"/>
      <c r="IR121" s="312"/>
      <c r="IS121" s="312"/>
      <c r="IT121" s="312"/>
      <c r="IU121" s="312"/>
      <c r="IV121" s="312"/>
      <c r="IW121" s="312"/>
      <c r="IX121" s="312"/>
      <c r="IY121" s="312"/>
      <c r="IZ121" s="312"/>
      <c r="JA121" s="312"/>
      <c r="JB121" s="312"/>
      <c r="JC121" s="312"/>
      <c r="JD121" s="312"/>
      <c r="JE121" s="312"/>
      <c r="JF121" s="312"/>
      <c r="JG121" s="312"/>
      <c r="JH121" s="312"/>
      <c r="JI121" s="312"/>
      <c r="JJ121" s="312"/>
      <c r="JK121" s="312"/>
      <c r="JL121" s="312"/>
      <c r="JM121" s="312"/>
      <c r="JN121" s="312"/>
      <c r="JO121" s="312"/>
      <c r="JP121" s="312"/>
      <c r="JQ121" s="312"/>
      <c r="JR121" s="312"/>
      <c r="JS121" s="312"/>
      <c r="JT121" s="312"/>
      <c r="JU121" s="312"/>
      <c r="JV121" s="312"/>
    </row>
    <row r="122" spans="1:282" s="363" customFormat="1" x14ac:dyDescent="0.25">
      <c r="A122" s="363" t="s">
        <v>479</v>
      </c>
      <c r="B122" s="361"/>
      <c r="C122" s="348">
        <f>IF(AND(AND(C118&lt;&gt;0,C117&lt;&gt;0),C119=0),-C117*$C$37,-C116*$C$37)</f>
        <v>0</v>
      </c>
      <c r="D122" s="348">
        <f t="shared" ref="D122:BO122" si="230">IF(AND(AND(D118&lt;&gt;0,D117&lt;&gt;0),D119=0),-D117*$C$37,-D116*$C$37)</f>
        <v>0</v>
      </c>
      <c r="E122" s="348">
        <f t="shared" si="230"/>
        <v>0</v>
      </c>
      <c r="F122" s="348">
        <f t="shared" si="230"/>
        <v>0</v>
      </c>
      <c r="G122" s="348">
        <f t="shared" si="230"/>
        <v>0</v>
      </c>
      <c r="H122" s="348">
        <f t="shared" si="230"/>
        <v>0</v>
      </c>
      <c r="I122" s="348">
        <f t="shared" si="230"/>
        <v>0</v>
      </c>
      <c r="J122" s="348">
        <f t="shared" si="230"/>
        <v>0</v>
      </c>
      <c r="K122" s="348">
        <f t="shared" si="230"/>
        <v>0</v>
      </c>
      <c r="L122" s="348">
        <f t="shared" si="230"/>
        <v>0</v>
      </c>
      <c r="M122" s="348">
        <f t="shared" si="230"/>
        <v>0</v>
      </c>
      <c r="N122" s="348">
        <f t="shared" si="230"/>
        <v>0</v>
      </c>
      <c r="O122" s="348">
        <f t="shared" si="230"/>
        <v>0</v>
      </c>
      <c r="P122" s="348">
        <f t="shared" si="230"/>
        <v>0</v>
      </c>
      <c r="Q122" s="348">
        <f t="shared" si="230"/>
        <v>0</v>
      </c>
      <c r="R122" s="348">
        <f t="shared" si="230"/>
        <v>0</v>
      </c>
      <c r="S122" s="348">
        <f t="shared" si="230"/>
        <v>0</v>
      </c>
      <c r="T122" s="348">
        <f t="shared" si="230"/>
        <v>0</v>
      </c>
      <c r="U122" s="348">
        <f t="shared" si="230"/>
        <v>0</v>
      </c>
      <c r="V122" s="348">
        <f t="shared" si="230"/>
        <v>0</v>
      </c>
      <c r="W122" s="348">
        <f t="shared" si="230"/>
        <v>0</v>
      </c>
      <c r="X122" s="348">
        <f t="shared" si="230"/>
        <v>0</v>
      </c>
      <c r="Y122" s="348">
        <f t="shared" si="230"/>
        <v>0</v>
      </c>
      <c r="Z122" s="348">
        <f t="shared" si="230"/>
        <v>0</v>
      </c>
      <c r="AA122" s="348">
        <f t="shared" si="230"/>
        <v>0</v>
      </c>
      <c r="AB122" s="348">
        <f t="shared" si="230"/>
        <v>0</v>
      </c>
      <c r="AC122" s="348">
        <f t="shared" si="230"/>
        <v>0</v>
      </c>
      <c r="AD122" s="348">
        <f t="shared" si="230"/>
        <v>0</v>
      </c>
      <c r="AE122" s="348">
        <f t="shared" si="230"/>
        <v>0</v>
      </c>
      <c r="AF122" s="348">
        <f t="shared" si="230"/>
        <v>0</v>
      </c>
      <c r="AG122" s="348">
        <f t="shared" si="230"/>
        <v>0</v>
      </c>
      <c r="AH122" s="348">
        <f t="shared" si="230"/>
        <v>0</v>
      </c>
      <c r="AI122" s="348">
        <f t="shared" si="230"/>
        <v>0</v>
      </c>
      <c r="AJ122" s="348">
        <f t="shared" si="230"/>
        <v>0</v>
      </c>
      <c r="AK122" s="348">
        <f t="shared" si="230"/>
        <v>0</v>
      </c>
      <c r="AL122" s="348">
        <f t="shared" si="230"/>
        <v>0</v>
      </c>
      <c r="AM122" s="348">
        <f t="shared" si="230"/>
        <v>0</v>
      </c>
      <c r="AN122" s="348">
        <f t="shared" si="230"/>
        <v>0</v>
      </c>
      <c r="AO122" s="348">
        <f t="shared" si="230"/>
        <v>0</v>
      </c>
      <c r="AP122" s="348">
        <f t="shared" si="230"/>
        <v>0</v>
      </c>
      <c r="AQ122" s="348">
        <f t="shared" si="230"/>
        <v>0</v>
      </c>
      <c r="AR122" s="348">
        <f t="shared" si="230"/>
        <v>0</v>
      </c>
      <c r="AS122" s="348">
        <f t="shared" si="230"/>
        <v>0</v>
      </c>
      <c r="AT122" s="348">
        <f t="shared" si="230"/>
        <v>0</v>
      </c>
      <c r="AU122" s="348">
        <f t="shared" si="230"/>
        <v>0</v>
      </c>
      <c r="AV122" s="348">
        <f t="shared" si="230"/>
        <v>0</v>
      </c>
      <c r="AW122" s="348">
        <f t="shared" si="230"/>
        <v>0</v>
      </c>
      <c r="AX122" s="348">
        <f t="shared" si="230"/>
        <v>0</v>
      </c>
      <c r="AY122" s="348">
        <f t="shared" si="230"/>
        <v>-2355.0708333333332</v>
      </c>
      <c r="AZ122" s="348">
        <f t="shared" si="230"/>
        <v>-2347.7232806067914</v>
      </c>
      <c r="BA122" s="348">
        <f t="shared" si="230"/>
        <v>-2340.3451130772223</v>
      </c>
      <c r="BB122" s="348">
        <f t="shared" si="230"/>
        <v>-2332.9362031829464</v>
      </c>
      <c r="BC122" s="348">
        <f t="shared" si="230"/>
        <v>-2325.4964228307781</v>
      </c>
      <c r="BD122" s="348">
        <f t="shared" si="230"/>
        <v>-2318.0256433938093</v>
      </c>
      <c r="BE122" s="348">
        <f t="shared" si="230"/>
        <v>-2310.523735709186</v>
      </c>
      <c r="BF122" s="348">
        <f t="shared" si="230"/>
        <v>-2302.9905700758773</v>
      </c>
      <c r="BG122" s="348">
        <f t="shared" si="230"/>
        <v>-2295.4260162524297</v>
      </c>
      <c r="BH122" s="348">
        <f t="shared" si="230"/>
        <v>-2287.8299434547175</v>
      </c>
      <c r="BI122" s="348">
        <f t="shared" si="230"/>
        <v>-2280.2022203536817</v>
      </c>
      <c r="BJ122" s="348">
        <f t="shared" si="230"/>
        <v>-2272.5427150730575</v>
      </c>
      <c r="BK122" s="348">
        <f t="shared" si="230"/>
        <v>-2264.851295187098</v>
      </c>
      <c r="BL122" s="348">
        <f t="shared" si="230"/>
        <v>-2257.1278277182805</v>
      </c>
      <c r="BM122" s="348">
        <f t="shared" si="230"/>
        <v>-2249.3721791350094</v>
      </c>
      <c r="BN122" s="348">
        <f t="shared" si="230"/>
        <v>-2241.5842153493077</v>
      </c>
      <c r="BO122" s="348">
        <f t="shared" si="230"/>
        <v>-2233.7638017144991</v>
      </c>
      <c r="BP122" s="348">
        <f t="shared" ref="BP122:EA122" si="231">IF(AND(AND(BP118&lt;&gt;0,BP117&lt;&gt;0),BP119=0),-BP117*$C$37,-BP116*$C$37)</f>
        <v>-2225.910803022879</v>
      </c>
      <c r="BQ122" s="348">
        <f t="shared" si="231"/>
        <v>-2218.0250835033767</v>
      </c>
      <c r="BR122" s="348">
        <f t="shared" si="231"/>
        <v>-2210.1065068192106</v>
      </c>
      <c r="BS122" s="348">
        <f t="shared" si="231"/>
        <v>-2202.1549360655267</v>
      </c>
      <c r="BT122" s="348">
        <f t="shared" si="231"/>
        <v>-2194.1702337670358</v>
      </c>
      <c r="BU122" s="348">
        <f t="shared" si="231"/>
        <v>-2186.1522618756344</v>
      </c>
      <c r="BV122" s="348">
        <f t="shared" si="231"/>
        <v>-2178.1008817680186</v>
      </c>
      <c r="BW122" s="348">
        <f t="shared" si="231"/>
        <v>-2170.015954243288</v>
      </c>
      <c r="BX122" s="348">
        <f t="shared" si="231"/>
        <v>-2161.897339520538</v>
      </c>
      <c r="BY122" s="348">
        <f t="shared" si="231"/>
        <v>-2153.7448972364427</v>
      </c>
      <c r="BZ122" s="348">
        <f t="shared" si="231"/>
        <v>-2145.5584864428306</v>
      </c>
      <c r="CA122" s="348">
        <f t="shared" si="231"/>
        <v>-2137.3379656042453</v>
      </c>
      <c r="CB122" s="348">
        <f t="shared" si="231"/>
        <v>-2129.083192595499</v>
      </c>
      <c r="CC122" s="348">
        <f t="shared" si="231"/>
        <v>-2120.7940246992162</v>
      </c>
      <c r="CD122" s="348">
        <f t="shared" si="231"/>
        <v>-2112.4703186033657</v>
      </c>
      <c r="CE122" s="348">
        <f t="shared" si="231"/>
        <v>-2104.1119303987825</v>
      </c>
      <c r="CF122" s="348">
        <f t="shared" si="231"/>
        <v>-2095.7187155766801</v>
      </c>
      <c r="CG122" s="348">
        <f t="shared" si="231"/>
        <v>-2087.2905290261524</v>
      </c>
      <c r="CH122" s="348">
        <f t="shared" si="231"/>
        <v>-2078.8272250316641</v>
      </c>
      <c r="CI122" s="348">
        <f t="shared" si="231"/>
        <v>-2070.3286572705319</v>
      </c>
      <c r="CJ122" s="348">
        <f t="shared" si="231"/>
        <v>-2061.794678810395</v>
      </c>
      <c r="CK122" s="348">
        <f t="shared" si="231"/>
        <v>-2053.2251421066744</v>
      </c>
      <c r="CL122" s="348">
        <f t="shared" si="231"/>
        <v>-2044.6198990000214</v>
      </c>
      <c r="CM122" s="348">
        <f t="shared" si="231"/>
        <v>-2035.9788007137577</v>
      </c>
      <c r="CN122" s="348">
        <f t="shared" si="231"/>
        <v>-2027.301697851301</v>
      </c>
      <c r="CO122" s="348">
        <f t="shared" si="231"/>
        <v>-2018.5884403935843</v>
      </c>
      <c r="CP122" s="348">
        <f t="shared" si="231"/>
        <v>-2009.8388776964603</v>
      </c>
      <c r="CQ122" s="348">
        <f t="shared" si="231"/>
        <v>-2001.0528584880983</v>
      </c>
      <c r="CR122" s="348">
        <f t="shared" si="231"/>
        <v>-1992.2302308663679</v>
      </c>
      <c r="CS122" s="348">
        <f t="shared" si="231"/>
        <v>-1983.3708422962138</v>
      </c>
      <c r="CT122" s="348">
        <f t="shared" si="231"/>
        <v>-1974.4745396070175</v>
      </c>
      <c r="CU122" s="348">
        <f t="shared" si="231"/>
        <v>-1965.5411689899495</v>
      </c>
      <c r="CV122" s="348">
        <f t="shared" si="231"/>
        <v>-1956.5705759953103</v>
      </c>
      <c r="CW122" s="348">
        <f t="shared" si="231"/>
        <v>-1947.5626055298601</v>
      </c>
      <c r="CX122" s="348">
        <f t="shared" si="231"/>
        <v>-1938.5171018541373</v>
      </c>
      <c r="CY122" s="348">
        <f t="shared" si="231"/>
        <v>-1929.4339085797656</v>
      </c>
      <c r="CZ122" s="348">
        <f t="shared" si="231"/>
        <v>-1920.3128686667508</v>
      </c>
      <c r="DA122" s="348">
        <f t="shared" si="231"/>
        <v>-1911.153824420765</v>
      </c>
      <c r="DB122" s="348">
        <f t="shared" si="231"/>
        <v>-1901.9566174904207</v>
      </c>
      <c r="DC122" s="348">
        <f t="shared" si="231"/>
        <v>-1892.7210888645334</v>
      </c>
      <c r="DD122" s="348">
        <f t="shared" si="231"/>
        <v>-1883.4470788693718</v>
      </c>
      <c r="DE122" s="348">
        <f t="shared" si="231"/>
        <v>-1874.1344271658968</v>
      </c>
      <c r="DF122" s="348">
        <f t="shared" si="231"/>
        <v>-1864.7829727469907</v>
      </c>
      <c r="DG122" s="348">
        <f t="shared" si="231"/>
        <v>-1855.3925539346724</v>
      </c>
      <c r="DH122" s="348">
        <f t="shared" si="231"/>
        <v>-1845.9630083773029</v>
      </c>
      <c r="DI122" s="348">
        <f t="shared" si="231"/>
        <v>-1836.4941730467776</v>
      </c>
      <c r="DJ122" s="348">
        <f t="shared" si="231"/>
        <v>-1826.9858842357087</v>
      </c>
      <c r="DK122" s="348">
        <f t="shared" si="231"/>
        <v>-1817.4379775545933</v>
      </c>
      <c r="DL122" s="348">
        <f t="shared" si="231"/>
        <v>-1807.8502879289736</v>
      </c>
      <c r="DM122" s="348">
        <f t="shared" si="231"/>
        <v>-1798.2226495965804</v>
      </c>
      <c r="DN122" s="348">
        <f t="shared" si="231"/>
        <v>-1788.5548961044688</v>
      </c>
      <c r="DO122" s="348">
        <f t="shared" si="231"/>
        <v>-1778.8468603061401</v>
      </c>
      <c r="DP122" s="348">
        <f t="shared" si="231"/>
        <v>-1769.0983743586517</v>
      </c>
      <c r="DQ122" s="348">
        <f t="shared" si="231"/>
        <v>-1759.3092697197153</v>
      </c>
      <c r="DR122" s="348">
        <f t="shared" si="231"/>
        <v>-1749.4793771447837</v>
      </c>
      <c r="DS122" s="348">
        <f t="shared" si="231"/>
        <v>-1739.608526684123</v>
      </c>
      <c r="DT122" s="348">
        <f t="shared" si="231"/>
        <v>-1729.6965476798764</v>
      </c>
      <c r="DU122" s="348">
        <f t="shared" si="231"/>
        <v>-1719.7432687631119</v>
      </c>
      <c r="DV122" s="348">
        <f t="shared" si="231"/>
        <v>-1709.7485178508609</v>
      </c>
      <c r="DW122" s="348">
        <f t="shared" si="231"/>
        <v>-1699.7121221431421</v>
      </c>
      <c r="DX122" s="348">
        <f t="shared" si="231"/>
        <v>-1689.6339081199746</v>
      </c>
      <c r="DY122" s="348">
        <f t="shared" si="231"/>
        <v>-1679.5137015383773</v>
      </c>
      <c r="DZ122" s="348">
        <f t="shared" si="231"/>
        <v>-1669.3513274293564</v>
      </c>
      <c r="EA122" s="348">
        <f t="shared" si="231"/>
        <v>-1659.1466100948815</v>
      </c>
      <c r="EB122" s="348">
        <f t="shared" ref="EB122:GM122" si="232">IF(AND(AND(EB118&lt;&gt;0,EB117&lt;&gt;0),EB119=0),-EB117*$C$37,-EB116*$C$37)</f>
        <v>-1648.8993731048461</v>
      </c>
      <c r="EC122" s="348">
        <f t="shared" si="232"/>
        <v>-1638.6094392940188</v>
      </c>
      <c r="ED122" s="348">
        <f t="shared" si="232"/>
        <v>-1628.27663075898</v>
      </c>
      <c r="EE122" s="348">
        <f t="shared" si="232"/>
        <v>-1617.900768855045</v>
      </c>
      <c r="EF122" s="348">
        <f t="shared" si="232"/>
        <v>-1607.481674193177</v>
      </c>
      <c r="EG122" s="348">
        <f t="shared" si="232"/>
        <v>-1597.0191666368846</v>
      </c>
      <c r="EH122" s="348">
        <f t="shared" si="232"/>
        <v>-1586.5130652991077</v>
      </c>
      <c r="EI122" s="348">
        <f t="shared" si="232"/>
        <v>-1575.96318853909</v>
      </c>
      <c r="EJ122" s="348">
        <f t="shared" si="232"/>
        <v>-1565.3693539592389</v>
      </c>
      <c r="EK122" s="348">
        <f t="shared" si="232"/>
        <v>-1554.7313784019718</v>
      </c>
      <c r="EL122" s="348">
        <f t="shared" si="232"/>
        <v>-1544.0490779465495</v>
      </c>
      <c r="EM122" s="348">
        <f t="shared" si="232"/>
        <v>-1533.3222679058961</v>
      </c>
      <c r="EN122" s="348">
        <f t="shared" si="232"/>
        <v>-1522.5507628234068</v>
      </c>
      <c r="EO122" s="348">
        <f t="shared" si="232"/>
        <v>-1511.7343764697403</v>
      </c>
      <c r="EP122" s="348">
        <f t="shared" si="232"/>
        <v>-1500.8729218396002</v>
      </c>
      <c r="EQ122" s="348">
        <f t="shared" si="232"/>
        <v>-1489.9662111485013</v>
      </c>
      <c r="ER122" s="348">
        <f t="shared" si="232"/>
        <v>-1479.0140558295229</v>
      </c>
      <c r="ES122" s="348">
        <f t="shared" si="232"/>
        <v>-1468.0162665300486</v>
      </c>
      <c r="ET122" s="348">
        <f t="shared" si="232"/>
        <v>-1456.9726531084932</v>
      </c>
      <c r="EU122" s="348">
        <f t="shared" si="232"/>
        <v>-1445.8830246310147</v>
      </c>
      <c r="EV122" s="348">
        <f t="shared" si="232"/>
        <v>-1434.7471893682132</v>
      </c>
      <c r="EW122" s="348">
        <f t="shared" si="232"/>
        <v>-1423.5649547918169</v>
      </c>
      <c r="EX122" s="348">
        <f t="shared" si="232"/>
        <v>-1412.3361275713521</v>
      </c>
      <c r="EY122" s="348">
        <f t="shared" si="232"/>
        <v>-1401.0605135708022</v>
      </c>
      <c r="EZ122" s="348">
        <f t="shared" si="232"/>
        <v>-1389.73791784525</v>
      </c>
      <c r="FA122" s="348">
        <f t="shared" si="232"/>
        <v>-1378.3681446375078</v>
      </c>
      <c r="FB122" s="348">
        <f t="shared" si="232"/>
        <v>-1366.9509973747333</v>
      </c>
      <c r="FC122" s="348">
        <f t="shared" si="232"/>
        <v>-1355.4862786650308</v>
      </c>
      <c r="FD122" s="348">
        <f t="shared" si="232"/>
        <v>-1343.9737902940378</v>
      </c>
      <c r="FE122" s="348">
        <f t="shared" si="232"/>
        <v>-1332.4133332214992</v>
      </c>
      <c r="FF122" s="348">
        <f t="shared" si="232"/>
        <v>-1320.8047075778247</v>
      </c>
      <c r="FG122" s="348">
        <f t="shared" si="232"/>
        <v>-1309.1477126606351</v>
      </c>
      <c r="FH122" s="348">
        <f t="shared" si="232"/>
        <v>-1297.4421469312906</v>
      </c>
      <c r="FI122" s="348">
        <f t="shared" si="232"/>
        <v>-1285.687808011407</v>
      </c>
      <c r="FJ122" s="348">
        <f t="shared" si="232"/>
        <v>-1273.8844926793572</v>
      </c>
      <c r="FK122" s="348">
        <f t="shared" si="232"/>
        <v>-1262.0319968667573</v>
      </c>
      <c r="FL122" s="348">
        <f t="shared" si="232"/>
        <v>-1250.130115654938</v>
      </c>
      <c r="FM122" s="348">
        <f t="shared" si="232"/>
        <v>-1238.178643271403</v>
      </c>
      <c r="FN122" s="348">
        <f t="shared" si="232"/>
        <v>-1226.1773730862699</v>
      </c>
      <c r="FO122" s="348">
        <f t="shared" si="232"/>
        <v>-1214.1260976086987</v>
      </c>
      <c r="FP122" s="348">
        <f t="shared" si="232"/>
        <v>-1202.0246084833043</v>
      </c>
      <c r="FQ122" s="348">
        <f t="shared" si="232"/>
        <v>-1189.8726964865539</v>
      </c>
      <c r="FR122" s="348">
        <f t="shared" si="232"/>
        <v>-1177.6701515231507</v>
      </c>
      <c r="FS122" s="348">
        <f t="shared" si="232"/>
        <v>-1165.4167626223998</v>
      </c>
      <c r="FT122" s="348">
        <f t="shared" si="232"/>
        <v>-1153.1123179345625</v>
      </c>
      <c r="FU122" s="348">
        <f t="shared" si="232"/>
        <v>-1140.7566047271926</v>
      </c>
      <c r="FV122" s="348">
        <f t="shared" si="232"/>
        <v>-1128.3494093814584</v>
      </c>
      <c r="FW122" s="348">
        <f t="shared" si="232"/>
        <v>-1115.8905173884502</v>
      </c>
      <c r="FX122" s="348">
        <f t="shared" si="232"/>
        <v>-1103.3797133454716</v>
      </c>
      <c r="FY122" s="348">
        <f t="shared" si="232"/>
        <v>-1090.8167809523138</v>
      </c>
      <c r="FZ122" s="348">
        <f t="shared" si="232"/>
        <v>-1078.2015030075177</v>
      </c>
      <c r="GA122" s="348">
        <f t="shared" si="232"/>
        <v>-1065.5336614046184</v>
      </c>
      <c r="GB122" s="348">
        <f t="shared" si="232"/>
        <v>-1052.8130371283737</v>
      </c>
      <c r="GC122" s="348">
        <f t="shared" si="232"/>
        <v>-1040.0394102509779</v>
      </c>
      <c r="GD122" s="348">
        <f t="shared" si="232"/>
        <v>-1027.2125599282597</v>
      </c>
      <c r="GE122" s="348">
        <f t="shared" si="232"/>
        <v>-1014.3322643958634</v>
      </c>
      <c r="GF122" s="348">
        <f t="shared" si="232"/>
        <v>-1001.3983009654155</v>
      </c>
      <c r="GG122" s="348">
        <f t="shared" si="232"/>
        <v>-988.41044602067416</v>
      </c>
      <c r="GH122" s="348">
        <f t="shared" si="232"/>
        <v>-975.36847501366299</v>
      </c>
      <c r="GI122" s="348">
        <f t="shared" si="232"/>
        <v>-962.27216246078922</v>
      </c>
      <c r="GJ122" s="348">
        <f t="shared" si="232"/>
        <v>-949.12128193894523</v>
      </c>
      <c r="GK122" s="348">
        <f t="shared" si="232"/>
        <v>-935.91560608159352</v>
      </c>
      <c r="GL122" s="348">
        <f t="shared" si="232"/>
        <v>-922.65490657483622</v>
      </c>
      <c r="GM122" s="348">
        <f t="shared" si="232"/>
        <v>-909.3389541534674</v>
      </c>
      <c r="GN122" s="348">
        <f t="shared" ref="GN122:IY122" si="233">IF(AND(AND(GN118&lt;&gt;0,GN117&lt;&gt;0),GN119=0),-GN117*$C$37,-GN116*$C$37)</f>
        <v>-895.96751859700964</v>
      </c>
      <c r="GO122" s="348">
        <f t="shared" si="233"/>
        <v>-882.54036872573317</v>
      </c>
      <c r="GP122" s="348">
        <f t="shared" si="233"/>
        <v>-869.05727239665976</v>
      </c>
      <c r="GQ122" s="348">
        <f t="shared" si="233"/>
        <v>-855.51799649954853</v>
      </c>
      <c r="GR122" s="348">
        <f t="shared" si="233"/>
        <v>-841.92230695286605</v>
      </c>
      <c r="GS122" s="348">
        <f t="shared" si="233"/>
        <v>-828.26996869973902</v>
      </c>
      <c r="GT122" s="348">
        <f t="shared" si="233"/>
        <v>-814.56074570389069</v>
      </c>
      <c r="GU122" s="348">
        <f t="shared" si="233"/>
        <v>-800.79440094555946</v>
      </c>
      <c r="GV122" s="348">
        <f t="shared" si="233"/>
        <v>-786.970696417402</v>
      </c>
      <c r="GW122" s="348">
        <f t="shared" si="233"/>
        <v>-773.08939312037717</v>
      </c>
      <c r="GX122" s="348">
        <f t="shared" si="233"/>
        <v>-759.15025105961479</v>
      </c>
      <c r="GY122" s="348">
        <f t="shared" si="233"/>
        <v>-745.15302924026594</v>
      </c>
      <c r="GZ122" s="348">
        <f t="shared" si="233"/>
        <v>-731.09748566333644</v>
      </c>
      <c r="HA122" s="348">
        <f t="shared" si="233"/>
        <v>-716.9833773215031</v>
      </c>
      <c r="HB122" s="348">
        <f t="shared" si="233"/>
        <v>-702.81046019491214</v>
      </c>
      <c r="HC122" s="348">
        <f t="shared" si="233"/>
        <v>-688.57848924696032</v>
      </c>
      <c r="HD122" s="348">
        <f t="shared" si="233"/>
        <v>-674.28721842005871</v>
      </c>
      <c r="HE122" s="348">
        <f t="shared" si="233"/>
        <v>-659.93640063137832</v>
      </c>
      <c r="HF122" s="348">
        <f t="shared" si="233"/>
        <v>-645.52578776857831</v>
      </c>
      <c r="HG122" s="348">
        <f t="shared" si="233"/>
        <v>-631.0551306855167</v>
      </c>
      <c r="HH122" s="348">
        <f t="shared" si="233"/>
        <v>-616.52417919794243</v>
      </c>
      <c r="HI122" s="348">
        <f t="shared" si="233"/>
        <v>-601.93268207916992</v>
      </c>
      <c r="HJ122" s="348">
        <f t="shared" si="233"/>
        <v>-587.28038705573579</v>
      </c>
      <c r="HK122" s="348">
        <f t="shared" si="233"/>
        <v>-572.56704080303723</v>
      </c>
      <c r="HL122" s="348">
        <f t="shared" si="233"/>
        <v>-557.79238894095261</v>
      </c>
      <c r="HM122" s="348">
        <f t="shared" si="233"/>
        <v>-542.95617602944264</v>
      </c>
      <c r="HN122" s="348">
        <f t="shared" si="233"/>
        <v>-528.05814556413463</v>
      </c>
      <c r="HO122" s="348">
        <f t="shared" si="233"/>
        <v>-513.09803997188794</v>
      </c>
      <c r="HP122" s="348">
        <f t="shared" si="233"/>
        <v>-498.07560060634017</v>
      </c>
      <c r="HQ122" s="348">
        <f t="shared" si="233"/>
        <v>-482.99056774343597</v>
      </c>
      <c r="HR122" s="348">
        <f t="shared" si="233"/>
        <v>-467.84268057693629</v>
      </c>
      <c r="HS122" s="348">
        <f t="shared" si="233"/>
        <v>-452.6316772139096</v>
      </c>
      <c r="HT122" s="348">
        <f t="shared" si="233"/>
        <v>-437.35729467020354</v>
      </c>
      <c r="HU122" s="348">
        <f t="shared" si="233"/>
        <v>-422.01926886589877</v>
      </c>
      <c r="HV122" s="348">
        <f t="shared" si="233"/>
        <v>-406.61733462074267</v>
      </c>
      <c r="HW122" s="348">
        <f t="shared" si="233"/>
        <v>-391.15122564956516</v>
      </c>
      <c r="HX122" s="348">
        <f t="shared" si="233"/>
        <v>-375.62067455767436</v>
      </c>
      <c r="HY122" s="348">
        <f t="shared" si="233"/>
        <v>-360.02541283623401</v>
      </c>
      <c r="HZ122" s="348">
        <f t="shared" si="233"/>
        <v>-344.36517085762102</v>
      </c>
      <c r="IA122" s="348">
        <f t="shared" si="233"/>
        <v>-328.63967787076382</v>
      </c>
      <c r="IB122" s="348">
        <f t="shared" si="233"/>
        <v>-312.84866199646137</v>
      </c>
      <c r="IC122" s="348">
        <f t="shared" si="233"/>
        <v>-296.99185022268267</v>
      </c>
      <c r="ID122" s="348">
        <f t="shared" si="233"/>
        <v>-281.06896839984654</v>
      </c>
      <c r="IE122" s="348">
        <f t="shared" si="233"/>
        <v>-265.07974123608193</v>
      </c>
      <c r="IF122" s="348">
        <f t="shared" si="233"/>
        <v>-249.0238922924683</v>
      </c>
      <c r="IG122" s="348">
        <f t="shared" si="233"/>
        <v>-232.9011439782563</v>
      </c>
      <c r="IH122" s="348">
        <f t="shared" si="233"/>
        <v>-216.71121754606841</v>
      </c>
      <c r="II122" s="348">
        <f t="shared" si="233"/>
        <v>-200.45383308707972</v>
      </c>
      <c r="IJ122" s="348">
        <f t="shared" si="233"/>
        <v>-184.1287095261786</v>
      </c>
      <c r="IK122" s="348">
        <f t="shared" si="233"/>
        <v>-167.735564617107</v>
      </c>
      <c r="IL122" s="348">
        <f t="shared" si="233"/>
        <v>-151.274114937581</v>
      </c>
      <c r="IM122" s="348">
        <f t="shared" si="233"/>
        <v>-134.7440758843903</v>
      </c>
      <c r="IN122" s="348">
        <f t="shared" si="233"/>
        <v>-118.14516166847794</v>
      </c>
      <c r="IO122" s="348">
        <f t="shared" si="233"/>
        <v>-101.4770853099993</v>
      </c>
      <c r="IP122" s="348">
        <f t="shared" si="233"/>
        <v>-84.739558633360318</v>
      </c>
      <c r="IQ122" s="348">
        <f t="shared" si="233"/>
        <v>-67.93229226223535</v>
      </c>
      <c r="IR122" s="348">
        <f t="shared" si="233"/>
        <v>-51.054995614564028</v>
      </c>
      <c r="IS122" s="348">
        <f t="shared" si="233"/>
        <v>-34.107376897527409</v>
      </c>
      <c r="IT122" s="348">
        <f t="shared" si="233"/>
        <v>-17.089143102503137</v>
      </c>
      <c r="IU122" s="348">
        <f t="shared" si="233"/>
        <v>4.0548305454043048E-13</v>
      </c>
      <c r="IV122" s="348">
        <f t="shared" si="233"/>
        <v>4.0548305454043048E-13</v>
      </c>
      <c r="IW122" s="348">
        <f t="shared" si="233"/>
        <v>4.0548305454043048E-13</v>
      </c>
      <c r="IX122" s="348">
        <f t="shared" si="233"/>
        <v>4.0548305454043048E-13</v>
      </c>
      <c r="IY122" s="348">
        <f t="shared" si="233"/>
        <v>4.0548305454043048E-13</v>
      </c>
      <c r="IZ122" s="348">
        <f t="shared" ref="IZ122:JV122" si="234">IF(AND(AND(IZ118&lt;&gt;0,IZ117&lt;&gt;0),IZ119=0),-IZ117*$C$37,-IZ116*$C$37)</f>
        <v>4.0548305454043048E-13</v>
      </c>
      <c r="JA122" s="348">
        <f t="shared" si="234"/>
        <v>4.0548305454043048E-13</v>
      </c>
      <c r="JB122" s="348">
        <f t="shared" si="234"/>
        <v>4.0548305454043048E-13</v>
      </c>
      <c r="JC122" s="348">
        <f t="shared" si="234"/>
        <v>4.0548305454043048E-13</v>
      </c>
      <c r="JD122" s="348">
        <f t="shared" si="234"/>
        <v>4.0548305454043048E-13</v>
      </c>
      <c r="JE122" s="348">
        <f t="shared" si="234"/>
        <v>4.0548305454043048E-13</v>
      </c>
      <c r="JF122" s="348">
        <f t="shared" si="234"/>
        <v>4.0548305454043048E-13</v>
      </c>
      <c r="JG122" s="348">
        <f t="shared" si="234"/>
        <v>4.0548305454043048E-13</v>
      </c>
      <c r="JH122" s="348">
        <f t="shared" si="234"/>
        <v>4.0548305454043048E-13</v>
      </c>
      <c r="JI122" s="348">
        <f t="shared" si="234"/>
        <v>4.0548305454043048E-13</v>
      </c>
      <c r="JJ122" s="348">
        <f t="shared" si="234"/>
        <v>4.0548305454043048E-13</v>
      </c>
      <c r="JK122" s="348">
        <f t="shared" si="234"/>
        <v>4.0548305454043048E-13</v>
      </c>
      <c r="JL122" s="348">
        <f t="shared" si="234"/>
        <v>4.0548305454043048E-13</v>
      </c>
      <c r="JM122" s="348">
        <f t="shared" si="234"/>
        <v>4.0548305454043048E-13</v>
      </c>
      <c r="JN122" s="348">
        <f t="shared" si="234"/>
        <v>4.0548305454043048E-13</v>
      </c>
      <c r="JO122" s="348">
        <f t="shared" si="234"/>
        <v>4.0548305454043048E-13</v>
      </c>
      <c r="JP122" s="348">
        <f t="shared" si="234"/>
        <v>4.0548305454043048E-13</v>
      </c>
      <c r="JQ122" s="348">
        <f t="shared" si="234"/>
        <v>4.0548305454043048E-13</v>
      </c>
      <c r="JR122" s="348">
        <f t="shared" si="234"/>
        <v>4.0548305454043048E-13</v>
      </c>
      <c r="JS122" s="348">
        <f t="shared" si="234"/>
        <v>4.0548305454043048E-13</v>
      </c>
      <c r="JT122" s="348">
        <f t="shared" si="234"/>
        <v>4.0548305454043048E-13</v>
      </c>
      <c r="JU122" s="348">
        <f t="shared" si="234"/>
        <v>4.0548305454043048E-13</v>
      </c>
      <c r="JV122" s="348">
        <f t="shared" si="234"/>
        <v>4.0548305454043048E-13</v>
      </c>
    </row>
    <row r="123" spans="1:282" s="363" customFormat="1" ht="30" x14ac:dyDescent="0.25">
      <c r="A123" s="360" t="s">
        <v>480</v>
      </c>
      <c r="B123" s="361"/>
      <c r="C123" s="362">
        <f t="shared" ref="C123:BN123" si="235">-(C118+C122)</f>
        <v>0</v>
      </c>
      <c r="D123" s="362">
        <f t="shared" si="235"/>
        <v>0</v>
      </c>
      <c r="E123" s="362">
        <f t="shared" si="235"/>
        <v>0</v>
      </c>
      <c r="F123" s="362">
        <f t="shared" si="235"/>
        <v>0</v>
      </c>
      <c r="G123" s="362">
        <f t="shared" si="235"/>
        <v>0</v>
      </c>
      <c r="H123" s="362">
        <f t="shared" si="235"/>
        <v>0</v>
      </c>
      <c r="I123" s="362">
        <f t="shared" si="235"/>
        <v>0</v>
      </c>
      <c r="J123" s="362">
        <f t="shared" si="235"/>
        <v>0</v>
      </c>
      <c r="K123" s="362">
        <f t="shared" si="235"/>
        <v>0</v>
      </c>
      <c r="L123" s="362">
        <f t="shared" si="235"/>
        <v>0</v>
      </c>
      <c r="M123" s="362">
        <f t="shared" si="235"/>
        <v>0</v>
      </c>
      <c r="N123" s="362">
        <f t="shared" si="235"/>
        <v>0</v>
      </c>
      <c r="O123" s="362">
        <f t="shared" si="235"/>
        <v>0</v>
      </c>
      <c r="P123" s="362">
        <f t="shared" si="235"/>
        <v>0</v>
      </c>
      <c r="Q123" s="362">
        <f t="shared" si="235"/>
        <v>0</v>
      </c>
      <c r="R123" s="362">
        <f t="shared" si="235"/>
        <v>0</v>
      </c>
      <c r="S123" s="362">
        <f t="shared" si="235"/>
        <v>0</v>
      </c>
      <c r="T123" s="362">
        <f t="shared" si="235"/>
        <v>0</v>
      </c>
      <c r="U123" s="362">
        <f t="shared" si="235"/>
        <v>0</v>
      </c>
      <c r="V123" s="362">
        <f t="shared" si="235"/>
        <v>0</v>
      </c>
      <c r="W123" s="362">
        <f t="shared" si="235"/>
        <v>0</v>
      </c>
      <c r="X123" s="362">
        <f t="shared" si="235"/>
        <v>0</v>
      </c>
      <c r="Y123" s="362">
        <f t="shared" si="235"/>
        <v>0</v>
      </c>
      <c r="Z123" s="362">
        <f t="shared" si="235"/>
        <v>0</v>
      </c>
      <c r="AA123" s="362">
        <f t="shared" si="235"/>
        <v>0</v>
      </c>
      <c r="AB123" s="362">
        <f t="shared" si="235"/>
        <v>0</v>
      </c>
      <c r="AC123" s="362">
        <f t="shared" si="235"/>
        <v>0</v>
      </c>
      <c r="AD123" s="362">
        <f t="shared" si="235"/>
        <v>0</v>
      </c>
      <c r="AE123" s="362">
        <f t="shared" si="235"/>
        <v>0</v>
      </c>
      <c r="AF123" s="362">
        <f t="shared" si="235"/>
        <v>0</v>
      </c>
      <c r="AG123" s="362">
        <f t="shared" si="235"/>
        <v>0</v>
      </c>
      <c r="AH123" s="362">
        <f t="shared" si="235"/>
        <v>0</v>
      </c>
      <c r="AI123" s="362">
        <f t="shared" si="235"/>
        <v>0</v>
      </c>
      <c r="AJ123" s="362">
        <f t="shared" si="235"/>
        <v>0</v>
      </c>
      <c r="AK123" s="362">
        <f t="shared" si="235"/>
        <v>0</v>
      </c>
      <c r="AL123" s="362">
        <f t="shared" si="235"/>
        <v>0</v>
      </c>
      <c r="AM123" s="362">
        <f t="shared" si="235"/>
        <v>0</v>
      </c>
      <c r="AN123" s="362">
        <f t="shared" si="235"/>
        <v>0</v>
      </c>
      <c r="AO123" s="362">
        <f t="shared" si="235"/>
        <v>0</v>
      </c>
      <c r="AP123" s="362">
        <f t="shared" si="235"/>
        <v>0</v>
      </c>
      <c r="AQ123" s="362">
        <f t="shared" si="235"/>
        <v>0</v>
      </c>
      <c r="AR123" s="362">
        <f t="shared" si="235"/>
        <v>0</v>
      </c>
      <c r="AS123" s="362">
        <f t="shared" si="235"/>
        <v>0</v>
      </c>
      <c r="AT123" s="362">
        <f t="shared" si="235"/>
        <v>0</v>
      </c>
      <c r="AU123" s="362">
        <f t="shared" si="235"/>
        <v>0</v>
      </c>
      <c r="AV123" s="362">
        <f t="shared" si="235"/>
        <v>0</v>
      </c>
      <c r="AW123" s="362">
        <f t="shared" si="235"/>
        <v>0</v>
      </c>
      <c r="AX123" s="362">
        <f t="shared" si="235"/>
        <v>0</v>
      </c>
      <c r="AY123" s="362">
        <f t="shared" si="235"/>
        <v>4118.4834877033536</v>
      </c>
      <c r="AZ123" s="362">
        <f t="shared" si="235"/>
        <v>4118.4834877033527</v>
      </c>
      <c r="BA123" s="362">
        <f t="shared" si="235"/>
        <v>4118.4834877033527</v>
      </c>
      <c r="BB123" s="362">
        <f t="shared" si="235"/>
        <v>4118.4834877033527</v>
      </c>
      <c r="BC123" s="362">
        <f t="shared" si="235"/>
        <v>4118.4834877033527</v>
      </c>
      <c r="BD123" s="362">
        <f t="shared" si="235"/>
        <v>4118.4834877033527</v>
      </c>
      <c r="BE123" s="362">
        <f t="shared" si="235"/>
        <v>4118.4834877033527</v>
      </c>
      <c r="BF123" s="362">
        <f t="shared" si="235"/>
        <v>4118.4834877033536</v>
      </c>
      <c r="BG123" s="362">
        <f t="shared" si="235"/>
        <v>4118.4834877033536</v>
      </c>
      <c r="BH123" s="362">
        <f t="shared" si="235"/>
        <v>4118.4834877033536</v>
      </c>
      <c r="BI123" s="362">
        <f t="shared" si="235"/>
        <v>4118.4834877033536</v>
      </c>
      <c r="BJ123" s="362">
        <f t="shared" si="235"/>
        <v>4118.4834877033527</v>
      </c>
      <c r="BK123" s="362">
        <f t="shared" si="235"/>
        <v>4118.4834877033527</v>
      </c>
      <c r="BL123" s="362">
        <f t="shared" si="235"/>
        <v>4118.4834877033536</v>
      </c>
      <c r="BM123" s="362">
        <f t="shared" si="235"/>
        <v>4118.4834877033536</v>
      </c>
      <c r="BN123" s="362">
        <f t="shared" si="235"/>
        <v>4118.4834877033527</v>
      </c>
      <c r="BO123" s="362">
        <f t="shared" ref="BO123:DZ123" si="236">-(BO118+BO122)</f>
        <v>4118.4834877033527</v>
      </c>
      <c r="BP123" s="362">
        <f t="shared" si="236"/>
        <v>4118.4834877033527</v>
      </c>
      <c r="BQ123" s="362">
        <f t="shared" si="236"/>
        <v>4118.4834877033527</v>
      </c>
      <c r="BR123" s="362">
        <f t="shared" si="236"/>
        <v>4118.4834877033536</v>
      </c>
      <c r="BS123" s="362">
        <f t="shared" si="236"/>
        <v>4118.4834877033536</v>
      </c>
      <c r="BT123" s="362">
        <f t="shared" si="236"/>
        <v>4118.4834877033536</v>
      </c>
      <c r="BU123" s="362">
        <f t="shared" si="236"/>
        <v>4118.4834877033536</v>
      </c>
      <c r="BV123" s="362">
        <f t="shared" si="236"/>
        <v>4118.4834877033527</v>
      </c>
      <c r="BW123" s="362">
        <f t="shared" si="236"/>
        <v>4118.4834877033527</v>
      </c>
      <c r="BX123" s="362">
        <f t="shared" si="236"/>
        <v>4118.4834877033536</v>
      </c>
      <c r="BY123" s="362">
        <f t="shared" si="236"/>
        <v>4118.4834877033527</v>
      </c>
      <c r="BZ123" s="362">
        <f t="shared" si="236"/>
        <v>4118.4834877033527</v>
      </c>
      <c r="CA123" s="362">
        <f t="shared" si="236"/>
        <v>4118.4834877033527</v>
      </c>
      <c r="CB123" s="362">
        <f t="shared" si="236"/>
        <v>4118.4834877033527</v>
      </c>
      <c r="CC123" s="362">
        <f t="shared" si="236"/>
        <v>4118.4834877033527</v>
      </c>
      <c r="CD123" s="362">
        <f t="shared" si="236"/>
        <v>4118.4834877033527</v>
      </c>
      <c r="CE123" s="362">
        <f t="shared" si="236"/>
        <v>4118.4834877033536</v>
      </c>
      <c r="CF123" s="362">
        <f t="shared" si="236"/>
        <v>4118.4834877033536</v>
      </c>
      <c r="CG123" s="362">
        <f t="shared" si="236"/>
        <v>4118.4834877033527</v>
      </c>
      <c r="CH123" s="362">
        <f t="shared" si="236"/>
        <v>4118.4834877033536</v>
      </c>
      <c r="CI123" s="362">
        <f t="shared" si="236"/>
        <v>4118.4834877033527</v>
      </c>
      <c r="CJ123" s="362">
        <f t="shared" si="236"/>
        <v>4118.4834877033527</v>
      </c>
      <c r="CK123" s="362">
        <f t="shared" si="236"/>
        <v>4118.4834877033527</v>
      </c>
      <c r="CL123" s="362">
        <f t="shared" si="236"/>
        <v>4118.4834877033527</v>
      </c>
      <c r="CM123" s="362">
        <f t="shared" si="236"/>
        <v>4118.4834877033527</v>
      </c>
      <c r="CN123" s="362">
        <f t="shared" si="236"/>
        <v>4118.4834877033527</v>
      </c>
      <c r="CO123" s="362">
        <f t="shared" si="236"/>
        <v>4118.4834877033536</v>
      </c>
      <c r="CP123" s="362">
        <f t="shared" si="236"/>
        <v>4118.4834877033527</v>
      </c>
      <c r="CQ123" s="362">
        <f t="shared" si="236"/>
        <v>4118.4834877033536</v>
      </c>
      <c r="CR123" s="362">
        <f t="shared" si="236"/>
        <v>4118.4834877033536</v>
      </c>
      <c r="CS123" s="362">
        <f t="shared" si="236"/>
        <v>4118.4834877033536</v>
      </c>
      <c r="CT123" s="362">
        <f t="shared" si="236"/>
        <v>4118.4834877033536</v>
      </c>
      <c r="CU123" s="362">
        <f t="shared" si="236"/>
        <v>4118.4834877033536</v>
      </c>
      <c r="CV123" s="362">
        <f t="shared" si="236"/>
        <v>4118.4834877033536</v>
      </c>
      <c r="CW123" s="362">
        <f t="shared" si="236"/>
        <v>4118.4834877033527</v>
      </c>
      <c r="CX123" s="362">
        <f t="shared" si="236"/>
        <v>4118.4834877033536</v>
      </c>
      <c r="CY123" s="362">
        <f t="shared" si="236"/>
        <v>4118.4834877033536</v>
      </c>
      <c r="CZ123" s="362">
        <f t="shared" si="236"/>
        <v>4118.4834877033527</v>
      </c>
      <c r="DA123" s="362">
        <f t="shared" si="236"/>
        <v>4118.4834877033536</v>
      </c>
      <c r="DB123" s="362">
        <f t="shared" si="236"/>
        <v>4118.4834877033536</v>
      </c>
      <c r="DC123" s="362">
        <f t="shared" si="236"/>
        <v>4118.4834877033536</v>
      </c>
      <c r="DD123" s="362">
        <f t="shared" si="236"/>
        <v>4118.4834877033536</v>
      </c>
      <c r="DE123" s="362">
        <f t="shared" si="236"/>
        <v>4118.4834877033536</v>
      </c>
      <c r="DF123" s="362">
        <f t="shared" si="236"/>
        <v>4118.4834877033536</v>
      </c>
      <c r="DG123" s="362">
        <f t="shared" si="236"/>
        <v>4118.4834877033536</v>
      </c>
      <c r="DH123" s="362">
        <f t="shared" si="236"/>
        <v>4118.4834877033527</v>
      </c>
      <c r="DI123" s="362">
        <f t="shared" si="236"/>
        <v>4118.4834877033527</v>
      </c>
      <c r="DJ123" s="362">
        <f t="shared" si="236"/>
        <v>4118.4834877033527</v>
      </c>
      <c r="DK123" s="362">
        <f t="shared" si="236"/>
        <v>4118.4834877033527</v>
      </c>
      <c r="DL123" s="362">
        <f t="shared" si="236"/>
        <v>4118.4834877033527</v>
      </c>
      <c r="DM123" s="362">
        <f t="shared" si="236"/>
        <v>4118.4834877033527</v>
      </c>
      <c r="DN123" s="362">
        <f t="shared" si="236"/>
        <v>4118.4834877033527</v>
      </c>
      <c r="DO123" s="362">
        <f t="shared" si="236"/>
        <v>4118.4834877033527</v>
      </c>
      <c r="DP123" s="362">
        <f t="shared" si="236"/>
        <v>4118.4834877033536</v>
      </c>
      <c r="DQ123" s="362">
        <f t="shared" si="236"/>
        <v>4118.4834877033527</v>
      </c>
      <c r="DR123" s="362">
        <f t="shared" si="236"/>
        <v>4118.4834877033536</v>
      </c>
      <c r="DS123" s="362">
        <f t="shared" si="236"/>
        <v>4118.4834877033536</v>
      </c>
      <c r="DT123" s="362">
        <f t="shared" si="236"/>
        <v>4118.4834877033536</v>
      </c>
      <c r="DU123" s="362">
        <f t="shared" si="236"/>
        <v>4118.4834877033536</v>
      </c>
      <c r="DV123" s="362">
        <f t="shared" si="236"/>
        <v>4118.4834877033536</v>
      </c>
      <c r="DW123" s="362">
        <f t="shared" si="236"/>
        <v>4118.4834877033536</v>
      </c>
      <c r="DX123" s="362">
        <f t="shared" si="236"/>
        <v>4118.4834877033536</v>
      </c>
      <c r="DY123" s="362">
        <f t="shared" si="236"/>
        <v>4118.4834877033536</v>
      </c>
      <c r="DZ123" s="362">
        <f t="shared" si="236"/>
        <v>4118.4834877033536</v>
      </c>
      <c r="EA123" s="362">
        <f t="shared" ref="EA123:GL123" si="237">-(EA118+EA122)</f>
        <v>4118.4834877033536</v>
      </c>
      <c r="EB123" s="362">
        <f t="shared" si="237"/>
        <v>4118.4834877033527</v>
      </c>
      <c r="EC123" s="362">
        <f t="shared" si="237"/>
        <v>4118.4834877033527</v>
      </c>
      <c r="ED123" s="362">
        <f t="shared" si="237"/>
        <v>4118.4834877033536</v>
      </c>
      <c r="EE123" s="362">
        <f t="shared" si="237"/>
        <v>4118.4834877033527</v>
      </c>
      <c r="EF123" s="362">
        <f t="shared" si="237"/>
        <v>4118.4834877033527</v>
      </c>
      <c r="EG123" s="362">
        <f t="shared" si="237"/>
        <v>4118.4834877033527</v>
      </c>
      <c r="EH123" s="362">
        <f t="shared" si="237"/>
        <v>4118.4834877033527</v>
      </c>
      <c r="EI123" s="362">
        <f t="shared" si="237"/>
        <v>4118.4834877033536</v>
      </c>
      <c r="EJ123" s="362">
        <f t="shared" si="237"/>
        <v>4118.4834877033527</v>
      </c>
      <c r="EK123" s="362">
        <f t="shared" si="237"/>
        <v>4118.4834877033527</v>
      </c>
      <c r="EL123" s="362">
        <f t="shared" si="237"/>
        <v>4118.4834877033536</v>
      </c>
      <c r="EM123" s="362">
        <f t="shared" si="237"/>
        <v>4118.4834877033527</v>
      </c>
      <c r="EN123" s="362">
        <f t="shared" si="237"/>
        <v>4118.4834877033536</v>
      </c>
      <c r="EO123" s="362">
        <f t="shared" si="237"/>
        <v>4118.4834877033536</v>
      </c>
      <c r="EP123" s="362">
        <f t="shared" si="237"/>
        <v>4118.4834877033536</v>
      </c>
      <c r="EQ123" s="362">
        <f t="shared" si="237"/>
        <v>4118.4834877033536</v>
      </c>
      <c r="ER123" s="362">
        <f t="shared" si="237"/>
        <v>4118.4834877033536</v>
      </c>
      <c r="ES123" s="362">
        <f t="shared" si="237"/>
        <v>4118.4834877033536</v>
      </c>
      <c r="ET123" s="362">
        <f t="shared" si="237"/>
        <v>4118.4834877033536</v>
      </c>
      <c r="EU123" s="362">
        <f t="shared" si="237"/>
        <v>4118.4834877033536</v>
      </c>
      <c r="EV123" s="362">
        <f t="shared" si="237"/>
        <v>4118.4834877033536</v>
      </c>
      <c r="EW123" s="362">
        <f t="shared" si="237"/>
        <v>4118.4834877033536</v>
      </c>
      <c r="EX123" s="362">
        <f t="shared" si="237"/>
        <v>4118.4834877033536</v>
      </c>
      <c r="EY123" s="362">
        <f t="shared" si="237"/>
        <v>4118.4834877033527</v>
      </c>
      <c r="EZ123" s="362">
        <f t="shared" si="237"/>
        <v>4118.4834877033536</v>
      </c>
      <c r="FA123" s="362">
        <f t="shared" si="237"/>
        <v>4118.4834877033536</v>
      </c>
      <c r="FB123" s="362">
        <f t="shared" si="237"/>
        <v>4118.4834877033536</v>
      </c>
      <c r="FC123" s="362">
        <f t="shared" si="237"/>
        <v>4118.4834877033536</v>
      </c>
      <c r="FD123" s="362">
        <f t="shared" si="237"/>
        <v>4118.4834877033536</v>
      </c>
      <c r="FE123" s="362">
        <f t="shared" si="237"/>
        <v>4118.4834877033536</v>
      </c>
      <c r="FF123" s="362">
        <f t="shared" si="237"/>
        <v>4118.4834877033527</v>
      </c>
      <c r="FG123" s="362">
        <f t="shared" si="237"/>
        <v>4118.4834877033536</v>
      </c>
      <c r="FH123" s="362">
        <f t="shared" si="237"/>
        <v>4118.4834877033536</v>
      </c>
      <c r="FI123" s="362">
        <f t="shared" si="237"/>
        <v>4118.4834877033536</v>
      </c>
      <c r="FJ123" s="362">
        <f t="shared" si="237"/>
        <v>4118.4834877033536</v>
      </c>
      <c r="FK123" s="362">
        <f t="shared" si="237"/>
        <v>4118.4834877033536</v>
      </c>
      <c r="FL123" s="362">
        <f t="shared" si="237"/>
        <v>4118.4834877033536</v>
      </c>
      <c r="FM123" s="362">
        <f t="shared" si="237"/>
        <v>4118.4834877033536</v>
      </c>
      <c r="FN123" s="362">
        <f t="shared" si="237"/>
        <v>4118.4834877033536</v>
      </c>
      <c r="FO123" s="362">
        <f t="shared" si="237"/>
        <v>4118.4834877033536</v>
      </c>
      <c r="FP123" s="362">
        <f t="shared" si="237"/>
        <v>4118.4834877033536</v>
      </c>
      <c r="FQ123" s="362">
        <f t="shared" si="237"/>
        <v>4118.4834877033536</v>
      </c>
      <c r="FR123" s="362">
        <f t="shared" si="237"/>
        <v>4118.4834877033536</v>
      </c>
      <c r="FS123" s="362">
        <f t="shared" si="237"/>
        <v>4118.4834877033536</v>
      </c>
      <c r="FT123" s="362">
        <f t="shared" si="237"/>
        <v>4118.4834877033536</v>
      </c>
      <c r="FU123" s="362">
        <f t="shared" si="237"/>
        <v>4118.4834877033536</v>
      </c>
      <c r="FV123" s="362">
        <f t="shared" si="237"/>
        <v>4118.4834877033527</v>
      </c>
      <c r="FW123" s="362">
        <f t="shared" si="237"/>
        <v>4118.4834877033527</v>
      </c>
      <c r="FX123" s="362">
        <f t="shared" si="237"/>
        <v>4118.4834877033527</v>
      </c>
      <c r="FY123" s="362">
        <f t="shared" si="237"/>
        <v>4118.4834877033536</v>
      </c>
      <c r="FZ123" s="362">
        <f t="shared" si="237"/>
        <v>4118.4834877033536</v>
      </c>
      <c r="GA123" s="362">
        <f t="shared" si="237"/>
        <v>4118.4834877033536</v>
      </c>
      <c r="GB123" s="362">
        <f t="shared" si="237"/>
        <v>4118.4834877033536</v>
      </c>
      <c r="GC123" s="362">
        <f t="shared" si="237"/>
        <v>4118.4834877033536</v>
      </c>
      <c r="GD123" s="362">
        <f t="shared" si="237"/>
        <v>4118.4834877033527</v>
      </c>
      <c r="GE123" s="362">
        <f t="shared" si="237"/>
        <v>4118.4834877033527</v>
      </c>
      <c r="GF123" s="362">
        <f t="shared" si="237"/>
        <v>4118.4834877033536</v>
      </c>
      <c r="GG123" s="362">
        <f t="shared" si="237"/>
        <v>4118.4834877033536</v>
      </c>
      <c r="GH123" s="362">
        <f t="shared" si="237"/>
        <v>4118.4834877033527</v>
      </c>
      <c r="GI123" s="362">
        <f t="shared" si="237"/>
        <v>4118.4834877033527</v>
      </c>
      <c r="GJ123" s="362">
        <f t="shared" si="237"/>
        <v>4118.4834877033536</v>
      </c>
      <c r="GK123" s="362">
        <f t="shared" si="237"/>
        <v>4118.4834877033518</v>
      </c>
      <c r="GL123" s="362">
        <f t="shared" si="237"/>
        <v>4118.4834877033527</v>
      </c>
      <c r="GM123" s="362">
        <f t="shared" ref="GM123:IX123" si="238">-(GM118+GM122)</f>
        <v>4118.4834877033527</v>
      </c>
      <c r="GN123" s="362">
        <f t="shared" si="238"/>
        <v>4118.4834877033536</v>
      </c>
      <c r="GO123" s="362">
        <f t="shared" si="238"/>
        <v>4118.4834877033536</v>
      </c>
      <c r="GP123" s="362">
        <f t="shared" si="238"/>
        <v>4118.4834877033536</v>
      </c>
      <c r="GQ123" s="362">
        <f t="shared" si="238"/>
        <v>4118.4834877033527</v>
      </c>
      <c r="GR123" s="362">
        <f t="shared" si="238"/>
        <v>4118.4834877033527</v>
      </c>
      <c r="GS123" s="362">
        <f t="shared" si="238"/>
        <v>4118.4834877033527</v>
      </c>
      <c r="GT123" s="362">
        <f t="shared" si="238"/>
        <v>4118.4834877033527</v>
      </c>
      <c r="GU123" s="362">
        <f t="shared" si="238"/>
        <v>4118.4834877033527</v>
      </c>
      <c r="GV123" s="362">
        <f t="shared" si="238"/>
        <v>4118.4834877033536</v>
      </c>
      <c r="GW123" s="362">
        <f t="shared" si="238"/>
        <v>4118.4834877033527</v>
      </c>
      <c r="GX123" s="362">
        <f t="shared" si="238"/>
        <v>4118.4834877033536</v>
      </c>
      <c r="GY123" s="362">
        <f t="shared" si="238"/>
        <v>4118.4834877033536</v>
      </c>
      <c r="GZ123" s="362">
        <f t="shared" si="238"/>
        <v>4118.4834877033527</v>
      </c>
      <c r="HA123" s="362">
        <f t="shared" si="238"/>
        <v>4118.4834877033536</v>
      </c>
      <c r="HB123" s="362">
        <f t="shared" si="238"/>
        <v>4118.4834877033536</v>
      </c>
      <c r="HC123" s="362">
        <f t="shared" si="238"/>
        <v>4118.4834877033527</v>
      </c>
      <c r="HD123" s="362">
        <f t="shared" si="238"/>
        <v>4118.4834877033536</v>
      </c>
      <c r="HE123" s="362">
        <f t="shared" si="238"/>
        <v>4118.4834877033536</v>
      </c>
      <c r="HF123" s="362">
        <f t="shared" si="238"/>
        <v>4118.4834877033536</v>
      </c>
      <c r="HG123" s="362">
        <f t="shared" si="238"/>
        <v>4118.4834877033527</v>
      </c>
      <c r="HH123" s="362">
        <f t="shared" si="238"/>
        <v>4118.4834877033527</v>
      </c>
      <c r="HI123" s="362">
        <f t="shared" si="238"/>
        <v>4118.4834877033536</v>
      </c>
      <c r="HJ123" s="362">
        <f t="shared" si="238"/>
        <v>4118.4834877033527</v>
      </c>
      <c r="HK123" s="362">
        <f t="shared" si="238"/>
        <v>4118.4834877033527</v>
      </c>
      <c r="HL123" s="362">
        <f t="shared" si="238"/>
        <v>4118.4834877033527</v>
      </c>
      <c r="HM123" s="362">
        <f t="shared" si="238"/>
        <v>4118.4834877033527</v>
      </c>
      <c r="HN123" s="362">
        <f t="shared" si="238"/>
        <v>4118.4834877033536</v>
      </c>
      <c r="HO123" s="362">
        <f t="shared" si="238"/>
        <v>4118.4834877033536</v>
      </c>
      <c r="HP123" s="362">
        <f t="shared" si="238"/>
        <v>4118.4834877033527</v>
      </c>
      <c r="HQ123" s="362">
        <f t="shared" si="238"/>
        <v>4118.4834877033527</v>
      </c>
      <c r="HR123" s="362">
        <f t="shared" si="238"/>
        <v>4118.4834877033527</v>
      </c>
      <c r="HS123" s="362">
        <f t="shared" si="238"/>
        <v>4118.4834877033527</v>
      </c>
      <c r="HT123" s="362">
        <f t="shared" si="238"/>
        <v>4118.4834877033527</v>
      </c>
      <c r="HU123" s="362">
        <f t="shared" si="238"/>
        <v>4118.4834877033536</v>
      </c>
      <c r="HV123" s="362">
        <f t="shared" si="238"/>
        <v>4118.4834877033527</v>
      </c>
      <c r="HW123" s="362">
        <f t="shared" si="238"/>
        <v>4118.4834877033527</v>
      </c>
      <c r="HX123" s="362">
        <f t="shared" si="238"/>
        <v>4118.4834877033527</v>
      </c>
      <c r="HY123" s="362">
        <f t="shared" si="238"/>
        <v>4118.4834877033536</v>
      </c>
      <c r="HZ123" s="362">
        <f t="shared" si="238"/>
        <v>4118.4834877033527</v>
      </c>
      <c r="IA123" s="362">
        <f t="shared" si="238"/>
        <v>4118.4834877033527</v>
      </c>
      <c r="IB123" s="362">
        <f t="shared" si="238"/>
        <v>4118.4834877033527</v>
      </c>
      <c r="IC123" s="362">
        <f t="shared" si="238"/>
        <v>4118.4834877033527</v>
      </c>
      <c r="ID123" s="362">
        <f t="shared" si="238"/>
        <v>4118.4834877033527</v>
      </c>
      <c r="IE123" s="362">
        <f t="shared" si="238"/>
        <v>4118.4834877033527</v>
      </c>
      <c r="IF123" s="362">
        <f t="shared" si="238"/>
        <v>4118.4834877033527</v>
      </c>
      <c r="IG123" s="362">
        <f t="shared" si="238"/>
        <v>4118.4834877033527</v>
      </c>
      <c r="IH123" s="362">
        <f t="shared" si="238"/>
        <v>4118.4834877033536</v>
      </c>
      <c r="II123" s="362">
        <f t="shared" si="238"/>
        <v>4118.4834877033527</v>
      </c>
      <c r="IJ123" s="362">
        <f t="shared" si="238"/>
        <v>4118.4834877033527</v>
      </c>
      <c r="IK123" s="362">
        <f t="shared" si="238"/>
        <v>4118.4834877033527</v>
      </c>
      <c r="IL123" s="362">
        <f t="shared" si="238"/>
        <v>4118.4834877033527</v>
      </c>
      <c r="IM123" s="362">
        <f t="shared" si="238"/>
        <v>4118.4834877033527</v>
      </c>
      <c r="IN123" s="362">
        <f t="shared" si="238"/>
        <v>4118.4834877033527</v>
      </c>
      <c r="IO123" s="362">
        <f t="shared" si="238"/>
        <v>4118.4834877033527</v>
      </c>
      <c r="IP123" s="362">
        <f t="shared" si="238"/>
        <v>4118.4834877033527</v>
      </c>
      <c r="IQ123" s="362">
        <f t="shared" si="238"/>
        <v>4118.4834877033527</v>
      </c>
      <c r="IR123" s="362">
        <f t="shared" si="238"/>
        <v>4118.4834877033527</v>
      </c>
      <c r="IS123" s="362">
        <f t="shared" si="238"/>
        <v>4118.4834877033527</v>
      </c>
      <c r="IT123" s="362">
        <f t="shared" si="238"/>
        <v>4118.4834877033527</v>
      </c>
      <c r="IU123" s="362">
        <f t="shared" si="238"/>
        <v>-4.0548305454043048E-13</v>
      </c>
      <c r="IV123" s="362">
        <f t="shared" si="238"/>
        <v>-4.0548305454043048E-13</v>
      </c>
      <c r="IW123" s="362">
        <f t="shared" si="238"/>
        <v>-4.0548305454043048E-13</v>
      </c>
      <c r="IX123" s="362">
        <f t="shared" si="238"/>
        <v>-4.0548305454043048E-13</v>
      </c>
      <c r="IY123" s="362">
        <f t="shared" ref="IY123:JV123" si="239">-(IY118+IY122)</f>
        <v>-4.0548305454043048E-13</v>
      </c>
      <c r="IZ123" s="362">
        <f t="shared" si="239"/>
        <v>-4.0548305454043048E-13</v>
      </c>
      <c r="JA123" s="362">
        <f t="shared" si="239"/>
        <v>-4.0548305454043048E-13</v>
      </c>
      <c r="JB123" s="362">
        <f t="shared" si="239"/>
        <v>-4.0548305454043048E-13</v>
      </c>
      <c r="JC123" s="362">
        <f t="shared" si="239"/>
        <v>-4.0548305454043048E-13</v>
      </c>
      <c r="JD123" s="362">
        <f t="shared" si="239"/>
        <v>-4.0548305454043048E-13</v>
      </c>
      <c r="JE123" s="362">
        <f t="shared" si="239"/>
        <v>-4.0548305454043048E-13</v>
      </c>
      <c r="JF123" s="362">
        <f t="shared" si="239"/>
        <v>-4.0548305454043048E-13</v>
      </c>
      <c r="JG123" s="362">
        <f t="shared" si="239"/>
        <v>-4.0548305454043048E-13</v>
      </c>
      <c r="JH123" s="362">
        <f t="shared" si="239"/>
        <v>-4.0548305454043048E-13</v>
      </c>
      <c r="JI123" s="362">
        <f t="shared" si="239"/>
        <v>-4.0548305454043048E-13</v>
      </c>
      <c r="JJ123" s="362">
        <f t="shared" si="239"/>
        <v>-4.0548305454043048E-13</v>
      </c>
      <c r="JK123" s="362">
        <f t="shared" si="239"/>
        <v>-4.0548305454043048E-13</v>
      </c>
      <c r="JL123" s="362">
        <f t="shared" si="239"/>
        <v>-4.0548305454043048E-13</v>
      </c>
      <c r="JM123" s="362">
        <f t="shared" si="239"/>
        <v>-4.0548305454043048E-13</v>
      </c>
      <c r="JN123" s="362">
        <f t="shared" si="239"/>
        <v>-4.0548305454043048E-13</v>
      </c>
      <c r="JO123" s="362">
        <f t="shared" si="239"/>
        <v>-4.0548305454043048E-13</v>
      </c>
      <c r="JP123" s="362">
        <f t="shared" si="239"/>
        <v>-4.0548305454043048E-13</v>
      </c>
      <c r="JQ123" s="362">
        <f t="shared" si="239"/>
        <v>-4.0548305454043048E-13</v>
      </c>
      <c r="JR123" s="362">
        <f t="shared" si="239"/>
        <v>-4.0548305454043048E-13</v>
      </c>
      <c r="JS123" s="362">
        <f t="shared" si="239"/>
        <v>-4.0548305454043048E-13</v>
      </c>
      <c r="JT123" s="362">
        <f t="shared" si="239"/>
        <v>-4.0548305454043048E-13</v>
      </c>
      <c r="JU123" s="362">
        <f t="shared" si="239"/>
        <v>-4.0548305454043048E-13</v>
      </c>
      <c r="JV123" s="362">
        <f t="shared" si="239"/>
        <v>-4.0548305454043048E-13</v>
      </c>
    </row>
    <row r="124" spans="1:282" x14ac:dyDescent="0.25">
      <c r="A124" s="326"/>
      <c r="B124" s="313"/>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c r="AH124" s="327"/>
      <c r="AI124" s="327"/>
      <c r="AJ124" s="327"/>
      <c r="AK124" s="327"/>
      <c r="AL124" s="327"/>
      <c r="AM124" s="327"/>
      <c r="AN124" s="327"/>
      <c r="AO124" s="327"/>
      <c r="AP124" s="327"/>
      <c r="AQ124" s="327"/>
      <c r="AR124" s="327"/>
      <c r="AS124" s="327"/>
      <c r="AT124" s="327"/>
      <c r="AU124" s="327"/>
      <c r="AV124" s="327"/>
      <c r="AW124" s="327"/>
      <c r="AX124" s="327"/>
      <c r="AY124" s="327"/>
      <c r="AZ124" s="327"/>
      <c r="BA124" s="327"/>
      <c r="BB124" s="327"/>
      <c r="BC124" s="327"/>
      <c r="BD124" s="327"/>
      <c r="BE124" s="327"/>
      <c r="BF124" s="327"/>
      <c r="BG124" s="327"/>
      <c r="BH124" s="327"/>
      <c r="BI124" s="327"/>
      <c r="BJ124" s="327"/>
      <c r="BK124" s="327"/>
      <c r="BL124" s="327"/>
      <c r="BM124" s="327"/>
      <c r="BN124" s="327"/>
      <c r="BO124" s="327"/>
      <c r="BP124" s="327"/>
      <c r="BQ124" s="327"/>
      <c r="BR124" s="327"/>
      <c r="BS124" s="327"/>
      <c r="BT124" s="327"/>
      <c r="BU124" s="327"/>
      <c r="BV124" s="327"/>
      <c r="BW124" s="327"/>
      <c r="BX124" s="327"/>
      <c r="BY124" s="327"/>
      <c r="BZ124" s="327"/>
      <c r="CA124" s="327"/>
      <c r="CB124" s="327"/>
      <c r="CC124" s="327"/>
      <c r="CD124" s="327"/>
      <c r="CE124" s="327"/>
      <c r="CF124" s="327"/>
      <c r="CG124" s="327"/>
      <c r="CH124" s="327"/>
      <c r="CI124" s="327"/>
      <c r="CJ124" s="327"/>
      <c r="CK124" s="327"/>
      <c r="CL124" s="327"/>
      <c r="CM124" s="327"/>
      <c r="CN124" s="327"/>
      <c r="CO124" s="327"/>
      <c r="CP124" s="327"/>
      <c r="CQ124" s="327"/>
      <c r="CR124" s="327"/>
      <c r="CS124" s="327"/>
      <c r="CT124" s="327"/>
      <c r="CU124" s="327"/>
      <c r="CV124" s="327"/>
      <c r="CW124" s="327"/>
      <c r="CX124" s="327"/>
      <c r="CY124" s="327"/>
      <c r="CZ124" s="327"/>
      <c r="DA124" s="327"/>
      <c r="DB124" s="327"/>
      <c r="DC124" s="327"/>
      <c r="DD124" s="327"/>
      <c r="DE124" s="327"/>
      <c r="DF124" s="327"/>
      <c r="DG124" s="327"/>
      <c r="DH124" s="327"/>
      <c r="DI124" s="327"/>
      <c r="DJ124" s="327"/>
      <c r="DK124" s="327"/>
      <c r="DL124" s="327"/>
      <c r="DM124" s="327"/>
      <c r="DN124" s="327"/>
      <c r="DO124" s="327"/>
      <c r="DP124" s="327"/>
      <c r="DQ124" s="327"/>
      <c r="DR124" s="327"/>
      <c r="DS124" s="327"/>
      <c r="DT124" s="327"/>
      <c r="DU124" s="327"/>
      <c r="DV124" s="327"/>
      <c r="DW124" s="327"/>
      <c r="DX124" s="327"/>
      <c r="DY124" s="327"/>
      <c r="DZ124" s="327"/>
      <c r="EA124" s="327"/>
      <c r="EB124" s="327"/>
      <c r="EC124" s="327"/>
      <c r="ED124" s="327"/>
      <c r="EE124" s="327"/>
      <c r="EF124" s="327"/>
      <c r="EG124" s="327"/>
      <c r="EH124" s="327"/>
      <c r="EI124" s="327"/>
      <c r="EJ124" s="327"/>
      <c r="EK124" s="327"/>
      <c r="EL124" s="327"/>
      <c r="EM124" s="327"/>
      <c r="EN124" s="327"/>
      <c r="EO124" s="327"/>
      <c r="EP124" s="327"/>
      <c r="EQ124" s="327"/>
      <c r="ER124" s="327"/>
      <c r="ES124" s="327"/>
      <c r="ET124" s="327"/>
      <c r="EU124" s="327"/>
      <c r="EV124" s="327"/>
      <c r="EW124" s="327"/>
      <c r="EX124" s="327"/>
      <c r="EY124" s="327"/>
      <c r="EZ124" s="327"/>
      <c r="FA124" s="327"/>
      <c r="FB124" s="327"/>
      <c r="FC124" s="327"/>
      <c r="FD124" s="327"/>
      <c r="FE124" s="327"/>
      <c r="FF124" s="327"/>
      <c r="FG124" s="327"/>
      <c r="FH124" s="327"/>
      <c r="FI124" s="327"/>
      <c r="FJ124" s="327"/>
      <c r="FK124" s="327"/>
      <c r="FL124" s="327"/>
      <c r="FM124" s="327"/>
      <c r="FN124" s="327"/>
      <c r="FO124" s="327"/>
      <c r="FP124" s="327"/>
      <c r="FQ124" s="327"/>
      <c r="FR124" s="327"/>
      <c r="FS124" s="327"/>
      <c r="FT124" s="327"/>
      <c r="FU124" s="327"/>
      <c r="FV124" s="327"/>
      <c r="FW124" s="327"/>
      <c r="FX124" s="327"/>
      <c r="FY124" s="327"/>
      <c r="FZ124" s="327"/>
      <c r="GA124" s="327"/>
      <c r="GB124" s="327"/>
      <c r="GC124" s="327"/>
      <c r="GD124" s="327"/>
      <c r="GE124" s="327"/>
      <c r="GF124" s="327"/>
      <c r="GG124" s="327"/>
      <c r="GH124" s="327"/>
      <c r="GI124" s="327"/>
      <c r="GJ124" s="327"/>
      <c r="GK124" s="327"/>
      <c r="GL124" s="327"/>
      <c r="GM124" s="327"/>
      <c r="GN124" s="327"/>
      <c r="GO124" s="327"/>
      <c r="GP124" s="327"/>
      <c r="GQ124" s="327"/>
      <c r="GR124" s="327"/>
      <c r="GS124" s="327"/>
      <c r="GT124" s="327"/>
      <c r="GU124" s="327"/>
      <c r="GV124" s="327"/>
      <c r="GW124" s="327"/>
      <c r="GX124" s="327"/>
      <c r="GY124" s="327"/>
      <c r="GZ124" s="327"/>
      <c r="HA124" s="327"/>
      <c r="HB124" s="327"/>
      <c r="HC124" s="327"/>
      <c r="HD124" s="327"/>
      <c r="HE124" s="327"/>
      <c r="HF124" s="327"/>
      <c r="HG124" s="327"/>
      <c r="HH124" s="327"/>
      <c r="HI124" s="327"/>
      <c r="HJ124" s="327"/>
      <c r="HK124" s="327"/>
      <c r="HL124" s="327"/>
      <c r="HM124" s="327"/>
      <c r="HN124" s="327"/>
      <c r="HO124" s="327"/>
      <c r="HP124" s="327"/>
      <c r="HQ124" s="327"/>
      <c r="HR124" s="327"/>
      <c r="HS124" s="327"/>
      <c r="HT124" s="327"/>
      <c r="HU124" s="327"/>
      <c r="HV124" s="327"/>
      <c r="HW124" s="327"/>
      <c r="HX124" s="327"/>
      <c r="HY124" s="327"/>
      <c r="HZ124" s="327"/>
      <c r="IA124" s="327"/>
      <c r="IB124" s="327"/>
      <c r="IC124" s="327"/>
      <c r="ID124" s="327"/>
      <c r="IE124" s="327"/>
      <c r="IF124" s="327"/>
      <c r="IG124" s="327"/>
      <c r="IH124" s="327"/>
      <c r="II124" s="327"/>
      <c r="IJ124" s="327"/>
      <c r="IK124" s="327"/>
      <c r="IL124" s="327"/>
      <c r="IM124" s="327"/>
      <c r="IN124" s="327"/>
      <c r="IO124" s="327"/>
      <c r="IP124" s="327"/>
      <c r="IQ124" s="327"/>
      <c r="IR124" s="327"/>
      <c r="IS124" s="327"/>
      <c r="IT124" s="327"/>
      <c r="IU124" s="327"/>
      <c r="IV124" s="327"/>
      <c r="IW124" s="327"/>
      <c r="IX124" s="327"/>
      <c r="IY124" s="327"/>
      <c r="IZ124" s="327"/>
      <c r="JA124" s="327"/>
      <c r="JB124" s="327"/>
      <c r="JC124" s="327"/>
      <c r="JD124" s="327"/>
      <c r="JE124" s="327"/>
      <c r="JF124" s="327"/>
      <c r="JG124" s="327"/>
      <c r="JH124" s="327"/>
      <c r="JI124" s="327"/>
      <c r="JJ124" s="327"/>
      <c r="JK124" s="327"/>
      <c r="JL124" s="327"/>
      <c r="JM124" s="327"/>
      <c r="JN124" s="327"/>
      <c r="JO124" s="327"/>
      <c r="JP124" s="327"/>
      <c r="JQ124" s="327"/>
      <c r="JR124" s="327"/>
      <c r="JS124" s="327"/>
      <c r="JT124" s="327"/>
      <c r="JU124" s="327"/>
      <c r="JV124" s="327"/>
    </row>
    <row r="125" spans="1:282" x14ac:dyDescent="0.25">
      <c r="A125" s="326"/>
      <c r="B125" s="313"/>
      <c r="C125" s="327"/>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c r="AE125" s="327"/>
      <c r="AF125" s="327"/>
      <c r="AG125" s="327"/>
      <c r="AH125" s="327"/>
      <c r="AI125" s="327"/>
      <c r="AJ125" s="327"/>
      <c r="AK125" s="327"/>
      <c r="AL125" s="327"/>
      <c r="AM125" s="327"/>
      <c r="AN125" s="327"/>
      <c r="AO125" s="327"/>
      <c r="AP125" s="327"/>
      <c r="AQ125" s="327"/>
      <c r="AR125" s="327"/>
      <c r="AS125" s="327"/>
      <c r="AT125" s="327"/>
      <c r="AU125" s="327"/>
      <c r="AV125" s="327"/>
      <c r="AW125" s="327"/>
      <c r="AX125" s="327"/>
      <c r="AY125" s="327"/>
      <c r="AZ125" s="327"/>
      <c r="BA125" s="327"/>
      <c r="BB125" s="327"/>
      <c r="BC125" s="327"/>
      <c r="BD125" s="327"/>
      <c r="BE125" s="327"/>
      <c r="BF125" s="327"/>
      <c r="BG125" s="327"/>
      <c r="BH125" s="327"/>
      <c r="BI125" s="327"/>
      <c r="BJ125" s="327"/>
      <c r="BK125" s="327"/>
      <c r="BL125" s="327"/>
      <c r="BM125" s="327"/>
      <c r="BN125" s="327"/>
      <c r="BO125" s="327"/>
      <c r="BP125" s="327"/>
      <c r="BQ125" s="327"/>
      <c r="BR125" s="327"/>
      <c r="BS125" s="327"/>
      <c r="BT125" s="327"/>
      <c r="BU125" s="327"/>
      <c r="BV125" s="327"/>
      <c r="BW125" s="327"/>
      <c r="BX125" s="327"/>
      <c r="BY125" s="327"/>
      <c r="BZ125" s="327"/>
      <c r="CA125" s="327"/>
      <c r="CB125" s="327"/>
      <c r="CC125" s="327"/>
      <c r="CD125" s="327"/>
      <c r="CE125" s="327"/>
      <c r="CF125" s="327"/>
      <c r="CG125" s="327"/>
      <c r="CH125" s="327"/>
      <c r="CI125" s="327"/>
      <c r="CJ125" s="327"/>
      <c r="CK125" s="327"/>
      <c r="CL125" s="327"/>
      <c r="CM125" s="327"/>
      <c r="CN125" s="327"/>
      <c r="CO125" s="327"/>
      <c r="CP125" s="327"/>
      <c r="CQ125" s="327"/>
      <c r="CR125" s="327"/>
      <c r="CS125" s="327"/>
      <c r="CT125" s="327"/>
      <c r="CU125" s="327"/>
      <c r="CV125" s="327"/>
      <c r="CW125" s="327"/>
      <c r="CX125" s="327"/>
      <c r="CY125" s="327"/>
      <c r="CZ125" s="327"/>
      <c r="DA125" s="327"/>
      <c r="DB125" s="327"/>
      <c r="DC125" s="327"/>
      <c r="DD125" s="327"/>
      <c r="DE125" s="327"/>
      <c r="DF125" s="327"/>
      <c r="DG125" s="327"/>
      <c r="DH125" s="327"/>
      <c r="DI125" s="327"/>
      <c r="DJ125" s="327"/>
      <c r="DK125" s="327"/>
      <c r="DL125" s="327"/>
      <c r="DM125" s="327"/>
      <c r="DN125" s="327"/>
      <c r="DO125" s="327"/>
      <c r="DP125" s="327"/>
      <c r="DQ125" s="327"/>
      <c r="DR125" s="327"/>
      <c r="DS125" s="327"/>
      <c r="DT125" s="327"/>
      <c r="DU125" s="327"/>
      <c r="DV125" s="327"/>
      <c r="DW125" s="327"/>
      <c r="DX125" s="327"/>
      <c r="DY125" s="327"/>
      <c r="DZ125" s="327"/>
      <c r="EA125" s="327"/>
      <c r="EB125" s="327"/>
      <c r="EC125" s="327"/>
      <c r="ED125" s="327"/>
      <c r="EE125" s="327"/>
      <c r="EF125" s="327"/>
      <c r="EG125" s="327"/>
      <c r="EH125" s="327"/>
      <c r="EI125" s="327"/>
      <c r="EJ125" s="327"/>
      <c r="EK125" s="327"/>
      <c r="EL125" s="327"/>
      <c r="EM125" s="327"/>
      <c r="EN125" s="327"/>
      <c r="EO125" s="327"/>
      <c r="EP125" s="327"/>
      <c r="EQ125" s="327"/>
      <c r="ER125" s="327"/>
      <c r="ES125" s="327"/>
      <c r="ET125" s="327"/>
      <c r="EU125" s="327"/>
      <c r="EV125" s="327"/>
      <c r="EW125" s="327"/>
      <c r="EX125" s="327"/>
      <c r="EY125" s="327"/>
      <c r="EZ125" s="327"/>
      <c r="FA125" s="327"/>
      <c r="FB125" s="327"/>
      <c r="FC125" s="327"/>
      <c r="FD125" s="327"/>
      <c r="FE125" s="327"/>
      <c r="FF125" s="327"/>
      <c r="FG125" s="327"/>
      <c r="FH125" s="327"/>
      <c r="FI125" s="327"/>
      <c r="FJ125" s="327"/>
      <c r="FK125" s="327"/>
      <c r="FL125" s="327"/>
      <c r="FM125" s="327"/>
      <c r="FN125" s="327"/>
      <c r="FO125" s="327"/>
      <c r="FP125" s="327"/>
      <c r="FQ125" s="327"/>
      <c r="FR125" s="327"/>
      <c r="FS125" s="327"/>
      <c r="FT125" s="327"/>
      <c r="FU125" s="327"/>
      <c r="FV125" s="327"/>
      <c r="FW125" s="327"/>
      <c r="FX125" s="327"/>
      <c r="FY125" s="327"/>
      <c r="FZ125" s="327"/>
      <c r="GA125" s="327"/>
      <c r="GB125" s="327"/>
      <c r="GC125" s="327"/>
      <c r="GD125" s="327"/>
      <c r="GE125" s="327"/>
      <c r="GF125" s="327"/>
      <c r="GG125" s="327"/>
      <c r="GH125" s="327"/>
      <c r="GI125" s="327"/>
      <c r="GJ125" s="327"/>
      <c r="GK125" s="327"/>
      <c r="GL125" s="327"/>
      <c r="GM125" s="327"/>
      <c r="GN125" s="327"/>
      <c r="GO125" s="327"/>
      <c r="GP125" s="327"/>
      <c r="GQ125" s="327"/>
      <c r="GR125" s="327"/>
      <c r="GS125" s="327"/>
      <c r="GT125" s="327"/>
      <c r="GU125" s="327"/>
      <c r="GV125" s="327"/>
      <c r="GW125" s="327"/>
      <c r="GX125" s="327"/>
      <c r="GY125" s="327"/>
      <c r="GZ125" s="327"/>
      <c r="HA125" s="327"/>
      <c r="HB125" s="327"/>
      <c r="HC125" s="327"/>
      <c r="HD125" s="327"/>
      <c r="HE125" s="327"/>
      <c r="HF125" s="327"/>
      <c r="HG125" s="327"/>
      <c r="HH125" s="327"/>
      <c r="HI125" s="327"/>
      <c r="HJ125" s="327"/>
      <c r="HK125" s="327"/>
      <c r="HL125" s="327"/>
      <c r="HM125" s="327"/>
      <c r="HN125" s="327"/>
      <c r="HO125" s="327"/>
      <c r="HP125" s="327"/>
      <c r="HQ125" s="327"/>
      <c r="HR125" s="327"/>
      <c r="HS125" s="327"/>
      <c r="HT125" s="327"/>
      <c r="HU125" s="327"/>
      <c r="HV125" s="327"/>
      <c r="HW125" s="327"/>
      <c r="HX125" s="327"/>
      <c r="HY125" s="327"/>
      <c r="HZ125" s="327"/>
      <c r="IA125" s="327"/>
      <c r="IB125" s="327"/>
      <c r="IC125" s="327"/>
      <c r="ID125" s="327"/>
      <c r="IE125" s="327"/>
      <c r="IF125" s="327"/>
      <c r="IG125" s="327"/>
      <c r="IH125" s="327"/>
      <c r="II125" s="327"/>
      <c r="IJ125" s="327"/>
      <c r="IK125" s="327"/>
      <c r="IL125" s="327"/>
      <c r="IM125" s="327"/>
      <c r="IN125" s="327"/>
      <c r="IO125" s="327"/>
      <c r="IP125" s="327"/>
      <c r="IQ125" s="327"/>
      <c r="IR125" s="327"/>
      <c r="IS125" s="327"/>
      <c r="IT125" s="327"/>
      <c r="IU125" s="327"/>
      <c r="IV125" s="327"/>
      <c r="IW125" s="327"/>
      <c r="IX125" s="327"/>
      <c r="IY125" s="327"/>
      <c r="IZ125" s="327"/>
      <c r="JA125" s="327"/>
      <c r="JB125" s="327"/>
      <c r="JC125" s="327"/>
      <c r="JD125" s="327"/>
      <c r="JE125" s="327"/>
      <c r="JF125" s="327"/>
      <c r="JG125" s="327"/>
      <c r="JH125" s="327"/>
      <c r="JI125" s="327"/>
      <c r="JJ125" s="327"/>
      <c r="JK125" s="327"/>
      <c r="JL125" s="327"/>
      <c r="JM125" s="327"/>
      <c r="JN125" s="327"/>
      <c r="JO125" s="327"/>
      <c r="JP125" s="327"/>
      <c r="JQ125" s="327"/>
      <c r="JR125" s="327"/>
      <c r="JS125" s="327"/>
      <c r="JT125" s="327"/>
      <c r="JU125" s="327"/>
      <c r="JV125" s="327"/>
    </row>
    <row r="126" spans="1:282" s="341" customFormat="1" x14ac:dyDescent="0.25">
      <c r="A126" s="341" t="s">
        <v>389</v>
      </c>
    </row>
    <row r="127" spans="1:282" x14ac:dyDescent="0.25">
      <c r="A127" s="312"/>
      <c r="B127" s="313"/>
      <c r="C127" s="312"/>
      <c r="D127" s="314"/>
      <c r="E127" s="198"/>
      <c r="F127" s="198"/>
      <c r="G127" s="198"/>
      <c r="H127" s="204"/>
      <c r="I127" s="313"/>
      <c r="J127" s="204"/>
      <c r="K127" s="314"/>
      <c r="L127" s="198"/>
      <c r="M127" s="198"/>
      <c r="N127" s="198"/>
      <c r="O127" s="312"/>
      <c r="P127" s="313"/>
      <c r="Q127" s="312"/>
      <c r="R127" s="314"/>
      <c r="S127" s="198"/>
      <c r="T127" s="198"/>
      <c r="U127" s="198"/>
      <c r="X127" s="204"/>
      <c r="Y127" s="205"/>
      <c r="Z127" s="198"/>
      <c r="AA127" s="198"/>
      <c r="AB127" s="198"/>
    </row>
    <row r="128" spans="1:282" s="363" customFormat="1" x14ac:dyDescent="0.25">
      <c r="A128" s="360" t="s">
        <v>481</v>
      </c>
      <c r="B128" s="361"/>
      <c r="C128" s="348">
        <f t="shared" ref="C128:BN128" si="240">-(C78+C89+C100+C111+C122)</f>
        <v>1333.7833333333333</v>
      </c>
      <c r="D128" s="348">
        <f t="shared" si="240"/>
        <v>1333.7833333333333</v>
      </c>
      <c r="E128" s="348">
        <f t="shared" si="240"/>
        <v>1333.7833333333333</v>
      </c>
      <c r="F128" s="348">
        <f t="shared" si="240"/>
        <v>1333.7833333333333</v>
      </c>
      <c r="G128" s="348">
        <f t="shared" si="240"/>
        <v>1333.7833333333333</v>
      </c>
      <c r="H128" s="348">
        <f t="shared" si="240"/>
        <v>1333.7833333333333</v>
      </c>
      <c r="I128" s="348">
        <f t="shared" si="240"/>
        <v>1333.7833333333333</v>
      </c>
      <c r="J128" s="348">
        <f t="shared" si="240"/>
        <v>1333.7833333333333</v>
      </c>
      <c r="K128" s="348">
        <f t="shared" si="240"/>
        <v>1333.7833333333333</v>
      </c>
      <c r="L128" s="348">
        <f t="shared" si="240"/>
        <v>1333.7833333333333</v>
      </c>
      <c r="M128" s="348">
        <f t="shared" si="240"/>
        <v>1333.7833333333333</v>
      </c>
      <c r="N128" s="348">
        <f t="shared" si="240"/>
        <v>1333.7833333333333</v>
      </c>
      <c r="O128" s="348">
        <f t="shared" si="240"/>
        <v>4866.3874999999998</v>
      </c>
      <c r="P128" s="348">
        <f t="shared" si="240"/>
        <v>4866.3874999999998</v>
      </c>
      <c r="Q128" s="348">
        <f t="shared" si="240"/>
        <v>4866.3874999999998</v>
      </c>
      <c r="R128" s="348">
        <f t="shared" si="240"/>
        <v>4866.3874999999998</v>
      </c>
      <c r="S128" s="348">
        <f t="shared" si="240"/>
        <v>4866.3874999999998</v>
      </c>
      <c r="T128" s="348">
        <f t="shared" si="240"/>
        <v>4866.3874999999998</v>
      </c>
      <c r="U128" s="348">
        <f t="shared" si="240"/>
        <v>4866.3874999999998</v>
      </c>
      <c r="V128" s="348">
        <f t="shared" si="240"/>
        <v>4866.3874999999998</v>
      </c>
      <c r="W128" s="348">
        <f t="shared" si="240"/>
        <v>4866.3874999999998</v>
      </c>
      <c r="X128" s="348">
        <f t="shared" si="240"/>
        <v>4866.3874999999998</v>
      </c>
      <c r="Y128" s="348">
        <f t="shared" si="240"/>
        <v>4866.3874999999998</v>
      </c>
      <c r="Z128" s="348">
        <f t="shared" si="240"/>
        <v>4866.3874999999998</v>
      </c>
      <c r="AA128" s="348">
        <f t="shared" si="240"/>
        <v>11931.599999999999</v>
      </c>
      <c r="AB128" s="348">
        <f t="shared" si="240"/>
        <v>11900.146979519446</v>
      </c>
      <c r="AC128" s="348">
        <f t="shared" si="240"/>
        <v>11868.562904786886</v>
      </c>
      <c r="AD128" s="348">
        <f t="shared" si="240"/>
        <v>11836.847229742943</v>
      </c>
      <c r="AE128" s="348">
        <f t="shared" si="240"/>
        <v>11804.999406052986</v>
      </c>
      <c r="AF128" s="348">
        <f t="shared" si="240"/>
        <v>11773.018883097651</v>
      </c>
      <c r="AG128" s="348">
        <f t="shared" si="240"/>
        <v>11740.905107963337</v>
      </c>
      <c r="AH128" s="348">
        <f t="shared" si="240"/>
        <v>11708.657525432629</v>
      </c>
      <c r="AI128" s="348">
        <f t="shared" si="240"/>
        <v>11676.275577974709</v>
      </c>
      <c r="AJ128" s="348">
        <f t="shared" si="240"/>
        <v>11643.758705735716</v>
      </c>
      <c r="AK128" s="348">
        <f t="shared" si="240"/>
        <v>11611.106346529061</v>
      </c>
      <c r="AL128" s="348">
        <f t="shared" si="240"/>
        <v>11578.317935825711</v>
      </c>
      <c r="AM128" s="348">
        <f>-(AM78+AM89+AM100+AM111+AM122)</f>
        <v>20965.672073411097</v>
      </c>
      <c r="AN128" s="348">
        <f t="shared" si="240"/>
        <v>20905.633268408736</v>
      </c>
      <c r="AO128" s="348">
        <f t="shared" si="240"/>
        <v>20845.344301718862</v>
      </c>
      <c r="AP128" s="348">
        <f t="shared" si="240"/>
        <v>20784.804131001114</v>
      </c>
      <c r="AQ128" s="348">
        <f t="shared" si="240"/>
        <v>20724.011709572042</v>
      </c>
      <c r="AR128" s="348">
        <f t="shared" si="240"/>
        <v>20662.965986387018</v>
      </c>
      <c r="AS128" s="348">
        <f t="shared" si="240"/>
        <v>20601.665906022055</v>
      </c>
      <c r="AT128" s="348">
        <f t="shared" si="240"/>
        <v>20540.110408655572</v>
      </c>
      <c r="AU128" s="348">
        <f t="shared" si="240"/>
        <v>20478.298430050061</v>
      </c>
      <c r="AV128" s="348">
        <f t="shared" si="240"/>
        <v>20416.228901533694</v>
      </c>
      <c r="AW128" s="348">
        <f t="shared" si="240"/>
        <v>20353.900749981844</v>
      </c>
      <c r="AX128" s="348">
        <f t="shared" si="240"/>
        <v>20291.312897798525</v>
      </c>
      <c r="AY128" s="348">
        <f t="shared" si="240"/>
        <v>22583.535096231113</v>
      </c>
      <c r="AZ128" s="348">
        <f t="shared" si="240"/>
        <v>22513.077039291733</v>
      </c>
      <c r="BA128" s="348">
        <f t="shared" si="240"/>
        <v>22442.32540711511</v>
      </c>
      <c r="BB128" s="348">
        <f t="shared" si="240"/>
        <v>22371.278976471087</v>
      </c>
      <c r="BC128" s="348">
        <f t="shared" si="240"/>
        <v>22299.936519032708</v>
      </c>
      <c r="BD128" s="348">
        <f t="shared" si="240"/>
        <v>22228.296801355002</v>
      </c>
      <c r="BE128" s="348">
        <f t="shared" si="240"/>
        <v>22156.358584853642</v>
      </c>
      <c r="BF128" s="348">
        <f t="shared" si="240"/>
        <v>22084.120625783529</v>
      </c>
      <c r="BG128" s="348">
        <f t="shared" si="240"/>
        <v>22011.58167521729</v>
      </c>
      <c r="BH128" s="348">
        <f t="shared" si="240"/>
        <v>21938.740479023687</v>
      </c>
      <c r="BI128" s="348">
        <f t="shared" si="240"/>
        <v>21865.595777845949</v>
      </c>
      <c r="BJ128" s="348">
        <f t="shared" si="240"/>
        <v>21792.146307079962</v>
      </c>
      <c r="BK128" s="348">
        <f t="shared" si="240"/>
        <v>21718.390796852455</v>
      </c>
      <c r="BL128" s="348">
        <f t="shared" si="240"/>
        <v>21644.327971999002</v>
      </c>
      <c r="BM128" s="348">
        <f t="shared" si="240"/>
        <v>21569.956552041993</v>
      </c>
      <c r="BN128" s="348">
        <f t="shared" si="240"/>
        <v>21495.275251168496</v>
      </c>
      <c r="BO128" s="348">
        <f t="shared" ref="BO128:DZ128" si="241">-(BO78+BO89+BO100+BO111+BO122)</f>
        <v>21420.282778208028</v>
      </c>
      <c r="BP128" s="348">
        <f t="shared" si="241"/>
        <v>21344.977836610218</v>
      </c>
      <c r="BQ128" s="348">
        <f t="shared" si="241"/>
        <v>21269.359124422419</v>
      </c>
      <c r="BR128" s="348">
        <f t="shared" si="241"/>
        <v>21193.425334267176</v>
      </c>
      <c r="BS128" s="348">
        <f t="shared" si="241"/>
        <v>21117.175153319615</v>
      </c>
      <c r="BT128" s="348">
        <f t="shared" si="241"/>
        <v>21040.607263284775</v>
      </c>
      <c r="BU128" s="348">
        <f t="shared" si="241"/>
        <v>20963.720340374792</v>
      </c>
      <c r="BV128" s="348">
        <f t="shared" si="241"/>
        <v>20886.513055286014</v>
      </c>
      <c r="BW128" s="348">
        <f t="shared" si="241"/>
        <v>20808.984073176034</v>
      </c>
      <c r="BX128" s="348">
        <f t="shared" si="241"/>
        <v>20731.132053640595</v>
      </c>
      <c r="BY128" s="348">
        <f t="shared" si="241"/>
        <v>20652.955650690426</v>
      </c>
      <c r="BZ128" s="348">
        <f t="shared" si="241"/>
        <v>20574.453512727963</v>
      </c>
      <c r="CA128" s="348">
        <f t="shared" si="241"/>
        <v>20495.62428252399</v>
      </c>
      <c r="CB128" s="348">
        <f t="shared" si="241"/>
        <v>20416.466597194169</v>
      </c>
      <c r="CC128" s="348">
        <f t="shared" si="241"/>
        <v>20336.979088175471</v>
      </c>
      <c r="CD128" s="348">
        <f t="shared" si="241"/>
        <v>20257.160381202528</v>
      </c>
      <c r="CE128" s="348">
        <f t="shared" si="241"/>
        <v>20177.009096283869</v>
      </c>
      <c r="CF128" s="348">
        <f t="shared" si="241"/>
        <v>20096.523847678043</v>
      </c>
      <c r="CG128" s="348">
        <f t="shared" si="241"/>
        <v>20015.703243869695</v>
      </c>
      <c r="CH128" s="348">
        <f t="shared" si="241"/>
        <v>19934.545887545479</v>
      </c>
      <c r="CI128" s="348">
        <f t="shared" si="241"/>
        <v>19853.050375569917</v>
      </c>
      <c r="CJ128" s="348">
        <f t="shared" si="241"/>
        <v>19771.215298961117</v>
      </c>
      <c r="CK128" s="348">
        <f t="shared" si="241"/>
        <v>19689.039242866449</v>
      </c>
      <c r="CL128" s="348">
        <f t="shared" si="241"/>
        <v>19606.520786538054</v>
      </c>
      <c r="CM128" s="348">
        <f t="shared" si="241"/>
        <v>19523.658503308288</v>
      </c>
      <c r="CN128" s="348">
        <f t="shared" si="241"/>
        <v>19440.450960565067</v>
      </c>
      <c r="CO128" s="348">
        <f t="shared" si="241"/>
        <v>19356.896719727083</v>
      </c>
      <c r="CP128" s="348">
        <f t="shared" si="241"/>
        <v>19272.994336218941</v>
      </c>
      <c r="CQ128" s="348">
        <f t="shared" si="241"/>
        <v>19188.742359446183</v>
      </c>
      <c r="CR128" s="348">
        <f t="shared" si="241"/>
        <v>19104.139332770199</v>
      </c>
      <c r="CS128" s="348">
        <f t="shared" si="241"/>
        <v>19019.183793483073</v>
      </c>
      <c r="CT128" s="348">
        <f t="shared" si="241"/>
        <v>18933.874272782246</v>
      </c>
      <c r="CU128" s="348">
        <f t="shared" si="241"/>
        <v>18848.209295745164</v>
      </c>
      <c r="CV128" s="348">
        <f t="shared" si="241"/>
        <v>18762.187381303764</v>
      </c>
      <c r="CW128" s="348">
        <f t="shared" si="241"/>
        <v>18675.807042218858</v>
      </c>
      <c r="CX128" s="348">
        <f t="shared" si="241"/>
        <v>18589.066785054431</v>
      </c>
      <c r="CY128" s="348">
        <f t="shared" si="241"/>
        <v>18501.965110151817</v>
      </c>
      <c r="CZ128" s="348">
        <f t="shared" si="241"/>
        <v>18414.500511603779</v>
      </c>
      <c r="DA128" s="348">
        <f t="shared" si="241"/>
        <v>18326.671477228454</v>
      </c>
      <c r="DB128" s="348">
        <f t="shared" si="241"/>
        <v>18238.476488543234</v>
      </c>
      <c r="DC128" s="348">
        <f t="shared" si="241"/>
        <v>18149.914020738492</v>
      </c>
      <c r="DD128" s="348">
        <f t="shared" si="241"/>
        <v>18060.982542651233</v>
      </c>
      <c r="DE128" s="348">
        <f t="shared" si="241"/>
        <v>17971.680516738605</v>
      </c>
      <c r="DF128" s="348">
        <f t="shared" si="241"/>
        <v>17882.006399051341</v>
      </c>
      <c r="DG128" s="348">
        <f t="shared" si="241"/>
        <v>17791.958639207049</v>
      </c>
      <c r="DH128" s="348">
        <f t="shared" si="241"/>
        <v>17701.535680363406</v>
      </c>
      <c r="DI128" s="348">
        <f t="shared" si="241"/>
        <v>17610.735959191246</v>
      </c>
      <c r="DJ128" s="348">
        <f t="shared" si="241"/>
        <v>17519.557905847538</v>
      </c>
      <c r="DK128" s="348">
        <f t="shared" si="241"/>
        <v>17427.999943948231</v>
      </c>
      <c r="DL128" s="348">
        <f t="shared" si="241"/>
        <v>17336.060490541007</v>
      </c>
      <c r="DM128" s="348">
        <f t="shared" si="241"/>
        <v>17243.737956077926</v>
      </c>
      <c r="DN128" s="348">
        <f t="shared" si="241"/>
        <v>17151.03074438791</v>
      </c>
      <c r="DO128" s="348">
        <f t="shared" si="241"/>
        <v>17057.93725264919</v>
      </c>
      <c r="DP128" s="348">
        <f t="shared" si="241"/>
        <v>16964.455871361555</v>
      </c>
      <c r="DQ128" s="348">
        <f t="shared" si="241"/>
        <v>16870.584984318557</v>
      </c>
      <c r="DR128" s="348">
        <f t="shared" si="241"/>
        <v>16776.322968579541</v>
      </c>
      <c r="DS128" s="348">
        <f t="shared" si="241"/>
        <v>16681.668194441616</v>
      </c>
      <c r="DT128" s="348">
        <f t="shared" si="241"/>
        <v>16586.619025411452</v>
      </c>
      <c r="DU128" s="348">
        <f t="shared" si="241"/>
        <v>16491.173818176994</v>
      </c>
      <c r="DV128" s="348">
        <f t="shared" si="241"/>
        <v>16395.330922579058</v>
      </c>
      <c r="DW128" s="348">
        <f t="shared" si="241"/>
        <v>16299.0886815828</v>
      </c>
      <c r="DX128" s="348">
        <f t="shared" si="241"/>
        <v>16202.445431249056</v>
      </c>
      <c r="DY128" s="348">
        <f t="shared" si="241"/>
        <v>16105.399500705586</v>
      </c>
      <c r="DZ128" s="348">
        <f t="shared" si="241"/>
        <v>16007.949212118188</v>
      </c>
      <c r="EA128" s="348">
        <f t="shared" ref="EA128:GL128" si="242">-(EA78+EA89+EA100+EA111+EA122)</f>
        <v>15910.092880661676</v>
      </c>
      <c r="EB128" s="348">
        <f t="shared" si="242"/>
        <v>15811.82881449076</v>
      </c>
      <c r="EC128" s="348">
        <f t="shared" si="242"/>
        <v>15713.155314710799</v>
      </c>
      <c r="ED128" s="348">
        <f t="shared" si="242"/>
        <v>15614.070675348419</v>
      </c>
      <c r="EE128" s="348">
        <f t="shared" si="242"/>
        <v>15514.573183322032</v>
      </c>
      <c r="EF128" s="348">
        <f t="shared" si="242"/>
        <v>15414.661118412203</v>
      </c>
      <c r="EG128" s="348">
        <f t="shared" si="242"/>
        <v>15314.332753231914</v>
      </c>
      <c r="EH128" s="348">
        <f t="shared" si="242"/>
        <v>15213.58635319671</v>
      </c>
      <c r="EI128" s="348">
        <f t="shared" si="242"/>
        <v>15112.42017649469</v>
      </c>
      <c r="EJ128" s="348">
        <f t="shared" si="242"/>
        <v>15010.832474056409</v>
      </c>
      <c r="EK128" s="348">
        <f t="shared" si="242"/>
        <v>14908.82148952464</v>
      </c>
      <c r="EL128" s="348">
        <f t="shared" si="242"/>
        <v>14806.385459223986</v>
      </c>
      <c r="EM128" s="348">
        <f t="shared" si="242"/>
        <v>14703.522612130415</v>
      </c>
      <c r="EN128" s="348">
        <f t="shared" si="242"/>
        <v>14600.231169840617</v>
      </c>
      <c r="EO128" s="348">
        <f t="shared" si="242"/>
        <v>14496.509346541283</v>
      </c>
      <c r="EP128" s="348">
        <f t="shared" si="242"/>
        <v>14392.355348978199</v>
      </c>
      <c r="EQ128" s="348">
        <f t="shared" si="242"/>
        <v>14287.767376425267</v>
      </c>
      <c r="ER128" s="348">
        <f t="shared" si="242"/>
        <v>14182.743620653366</v>
      </c>
      <c r="ES128" s="348">
        <f t="shared" si="242"/>
        <v>14077.282265899084</v>
      </c>
      <c r="ET128" s="348">
        <f t="shared" si="242"/>
        <v>13971.381488833324</v>
      </c>
      <c r="EU128" s="348">
        <f t="shared" si="242"/>
        <v>13865.039458529791</v>
      </c>
      <c r="EV128" s="348">
        <f t="shared" si="242"/>
        <v>13758.254336433325</v>
      </c>
      <c r="EW128" s="348">
        <f t="shared" si="242"/>
        <v>13651.024276328126</v>
      </c>
      <c r="EX128" s="348">
        <f t="shared" si="242"/>
        <v>13543.347424305821</v>
      </c>
      <c r="EY128" s="348">
        <f t="shared" si="242"/>
        <v>13435.221918733423</v>
      </c>
      <c r="EZ128" s="348">
        <f t="shared" si="242"/>
        <v>13326.645890221138</v>
      </c>
      <c r="FA128" s="348">
        <f t="shared" si="242"/>
        <v>13217.617461590055</v>
      </c>
      <c r="FB128" s="348">
        <f t="shared" si="242"/>
        <v>13108.134747839675</v>
      </c>
      <c r="FC128" s="348">
        <f t="shared" si="242"/>
        <v>12998.195856115333</v>
      </c>
      <c r="FD128" s="348">
        <f t="shared" si="242"/>
        <v>12887.798885675473</v>
      </c>
      <c r="FE128" s="348">
        <f t="shared" si="242"/>
        <v>12776.941927858781</v>
      </c>
      <c r="FF128" s="348">
        <f t="shared" si="242"/>
        <v>12665.623066051188</v>
      </c>
      <c r="FG128" s="348">
        <f t="shared" si="242"/>
        <v>12553.840375652728</v>
      </c>
      <c r="FH128" s="348">
        <f t="shared" si="242"/>
        <v>12441.591924044276</v>
      </c>
      <c r="FI128" s="348">
        <f t="shared" si="242"/>
        <v>12328.875770554121</v>
      </c>
      <c r="FJ128" s="348">
        <f t="shared" si="242"/>
        <v>12215.689966424423</v>
      </c>
      <c r="FK128" s="348">
        <f t="shared" si="242"/>
        <v>12102.032554777521</v>
      </c>
      <c r="FL128" s="348">
        <f t="shared" si="242"/>
        <v>11987.901570582088</v>
      </c>
      <c r="FM128" s="348">
        <f t="shared" si="242"/>
        <v>11873.295040619174</v>
      </c>
      <c r="FN128" s="348">
        <f t="shared" si="242"/>
        <v>11758.21098344808</v>
      </c>
      <c r="FO128" s="348">
        <f t="shared" si="242"/>
        <v>11642.647409372108</v>
      </c>
      <c r="FP128" s="348">
        <f t="shared" si="242"/>
        <v>11526.602320404156</v>
      </c>
      <c r="FQ128" s="348">
        <f t="shared" si="242"/>
        <v>11410.073710232167</v>
      </c>
      <c r="FR128" s="348">
        <f t="shared" si="242"/>
        <v>11293.059564184459</v>
      </c>
      <c r="FS128" s="348">
        <f t="shared" si="242"/>
        <v>11175.557859194891</v>
      </c>
      <c r="FT128" s="348">
        <f t="shared" si="242"/>
        <v>11057.566563767861</v>
      </c>
      <c r="FU128" s="348">
        <f t="shared" si="242"/>
        <v>10939.08363794322</v>
      </c>
      <c r="FV128" s="348">
        <f t="shared" si="242"/>
        <v>10820.10703326098</v>
      </c>
      <c r="FW128" s="348">
        <f t="shared" si="242"/>
        <v>10700.634692725895</v>
      </c>
      <c r="FX128" s="348">
        <f t="shared" si="242"/>
        <v>10580.664550771913</v>
      </c>
      <c r="FY128" s="348">
        <f t="shared" si="242"/>
        <v>10460.194533226459</v>
      </c>
      <c r="FZ128" s="348">
        <f t="shared" si="242"/>
        <v>10339.222557274561</v>
      </c>
      <c r="GA128" s="348">
        <f t="shared" si="242"/>
        <v>10217.746531422867</v>
      </c>
      <c r="GB128" s="348">
        <f t="shared" si="242"/>
        <v>10095.764355463456</v>
      </c>
      <c r="GC128" s="348">
        <f t="shared" si="242"/>
        <v>9973.2739204375484</v>
      </c>
      <c r="GD128" s="348">
        <f t="shared" si="242"/>
        <v>9850.2731085990308</v>
      </c>
      <c r="GE128" s="348">
        <f t="shared" si="242"/>
        <v>9726.7597933778543</v>
      </c>
      <c r="GF128" s="348">
        <f t="shared" si="242"/>
        <v>9602.7318393432561</v>
      </c>
      <c r="GG128" s="348">
        <f t="shared" si="242"/>
        <v>9478.1871021668485</v>
      </c>
      <c r="GH128" s="348">
        <f t="shared" si="242"/>
        <v>9353.1234285855371</v>
      </c>
      <c r="GI128" s="348">
        <f t="shared" si="242"/>
        <v>9227.5386563643042</v>
      </c>
      <c r="GJ128" s="348">
        <f t="shared" si="242"/>
        <v>9101.4306142588157</v>
      </c>
      <c r="GK128" s="348">
        <f t="shared" si="242"/>
        <v>8974.7971219778883</v>
      </c>
      <c r="GL128" s="348">
        <f t="shared" si="242"/>
        <v>8847.6359901457909</v>
      </c>
      <c r="GM128" s="348">
        <f t="shared" ref="GM128:IX128" si="243">-(GM78+GM89+GM100+GM111+GM122)</f>
        <v>8719.945020264393</v>
      </c>
      <c r="GN128" s="348">
        <f t="shared" si="243"/>
        <v>8591.7220046751554</v>
      </c>
      <c r="GO128" s="348">
        <f t="shared" si="243"/>
        <v>8462.9647265209624</v>
      </c>
      <c r="GP128" s="348">
        <f t="shared" si="243"/>
        <v>8333.6709597077934</v>
      </c>
      <c r="GQ128" s="348">
        <f t="shared" si="243"/>
        <v>8203.8384688662372</v>
      </c>
      <c r="GR128" s="348">
        <f t="shared" si="243"/>
        <v>8073.4650093128412</v>
      </c>
      <c r="GS128" s="348">
        <f t="shared" si="243"/>
        <v>7942.5483270113045</v>
      </c>
      <c r="GT128" s="348">
        <f t="shared" si="243"/>
        <v>7811.0861585335124</v>
      </c>
      <c r="GU128" s="348">
        <f t="shared" si="243"/>
        <v>7679.0762310203963</v>
      </c>
      <c r="GV128" s="348">
        <f t="shared" si="243"/>
        <v>7546.5162621426425</v>
      </c>
      <c r="GW128" s="348">
        <f t="shared" si="243"/>
        <v>7413.4039600612305</v>
      </c>
      <c r="GX128" s="348">
        <f t="shared" si="243"/>
        <v>7279.7370233878128</v>
      </c>
      <c r="GY128" s="348">
        <f t="shared" si="243"/>
        <v>7145.513141144922</v>
      </c>
      <c r="GZ128" s="348">
        <f t="shared" si="243"/>
        <v>7010.729992726021</v>
      </c>
      <c r="HA128" s="348">
        <f t="shared" si="243"/>
        <v>6875.3852478553736</v>
      </c>
      <c r="HB128" s="348">
        <f t="shared" si="243"/>
        <v>6739.4765665477644</v>
      </c>
      <c r="HC128" s="348">
        <f t="shared" si="243"/>
        <v>6603.0015990680422</v>
      </c>
      <c r="HD128" s="348">
        <f t="shared" si="243"/>
        <v>6465.9579858904854</v>
      </c>
      <c r="HE128" s="348">
        <f t="shared" si="243"/>
        <v>6328.3433576580237</v>
      </c>
      <c r="HF128" s="348">
        <f t="shared" si="243"/>
        <v>6190.1553351412595</v>
      </c>
      <c r="HG128" s="348">
        <f t="shared" si="243"/>
        <v>6051.3915291973417</v>
      </c>
      <c r="HH128" s="348">
        <f t="shared" si="243"/>
        <v>5912.0495407286589</v>
      </c>
      <c r="HI128" s="348">
        <f t="shared" si="243"/>
        <v>5772.1269606413571</v>
      </c>
      <c r="HJ128" s="348">
        <f t="shared" si="243"/>
        <v>5631.621369803689</v>
      </c>
      <c r="HK128" s="348">
        <f t="shared" si="243"/>
        <v>5490.5303390041981</v>
      </c>
      <c r="HL128" s="348">
        <f t="shared" si="243"/>
        <v>5348.8514289097111</v>
      </c>
      <c r="HM128" s="348">
        <f t="shared" si="243"/>
        <v>5206.5821900231613</v>
      </c>
      <c r="HN128" s="348">
        <f t="shared" si="243"/>
        <v>5063.7201626412525</v>
      </c>
      <c r="HO128" s="348">
        <f t="shared" si="243"/>
        <v>4920.2628768119184</v>
      </c>
      <c r="HP128" s="348">
        <f t="shared" si="243"/>
        <v>4776.207852291629</v>
      </c>
      <c r="HQ128" s="348">
        <f t="shared" si="243"/>
        <v>4631.5525985025051</v>
      </c>
      <c r="HR128" s="348">
        <f t="shared" si="243"/>
        <v>4486.2946144892594</v>
      </c>
      <c r="HS128" s="348">
        <f t="shared" si="243"/>
        <v>4340.4313888759589</v>
      </c>
      <c r="HT128" s="348">
        <f t="shared" si="243"/>
        <v>4193.960399822603</v>
      </c>
      <c r="HU128" s="348">
        <f t="shared" si="243"/>
        <v>4046.8791149815243</v>
      </c>
      <c r="HV128" s="348">
        <f t="shared" si="243"/>
        <v>3899.1849914536078</v>
      </c>
      <c r="HW128" s="348">
        <f t="shared" si="243"/>
        <v>3750.8754757443262</v>
      </c>
      <c r="HX128" s="348">
        <f t="shared" si="243"/>
        <v>3601.9480037195876</v>
      </c>
      <c r="HY128" s="348">
        <f t="shared" si="243"/>
        <v>3452.4000005614134</v>
      </c>
      <c r="HZ128" s="348">
        <f t="shared" si="243"/>
        <v>3302.2288807234136</v>
      </c>
      <c r="IA128" s="348">
        <f t="shared" si="243"/>
        <v>3151.4320478860891</v>
      </c>
      <c r="IB128" s="348">
        <f t="shared" si="243"/>
        <v>3000.0068949119423</v>
      </c>
      <c r="IC128" s="348">
        <f t="shared" si="243"/>
        <v>2847.9508038004028</v>
      </c>
      <c r="ID128" s="348">
        <f t="shared" si="243"/>
        <v>2695.2611456425652</v>
      </c>
      <c r="IE128" s="348">
        <f t="shared" si="243"/>
        <v>2541.9352805757371</v>
      </c>
      <c r="IF128" s="348">
        <f t="shared" si="243"/>
        <v>2387.9705577377968</v>
      </c>
      <c r="IG128" s="348">
        <f t="shared" si="243"/>
        <v>2233.3643152213654</v>
      </c>
      <c r="IH128" s="348">
        <f t="shared" si="243"/>
        <v>2078.1138800277818</v>
      </c>
      <c r="II128" s="348">
        <f t="shared" si="243"/>
        <v>1922.2165680208914</v>
      </c>
      <c r="IJ128" s="348">
        <f t="shared" si="243"/>
        <v>1765.6696838806399</v>
      </c>
      <c r="IK128" s="348">
        <f t="shared" si="243"/>
        <v>1608.47052105647</v>
      </c>
      <c r="IL128" s="348">
        <f t="shared" si="243"/>
        <v>1450.616361720533</v>
      </c>
      <c r="IM128" s="348">
        <f t="shared" si="243"/>
        <v>1292.1044767206959</v>
      </c>
      <c r="IN128" s="348">
        <f t="shared" si="243"/>
        <v>1132.9321255333596</v>
      </c>
      <c r="IO128" s="348">
        <f t="shared" si="243"/>
        <v>973.09655621607624</v>
      </c>
      <c r="IP128" s="348">
        <f t="shared" si="243"/>
        <v>812.59500535997063</v>
      </c>
      <c r="IQ128" s="348">
        <f t="shared" si="243"/>
        <v>651.42469804196469</v>
      </c>
      <c r="IR128" s="348">
        <f t="shared" si="243"/>
        <v>489.58284777680035</v>
      </c>
      <c r="IS128" s="348">
        <f t="shared" si="243"/>
        <v>327.06665646886455</v>
      </c>
      <c r="IT128" s="348">
        <f t="shared" si="243"/>
        <v>163.87331436381237</v>
      </c>
      <c r="IU128" s="348">
        <f t="shared" si="243"/>
        <v>-1.0881725150587346E-11</v>
      </c>
      <c r="IV128" s="348">
        <f t="shared" si="243"/>
        <v>-1.0881725150587346E-11</v>
      </c>
      <c r="IW128" s="348">
        <f t="shared" si="243"/>
        <v>-1.0881725150587346E-11</v>
      </c>
      <c r="IX128" s="348">
        <f t="shared" si="243"/>
        <v>-1.0881725150587346E-11</v>
      </c>
      <c r="IY128" s="348">
        <f t="shared" ref="IY128:JV128" si="244">-(IY78+IY89+IY100+IY111+IY122)</f>
        <v>-1.0881725150587346E-11</v>
      </c>
      <c r="IZ128" s="348">
        <f t="shared" si="244"/>
        <v>-1.0881725150587346E-11</v>
      </c>
      <c r="JA128" s="348">
        <f t="shared" si="244"/>
        <v>-1.0881725150587346E-11</v>
      </c>
      <c r="JB128" s="348">
        <f t="shared" si="244"/>
        <v>-1.0881725150587346E-11</v>
      </c>
      <c r="JC128" s="348">
        <f t="shared" si="244"/>
        <v>-1.0881725150587346E-11</v>
      </c>
      <c r="JD128" s="348">
        <f t="shared" si="244"/>
        <v>-1.0881725150587346E-11</v>
      </c>
      <c r="JE128" s="348">
        <f t="shared" si="244"/>
        <v>-1.0881725150587346E-11</v>
      </c>
      <c r="JF128" s="348">
        <f t="shared" si="244"/>
        <v>-1.0881725150587346E-11</v>
      </c>
      <c r="JG128" s="348">
        <f t="shared" si="244"/>
        <v>-1.0881725150587346E-11</v>
      </c>
      <c r="JH128" s="348">
        <f t="shared" si="244"/>
        <v>-1.0881725150587346E-11</v>
      </c>
      <c r="JI128" s="348">
        <f t="shared" si="244"/>
        <v>-1.0881725150587346E-11</v>
      </c>
      <c r="JJ128" s="348">
        <f t="shared" si="244"/>
        <v>-1.0881725150587346E-11</v>
      </c>
      <c r="JK128" s="348">
        <f t="shared" si="244"/>
        <v>-1.0881725150587346E-11</v>
      </c>
      <c r="JL128" s="348">
        <f t="shared" si="244"/>
        <v>-1.0881725150587346E-11</v>
      </c>
      <c r="JM128" s="348">
        <f t="shared" si="244"/>
        <v>-1.0881725150587346E-11</v>
      </c>
      <c r="JN128" s="348">
        <f t="shared" si="244"/>
        <v>-1.0881725150587346E-11</v>
      </c>
      <c r="JO128" s="348">
        <f t="shared" si="244"/>
        <v>-1.0881725150587346E-11</v>
      </c>
      <c r="JP128" s="348">
        <f t="shared" si="244"/>
        <v>-1.0881725150587346E-11</v>
      </c>
      <c r="JQ128" s="348">
        <f t="shared" si="244"/>
        <v>-1.0881725150587346E-11</v>
      </c>
      <c r="JR128" s="348">
        <f t="shared" si="244"/>
        <v>-1.0881725150587346E-11</v>
      </c>
      <c r="JS128" s="348">
        <f t="shared" si="244"/>
        <v>-1.0881725150587346E-11</v>
      </c>
      <c r="JT128" s="348">
        <f t="shared" si="244"/>
        <v>-1.0881725150587346E-11</v>
      </c>
      <c r="JU128" s="348">
        <f t="shared" si="244"/>
        <v>-1.0881725150587346E-11</v>
      </c>
      <c r="JV128" s="348">
        <f t="shared" si="244"/>
        <v>-1.0881725150587346E-11</v>
      </c>
    </row>
    <row r="129" spans="1:282" s="363" customFormat="1" x14ac:dyDescent="0.25">
      <c r="A129" s="360" t="s">
        <v>388</v>
      </c>
      <c r="B129" s="361"/>
      <c r="C129" s="348">
        <f t="shared" ref="C129:BN129" si="245">-(C74+C85+C96+C107+C118)</f>
        <v>0</v>
      </c>
      <c r="D129" s="348">
        <f t="shared" si="245"/>
        <v>0</v>
      </c>
      <c r="E129" s="348">
        <f t="shared" si="245"/>
        <v>0</v>
      </c>
      <c r="F129" s="348">
        <f t="shared" si="245"/>
        <v>0</v>
      </c>
      <c r="G129" s="348">
        <f t="shared" si="245"/>
        <v>0</v>
      </c>
      <c r="H129" s="348">
        <f t="shared" si="245"/>
        <v>0</v>
      </c>
      <c r="I129" s="348">
        <f t="shared" si="245"/>
        <v>0</v>
      </c>
      <c r="J129" s="348">
        <f t="shared" si="245"/>
        <v>0</v>
      </c>
      <c r="K129" s="348">
        <f t="shared" si="245"/>
        <v>0</v>
      </c>
      <c r="L129" s="348">
        <f t="shared" si="245"/>
        <v>0</v>
      </c>
      <c r="M129" s="348">
        <f t="shared" si="245"/>
        <v>0</v>
      </c>
      <c r="N129" s="348">
        <f t="shared" si="245"/>
        <v>0</v>
      </c>
      <c r="O129" s="348">
        <f t="shared" si="245"/>
        <v>0</v>
      </c>
      <c r="P129" s="348">
        <f t="shared" si="245"/>
        <v>0</v>
      </c>
      <c r="Q129" s="348">
        <f t="shared" si="245"/>
        <v>0</v>
      </c>
      <c r="R129" s="348">
        <f t="shared" si="245"/>
        <v>0</v>
      </c>
      <c r="S129" s="348">
        <f t="shared" si="245"/>
        <v>0</v>
      </c>
      <c r="T129" s="348">
        <f t="shared" si="245"/>
        <v>0</v>
      </c>
      <c r="U129" s="348">
        <f t="shared" si="245"/>
        <v>0</v>
      </c>
      <c r="V129" s="348">
        <f t="shared" si="245"/>
        <v>0</v>
      </c>
      <c r="W129" s="348">
        <f t="shared" si="245"/>
        <v>0</v>
      </c>
      <c r="X129" s="348">
        <f t="shared" si="245"/>
        <v>0</v>
      </c>
      <c r="Y129" s="348">
        <f t="shared" si="245"/>
        <v>0</v>
      </c>
      <c r="Z129" s="348">
        <f t="shared" si="245"/>
        <v>0</v>
      </c>
      <c r="AA129" s="348">
        <f t="shared" si="245"/>
        <v>7548.7249153331613</v>
      </c>
      <c r="AB129" s="348">
        <f t="shared" si="245"/>
        <v>7580.1779358137173</v>
      </c>
      <c r="AC129" s="348">
        <f t="shared" si="245"/>
        <v>7611.7620105462729</v>
      </c>
      <c r="AD129" s="348">
        <f t="shared" si="245"/>
        <v>7643.4776855902164</v>
      </c>
      <c r="AE129" s="348">
        <f t="shared" si="245"/>
        <v>7675.3255092801755</v>
      </c>
      <c r="AF129" s="348">
        <f t="shared" si="245"/>
        <v>7707.3060322355113</v>
      </c>
      <c r="AG129" s="348">
        <f t="shared" si="245"/>
        <v>7739.4198073698253</v>
      </c>
      <c r="AH129" s="348">
        <f t="shared" si="245"/>
        <v>7771.6673899005336</v>
      </c>
      <c r="AI129" s="348">
        <f t="shared" si="245"/>
        <v>7804.0493373584513</v>
      </c>
      <c r="AJ129" s="348">
        <f t="shared" si="245"/>
        <v>7836.5662095974449</v>
      </c>
      <c r="AK129" s="348">
        <f t="shared" si="245"/>
        <v>7869.2185688041</v>
      </c>
      <c r="AL129" s="348">
        <f t="shared" si="245"/>
        <v>7902.0069795074514</v>
      </c>
      <c r="AM129" s="348">
        <f t="shared" si="245"/>
        <v>14409.313200566954</v>
      </c>
      <c r="AN129" s="348">
        <f t="shared" si="245"/>
        <v>14469.352005569317</v>
      </c>
      <c r="AO129" s="348">
        <f t="shared" si="245"/>
        <v>14529.640972259189</v>
      </c>
      <c r="AP129" s="348">
        <f t="shared" si="245"/>
        <v>14590.181142976937</v>
      </c>
      <c r="AQ129" s="348">
        <f t="shared" si="245"/>
        <v>14650.973564406006</v>
      </c>
      <c r="AR129" s="348">
        <f t="shared" si="245"/>
        <v>14712.019287591032</v>
      </c>
      <c r="AS129" s="348">
        <f t="shared" si="245"/>
        <v>14773.319367955995</v>
      </c>
      <c r="AT129" s="348">
        <f t="shared" si="245"/>
        <v>14834.874865322479</v>
      </c>
      <c r="AU129" s="348">
        <f t="shared" si="245"/>
        <v>14896.686843927988</v>
      </c>
      <c r="AV129" s="348">
        <f t="shared" si="245"/>
        <v>14958.756372444357</v>
      </c>
      <c r="AW129" s="348">
        <f t="shared" si="245"/>
        <v>15021.084523996209</v>
      </c>
      <c r="AX129" s="348">
        <f t="shared" si="245"/>
        <v>15083.672376179526</v>
      </c>
      <c r="AY129" s="348">
        <f t="shared" si="245"/>
        <v>16909.933665450291</v>
      </c>
      <c r="AZ129" s="348">
        <f t="shared" si="245"/>
        <v>16980.391722389668</v>
      </c>
      <c r="BA129" s="348">
        <f t="shared" si="245"/>
        <v>17051.143354566291</v>
      </c>
      <c r="BB129" s="348">
        <f t="shared" si="245"/>
        <v>17122.189785210317</v>
      </c>
      <c r="BC129" s="348">
        <f t="shared" si="245"/>
        <v>17193.532242648693</v>
      </c>
      <c r="BD129" s="348">
        <f t="shared" si="245"/>
        <v>17265.171960326399</v>
      </c>
      <c r="BE129" s="348">
        <f t="shared" si="245"/>
        <v>17337.110176827759</v>
      </c>
      <c r="BF129" s="348">
        <f t="shared" si="245"/>
        <v>17409.348135897875</v>
      </c>
      <c r="BG129" s="348">
        <f t="shared" si="245"/>
        <v>17481.887086464114</v>
      </c>
      <c r="BH129" s="348">
        <f t="shared" si="245"/>
        <v>17554.728282657714</v>
      </c>
      <c r="BI129" s="348">
        <f t="shared" si="245"/>
        <v>17627.872983835452</v>
      </c>
      <c r="BJ129" s="348">
        <f t="shared" si="245"/>
        <v>17701.322454601435</v>
      </c>
      <c r="BK129" s="348">
        <f t="shared" si="245"/>
        <v>17775.077964828943</v>
      </c>
      <c r="BL129" s="348">
        <f t="shared" si="245"/>
        <v>17849.140789682395</v>
      </c>
      <c r="BM129" s="348">
        <f t="shared" si="245"/>
        <v>17923.512209639404</v>
      </c>
      <c r="BN129" s="348">
        <f t="shared" si="245"/>
        <v>17998.193510512901</v>
      </c>
      <c r="BO129" s="348">
        <f t="shared" ref="BO129:DZ129" si="246">-(BO74+BO85+BO96+BO107+BO118)</f>
        <v>18073.185983473373</v>
      </c>
      <c r="BP129" s="348">
        <f t="shared" si="246"/>
        <v>18148.490925071179</v>
      </c>
      <c r="BQ129" s="348">
        <f t="shared" si="246"/>
        <v>18224.109637258978</v>
      </c>
      <c r="BR129" s="348">
        <f t="shared" si="246"/>
        <v>18300.043427414224</v>
      </c>
      <c r="BS129" s="348">
        <f t="shared" si="246"/>
        <v>18376.293608361782</v>
      </c>
      <c r="BT129" s="348">
        <f t="shared" si="246"/>
        <v>18452.861498396625</v>
      </c>
      <c r="BU129" s="348">
        <f t="shared" si="246"/>
        <v>18529.748421306609</v>
      </c>
      <c r="BV129" s="348">
        <f t="shared" si="246"/>
        <v>18606.955706395387</v>
      </c>
      <c r="BW129" s="348">
        <f t="shared" si="246"/>
        <v>18684.484688505367</v>
      </c>
      <c r="BX129" s="348">
        <f t="shared" si="246"/>
        <v>18762.336708040806</v>
      </c>
      <c r="BY129" s="348">
        <f t="shared" si="246"/>
        <v>18840.513110990974</v>
      </c>
      <c r="BZ129" s="348">
        <f t="shared" si="246"/>
        <v>18919.015248953438</v>
      </c>
      <c r="CA129" s="348">
        <f t="shared" si="246"/>
        <v>18997.844479157407</v>
      </c>
      <c r="CB129" s="348">
        <f t="shared" si="246"/>
        <v>19077.002164487232</v>
      </c>
      <c r="CC129" s="348">
        <f t="shared" si="246"/>
        <v>19156.489673505926</v>
      </c>
      <c r="CD129" s="348">
        <f t="shared" si="246"/>
        <v>19236.308380478869</v>
      </c>
      <c r="CE129" s="348">
        <f t="shared" si="246"/>
        <v>19316.459665397531</v>
      </c>
      <c r="CF129" s="348">
        <f t="shared" si="246"/>
        <v>19396.944914003358</v>
      </c>
      <c r="CG129" s="348">
        <f t="shared" si="246"/>
        <v>19477.765517811706</v>
      </c>
      <c r="CH129" s="348">
        <f t="shared" si="246"/>
        <v>19558.922874135915</v>
      </c>
      <c r="CI129" s="348">
        <f t="shared" si="246"/>
        <v>19640.418386111483</v>
      </c>
      <c r="CJ129" s="348">
        <f t="shared" si="246"/>
        <v>19722.253462720284</v>
      </c>
      <c r="CK129" s="348">
        <f t="shared" si="246"/>
        <v>19804.429518814948</v>
      </c>
      <c r="CL129" s="348">
        <f t="shared" si="246"/>
        <v>19886.947975143343</v>
      </c>
      <c r="CM129" s="348">
        <f t="shared" si="246"/>
        <v>19969.810258373112</v>
      </c>
      <c r="CN129" s="348">
        <f t="shared" si="246"/>
        <v>20053.01780111633</v>
      </c>
      <c r="CO129" s="348">
        <f t="shared" si="246"/>
        <v>20136.572041954318</v>
      </c>
      <c r="CP129" s="348">
        <f t="shared" si="246"/>
        <v>20220.474425462457</v>
      </c>
      <c r="CQ129" s="348">
        <f t="shared" si="246"/>
        <v>20304.726402235217</v>
      </c>
      <c r="CR129" s="348">
        <f t="shared" si="246"/>
        <v>20389.329428911202</v>
      </c>
      <c r="CS129" s="348">
        <f t="shared" si="246"/>
        <v>20474.284968198332</v>
      </c>
      <c r="CT129" s="348">
        <f t="shared" si="246"/>
        <v>20559.594488899158</v>
      </c>
      <c r="CU129" s="348">
        <f t="shared" si="246"/>
        <v>20645.259465936237</v>
      </c>
      <c r="CV129" s="348">
        <f t="shared" si="246"/>
        <v>20731.281380377637</v>
      </c>
      <c r="CW129" s="348">
        <f t="shared" si="246"/>
        <v>20817.661719462543</v>
      </c>
      <c r="CX129" s="348">
        <f t="shared" si="246"/>
        <v>20904.401976626974</v>
      </c>
      <c r="CY129" s="348">
        <f t="shared" si="246"/>
        <v>20991.503651529583</v>
      </c>
      <c r="CZ129" s="348">
        <f t="shared" si="246"/>
        <v>21078.968250077618</v>
      </c>
      <c r="DA129" s="348">
        <f t="shared" si="246"/>
        <v>21166.797284452943</v>
      </c>
      <c r="DB129" s="348">
        <f t="shared" si="246"/>
        <v>21254.992273138167</v>
      </c>
      <c r="DC129" s="348">
        <f t="shared" si="246"/>
        <v>21343.554740942909</v>
      </c>
      <c r="DD129" s="348">
        <f t="shared" si="246"/>
        <v>21432.486219030176</v>
      </c>
      <c r="DE129" s="348">
        <f t="shared" si="246"/>
        <v>21521.788244942803</v>
      </c>
      <c r="DF129" s="348">
        <f t="shared" si="246"/>
        <v>21611.46236263006</v>
      </c>
      <c r="DG129" s="348">
        <f t="shared" si="246"/>
        <v>21701.510122474348</v>
      </c>
      <c r="DH129" s="348">
        <f t="shared" si="246"/>
        <v>21791.933081317991</v>
      </c>
      <c r="DI129" s="348">
        <f t="shared" si="246"/>
        <v>21882.732802490151</v>
      </c>
      <c r="DJ129" s="348">
        <f t="shared" si="246"/>
        <v>21973.910855833863</v>
      </c>
      <c r="DK129" s="348">
        <f t="shared" si="246"/>
        <v>22065.46881773317</v>
      </c>
      <c r="DL129" s="348">
        <f t="shared" si="246"/>
        <v>22157.408271140386</v>
      </c>
      <c r="DM129" s="348">
        <f t="shared" si="246"/>
        <v>22249.730805603474</v>
      </c>
      <c r="DN129" s="348">
        <f t="shared" si="246"/>
        <v>22342.438017293487</v>
      </c>
      <c r="DO129" s="348">
        <f t="shared" si="246"/>
        <v>22435.531509032215</v>
      </c>
      <c r="DP129" s="348">
        <f t="shared" si="246"/>
        <v>22529.012890319842</v>
      </c>
      <c r="DQ129" s="348">
        <f t="shared" si="246"/>
        <v>22622.88377736284</v>
      </c>
      <c r="DR129" s="348">
        <f t="shared" si="246"/>
        <v>22717.145793101859</v>
      </c>
      <c r="DS129" s="348">
        <f t="shared" si="246"/>
        <v>22811.800567239785</v>
      </c>
      <c r="DT129" s="348">
        <f t="shared" si="246"/>
        <v>22906.849736269949</v>
      </c>
      <c r="DU129" s="348">
        <f t="shared" si="246"/>
        <v>23002.294943504407</v>
      </c>
      <c r="DV129" s="348">
        <f t="shared" si="246"/>
        <v>23098.137839102343</v>
      </c>
      <c r="DW129" s="348">
        <f t="shared" si="246"/>
        <v>23194.380080098603</v>
      </c>
      <c r="DX129" s="348">
        <f t="shared" si="246"/>
        <v>23291.023330432341</v>
      </c>
      <c r="DY129" s="348">
        <f t="shared" si="246"/>
        <v>23388.069260975812</v>
      </c>
      <c r="DZ129" s="348">
        <f t="shared" si="246"/>
        <v>23485.519549563211</v>
      </c>
      <c r="EA129" s="348">
        <f t="shared" ref="EA129:GL129" si="247">-(EA74+EA85+EA96+EA107+EA118)</f>
        <v>23583.375881019725</v>
      </c>
      <c r="EB129" s="348">
        <f t="shared" si="247"/>
        <v>23681.639947190637</v>
      </c>
      <c r="EC129" s="348">
        <f t="shared" si="247"/>
        <v>23780.313446970606</v>
      </c>
      <c r="ED129" s="348">
        <f t="shared" si="247"/>
        <v>23879.398086332982</v>
      </c>
      <c r="EE129" s="348">
        <f t="shared" si="247"/>
        <v>23978.895578359363</v>
      </c>
      <c r="EF129" s="348">
        <f t="shared" si="247"/>
        <v>24078.807643269192</v>
      </c>
      <c r="EG129" s="348">
        <f t="shared" si="247"/>
        <v>24179.136008449485</v>
      </c>
      <c r="EH129" s="348">
        <f t="shared" si="247"/>
        <v>24279.882408484686</v>
      </c>
      <c r="EI129" s="348">
        <f t="shared" si="247"/>
        <v>24381.048585186709</v>
      </c>
      <c r="EJ129" s="348">
        <f t="shared" si="247"/>
        <v>24482.636287624988</v>
      </c>
      <c r="EK129" s="348">
        <f t="shared" si="247"/>
        <v>24584.647272156759</v>
      </c>
      <c r="EL129" s="348">
        <f t="shared" si="247"/>
        <v>24687.083302457409</v>
      </c>
      <c r="EM129" s="348">
        <f t="shared" si="247"/>
        <v>24789.946149550982</v>
      </c>
      <c r="EN129" s="348">
        <f t="shared" si="247"/>
        <v>24893.237591840782</v>
      </c>
      <c r="EO129" s="348">
        <f t="shared" si="247"/>
        <v>24996.959415140122</v>
      </c>
      <c r="EP129" s="348">
        <f t="shared" si="247"/>
        <v>25101.113412703206</v>
      </c>
      <c r="EQ129" s="348">
        <f t="shared" si="247"/>
        <v>25205.701385256132</v>
      </c>
      <c r="ER129" s="348">
        <f t="shared" si="247"/>
        <v>25310.725141028033</v>
      </c>
      <c r="ES129" s="348">
        <f t="shared" si="247"/>
        <v>25416.186495782313</v>
      </c>
      <c r="ET129" s="348">
        <f t="shared" si="247"/>
        <v>25522.087272848075</v>
      </c>
      <c r="EU129" s="348">
        <f t="shared" si="247"/>
        <v>25628.42930315161</v>
      </c>
      <c r="EV129" s="348">
        <f t="shared" si="247"/>
        <v>25735.214425248079</v>
      </c>
      <c r="EW129" s="348">
        <f t="shared" si="247"/>
        <v>25842.444485353273</v>
      </c>
      <c r="EX129" s="348">
        <f t="shared" si="247"/>
        <v>25950.121337375582</v>
      </c>
      <c r="EY129" s="348">
        <f t="shared" si="247"/>
        <v>26058.246842947981</v>
      </c>
      <c r="EZ129" s="348">
        <f t="shared" si="247"/>
        <v>26166.822871460259</v>
      </c>
      <c r="FA129" s="348">
        <f t="shared" si="247"/>
        <v>26275.851300091344</v>
      </c>
      <c r="FB129" s="348">
        <f t="shared" si="247"/>
        <v>26385.33401384173</v>
      </c>
      <c r="FC129" s="348">
        <f t="shared" si="247"/>
        <v>26495.272905566067</v>
      </c>
      <c r="FD129" s="348">
        <f t="shared" si="247"/>
        <v>26605.66987600593</v>
      </c>
      <c r="FE129" s="348">
        <f t="shared" si="247"/>
        <v>26716.526833822616</v>
      </c>
      <c r="FF129" s="348">
        <f t="shared" si="247"/>
        <v>26827.845695630203</v>
      </c>
      <c r="FG129" s="348">
        <f t="shared" si="247"/>
        <v>26939.628386028671</v>
      </c>
      <c r="FH129" s="348">
        <f t="shared" si="247"/>
        <v>27051.876837637123</v>
      </c>
      <c r="FI129" s="348">
        <f t="shared" si="247"/>
        <v>27164.592991127276</v>
      </c>
      <c r="FJ129" s="348">
        <f t="shared" si="247"/>
        <v>27277.778795256978</v>
      </c>
      <c r="FK129" s="348">
        <f t="shared" si="247"/>
        <v>27391.436206903876</v>
      </c>
      <c r="FL129" s="348">
        <f t="shared" si="247"/>
        <v>27505.567191099308</v>
      </c>
      <c r="FM129" s="348">
        <f t="shared" si="247"/>
        <v>27620.173721062223</v>
      </c>
      <c r="FN129" s="348">
        <f t="shared" si="247"/>
        <v>27735.257778233314</v>
      </c>
      <c r="FO129" s="348">
        <f t="shared" si="247"/>
        <v>27850.821352309285</v>
      </c>
      <c r="FP129" s="348">
        <f t="shared" si="247"/>
        <v>27966.866441277245</v>
      </c>
      <c r="FQ129" s="348">
        <f t="shared" si="247"/>
        <v>28083.395051449232</v>
      </c>
      <c r="FR129" s="348">
        <f t="shared" si="247"/>
        <v>28200.409197496938</v>
      </c>
      <c r="FS129" s="348">
        <f t="shared" si="247"/>
        <v>28317.910902486507</v>
      </c>
      <c r="FT129" s="348">
        <f t="shared" si="247"/>
        <v>28435.902197913536</v>
      </c>
      <c r="FU129" s="348">
        <f t="shared" si="247"/>
        <v>28554.385123738171</v>
      </c>
      <c r="FV129" s="348">
        <f t="shared" si="247"/>
        <v>28673.361728420419</v>
      </c>
      <c r="FW129" s="348">
        <f t="shared" si="247"/>
        <v>28792.834068955497</v>
      </c>
      <c r="FX129" s="348">
        <f t="shared" si="247"/>
        <v>28912.804210909482</v>
      </c>
      <c r="FY129" s="348">
        <f t="shared" si="247"/>
        <v>29033.274228454942</v>
      </c>
      <c r="FZ129" s="348">
        <f t="shared" si="247"/>
        <v>29154.246204406838</v>
      </c>
      <c r="GA129" s="348">
        <f t="shared" si="247"/>
        <v>29275.722230258532</v>
      </c>
      <c r="GB129" s="348">
        <f t="shared" si="247"/>
        <v>29397.704406217945</v>
      </c>
      <c r="GC129" s="348">
        <f t="shared" si="247"/>
        <v>29520.194841243851</v>
      </c>
      <c r="GD129" s="348">
        <f t="shared" si="247"/>
        <v>29643.195653082363</v>
      </c>
      <c r="GE129" s="348">
        <f t="shared" si="247"/>
        <v>29766.708968303545</v>
      </c>
      <c r="GF129" s="348">
        <f t="shared" si="247"/>
        <v>29890.736922338143</v>
      </c>
      <c r="GG129" s="348">
        <f t="shared" si="247"/>
        <v>30015.281659514549</v>
      </c>
      <c r="GH129" s="348">
        <f t="shared" si="247"/>
        <v>30140.345333095858</v>
      </c>
      <c r="GI129" s="348">
        <f t="shared" si="247"/>
        <v>30265.930105317089</v>
      </c>
      <c r="GJ129" s="348">
        <f t="shared" si="247"/>
        <v>30392.03814742258</v>
      </c>
      <c r="GK129" s="348">
        <f t="shared" si="247"/>
        <v>30518.671639703505</v>
      </c>
      <c r="GL129" s="348">
        <f t="shared" si="247"/>
        <v>30645.832771535606</v>
      </c>
      <c r="GM129" s="348">
        <f t="shared" ref="GM129:IX129" si="248">-(GM74+GM85+GM96+GM107+GM118)</f>
        <v>30773.523741417004</v>
      </c>
      <c r="GN129" s="348">
        <f t="shared" si="248"/>
        <v>30901.746757006244</v>
      </c>
      <c r="GO129" s="348">
        <f t="shared" si="248"/>
        <v>31030.504035160429</v>
      </c>
      <c r="GP129" s="348">
        <f t="shared" si="248"/>
        <v>31159.7978019736</v>
      </c>
      <c r="GQ129" s="348">
        <f t="shared" si="248"/>
        <v>31289.63029281516</v>
      </c>
      <c r="GR129" s="348">
        <f t="shared" si="248"/>
        <v>31420.003752368553</v>
      </c>
      <c r="GS129" s="348">
        <f t="shared" si="248"/>
        <v>31550.920434670086</v>
      </c>
      <c r="GT129" s="348">
        <f t="shared" si="248"/>
        <v>31682.382603147882</v>
      </c>
      <c r="GU129" s="348">
        <f t="shared" si="248"/>
        <v>31814.392530661</v>
      </c>
      <c r="GV129" s="348">
        <f t="shared" si="248"/>
        <v>31946.952499538751</v>
      </c>
      <c r="GW129" s="348">
        <f t="shared" si="248"/>
        <v>32080.064801620167</v>
      </c>
      <c r="GX129" s="348">
        <f t="shared" si="248"/>
        <v>32213.731738293583</v>
      </c>
      <c r="GY129" s="348">
        <f t="shared" si="248"/>
        <v>32347.955620536468</v>
      </c>
      <c r="GZ129" s="348">
        <f t="shared" si="248"/>
        <v>32482.738768955373</v>
      </c>
      <c r="HA129" s="348">
        <f t="shared" si="248"/>
        <v>32618.083513826023</v>
      </c>
      <c r="HB129" s="348">
        <f t="shared" si="248"/>
        <v>32753.992195133629</v>
      </c>
      <c r="HC129" s="348">
        <f t="shared" si="248"/>
        <v>32890.46716261335</v>
      </c>
      <c r="HD129" s="348">
        <f t="shared" si="248"/>
        <v>33027.510775790914</v>
      </c>
      <c r="HE129" s="348">
        <f t="shared" si="248"/>
        <v>33165.125404023369</v>
      </c>
      <c r="HF129" s="348">
        <f t="shared" si="248"/>
        <v>33303.313426540139</v>
      </c>
      <c r="HG129" s="348">
        <f t="shared" si="248"/>
        <v>33442.077232484051</v>
      </c>
      <c r="HH129" s="348">
        <f t="shared" si="248"/>
        <v>33581.419220952732</v>
      </c>
      <c r="HI129" s="348">
        <f t="shared" si="248"/>
        <v>33721.341801040035</v>
      </c>
      <c r="HJ129" s="348">
        <f t="shared" si="248"/>
        <v>33861.847391877702</v>
      </c>
      <c r="HK129" s="348">
        <f t="shared" si="248"/>
        <v>34002.938422677194</v>
      </c>
      <c r="HL129" s="348">
        <f t="shared" si="248"/>
        <v>34144.617332771682</v>
      </c>
      <c r="HM129" s="348">
        <f t="shared" si="248"/>
        <v>34286.88657165823</v>
      </c>
      <c r="HN129" s="348">
        <f t="shared" si="248"/>
        <v>34429.748599040147</v>
      </c>
      <c r="HO129" s="348">
        <f t="shared" si="248"/>
        <v>34573.20588486948</v>
      </c>
      <c r="HP129" s="348">
        <f t="shared" si="248"/>
        <v>34717.260909389763</v>
      </c>
      <c r="HQ129" s="348">
        <f t="shared" si="248"/>
        <v>34861.916163178888</v>
      </c>
      <c r="HR129" s="348">
        <f t="shared" si="248"/>
        <v>35007.174147192134</v>
      </c>
      <c r="HS129" s="348">
        <f t="shared" si="248"/>
        <v>35153.03737280544</v>
      </c>
      <c r="HT129" s="348">
        <f t="shared" si="248"/>
        <v>35299.508361858796</v>
      </c>
      <c r="HU129" s="348">
        <f t="shared" si="248"/>
        <v>35446.589646699867</v>
      </c>
      <c r="HV129" s="348">
        <f t="shared" si="248"/>
        <v>35594.28377022779</v>
      </c>
      <c r="HW129" s="348">
        <f t="shared" si="248"/>
        <v>35742.593285937073</v>
      </c>
      <c r="HX129" s="348">
        <f t="shared" si="248"/>
        <v>35891.520757961807</v>
      </c>
      <c r="HY129" s="348">
        <f t="shared" si="248"/>
        <v>36041.068761119983</v>
      </c>
      <c r="HZ129" s="348">
        <f t="shared" si="248"/>
        <v>36191.239880957975</v>
      </c>
      <c r="IA129" s="348">
        <f t="shared" si="248"/>
        <v>36342.0367137953</v>
      </c>
      <c r="IB129" s="348">
        <f t="shared" si="248"/>
        <v>36493.461866769452</v>
      </c>
      <c r="IC129" s="348">
        <f t="shared" si="248"/>
        <v>36645.517957880991</v>
      </c>
      <c r="ID129" s="348">
        <f t="shared" si="248"/>
        <v>36798.207616038831</v>
      </c>
      <c r="IE129" s="348">
        <f t="shared" si="248"/>
        <v>36951.53348110566</v>
      </c>
      <c r="IF129" s="348">
        <f t="shared" si="248"/>
        <v>37105.4982039436</v>
      </c>
      <c r="IG129" s="348">
        <f t="shared" si="248"/>
        <v>37260.104446460027</v>
      </c>
      <c r="IH129" s="348">
        <f t="shared" si="248"/>
        <v>37415.354881653613</v>
      </c>
      <c r="II129" s="348">
        <f t="shared" si="248"/>
        <v>37571.252193660497</v>
      </c>
      <c r="IJ129" s="348">
        <f t="shared" si="248"/>
        <v>37727.799077800759</v>
      </c>
      <c r="IK129" s="348">
        <f t="shared" si="248"/>
        <v>37884.998240624926</v>
      </c>
      <c r="IL129" s="348">
        <f t="shared" si="248"/>
        <v>38042.852399960859</v>
      </c>
      <c r="IM129" s="348">
        <f t="shared" si="248"/>
        <v>38201.364284960699</v>
      </c>
      <c r="IN129" s="348">
        <f t="shared" si="248"/>
        <v>38360.536636148041</v>
      </c>
      <c r="IO129" s="348">
        <f t="shared" si="248"/>
        <v>38520.372205465319</v>
      </c>
      <c r="IP129" s="348">
        <f t="shared" si="248"/>
        <v>38680.873756321424</v>
      </c>
      <c r="IQ129" s="348">
        <f t="shared" si="248"/>
        <v>38842.044063639434</v>
      </c>
      <c r="IR129" s="348">
        <f t="shared" si="248"/>
        <v>39003.885913904589</v>
      </c>
      <c r="IS129" s="348">
        <f t="shared" si="248"/>
        <v>39166.402105212532</v>
      </c>
      <c r="IT129" s="348">
        <f t="shared" si="248"/>
        <v>39329.595447317581</v>
      </c>
      <c r="IU129" s="348">
        <f t="shared" si="248"/>
        <v>0</v>
      </c>
      <c r="IV129" s="348">
        <f t="shared" si="248"/>
        <v>0</v>
      </c>
      <c r="IW129" s="348">
        <f t="shared" si="248"/>
        <v>0</v>
      </c>
      <c r="IX129" s="348">
        <f t="shared" si="248"/>
        <v>0</v>
      </c>
      <c r="IY129" s="348">
        <f t="shared" ref="IY129:JV129" si="249">-(IY74+IY85+IY96+IY107+IY118)</f>
        <v>0</v>
      </c>
      <c r="IZ129" s="348">
        <f t="shared" si="249"/>
        <v>0</v>
      </c>
      <c r="JA129" s="348">
        <f t="shared" si="249"/>
        <v>0</v>
      </c>
      <c r="JB129" s="348">
        <f t="shared" si="249"/>
        <v>0</v>
      </c>
      <c r="JC129" s="348">
        <f t="shared" si="249"/>
        <v>0</v>
      </c>
      <c r="JD129" s="348">
        <f t="shared" si="249"/>
        <v>0</v>
      </c>
      <c r="JE129" s="348">
        <f t="shared" si="249"/>
        <v>0</v>
      </c>
      <c r="JF129" s="348">
        <f t="shared" si="249"/>
        <v>0</v>
      </c>
      <c r="JG129" s="348">
        <f t="shared" si="249"/>
        <v>0</v>
      </c>
      <c r="JH129" s="348">
        <f t="shared" si="249"/>
        <v>0</v>
      </c>
      <c r="JI129" s="348">
        <f t="shared" si="249"/>
        <v>0</v>
      </c>
      <c r="JJ129" s="348">
        <f t="shared" si="249"/>
        <v>0</v>
      </c>
      <c r="JK129" s="348">
        <f t="shared" si="249"/>
        <v>0</v>
      </c>
      <c r="JL129" s="348">
        <f t="shared" si="249"/>
        <v>0</v>
      </c>
      <c r="JM129" s="348">
        <f t="shared" si="249"/>
        <v>0</v>
      </c>
      <c r="JN129" s="348">
        <f t="shared" si="249"/>
        <v>0</v>
      </c>
      <c r="JO129" s="348">
        <f t="shared" si="249"/>
        <v>0</v>
      </c>
      <c r="JP129" s="348">
        <f t="shared" si="249"/>
        <v>0</v>
      </c>
      <c r="JQ129" s="348">
        <f t="shared" si="249"/>
        <v>0</v>
      </c>
      <c r="JR129" s="348">
        <f t="shared" si="249"/>
        <v>0</v>
      </c>
      <c r="JS129" s="348">
        <f t="shared" si="249"/>
        <v>0</v>
      </c>
      <c r="JT129" s="348">
        <f t="shared" si="249"/>
        <v>0</v>
      </c>
      <c r="JU129" s="348">
        <f t="shared" si="249"/>
        <v>0</v>
      </c>
      <c r="JV129" s="348">
        <f t="shared" si="249"/>
        <v>0</v>
      </c>
    </row>
    <row r="130" spans="1:282" s="363" customFormat="1" x14ac:dyDescent="0.25">
      <c r="A130" s="360" t="s">
        <v>389</v>
      </c>
      <c r="B130" s="361"/>
      <c r="C130" s="364">
        <f>SUM(C128:C129)</f>
        <v>1333.7833333333333</v>
      </c>
      <c r="D130" s="364">
        <f t="shared" ref="D130:BO130" si="250">SUM(D128:D129)</f>
        <v>1333.7833333333333</v>
      </c>
      <c r="E130" s="364">
        <f t="shared" si="250"/>
        <v>1333.7833333333333</v>
      </c>
      <c r="F130" s="364">
        <f t="shared" si="250"/>
        <v>1333.7833333333333</v>
      </c>
      <c r="G130" s="364">
        <f t="shared" si="250"/>
        <v>1333.7833333333333</v>
      </c>
      <c r="H130" s="364">
        <f t="shared" si="250"/>
        <v>1333.7833333333333</v>
      </c>
      <c r="I130" s="364">
        <f t="shared" si="250"/>
        <v>1333.7833333333333</v>
      </c>
      <c r="J130" s="364">
        <f t="shared" si="250"/>
        <v>1333.7833333333333</v>
      </c>
      <c r="K130" s="364">
        <f t="shared" si="250"/>
        <v>1333.7833333333333</v>
      </c>
      <c r="L130" s="364">
        <f t="shared" si="250"/>
        <v>1333.7833333333333</v>
      </c>
      <c r="M130" s="364">
        <f t="shared" si="250"/>
        <v>1333.7833333333333</v>
      </c>
      <c r="N130" s="364">
        <f t="shared" si="250"/>
        <v>1333.7833333333333</v>
      </c>
      <c r="O130" s="364">
        <f t="shared" si="250"/>
        <v>4866.3874999999998</v>
      </c>
      <c r="P130" s="364">
        <f t="shared" si="250"/>
        <v>4866.3874999999998</v>
      </c>
      <c r="Q130" s="364">
        <f t="shared" si="250"/>
        <v>4866.3874999999998</v>
      </c>
      <c r="R130" s="364">
        <f t="shared" si="250"/>
        <v>4866.3874999999998</v>
      </c>
      <c r="S130" s="364">
        <f t="shared" si="250"/>
        <v>4866.3874999999998</v>
      </c>
      <c r="T130" s="364">
        <f t="shared" si="250"/>
        <v>4866.3874999999998</v>
      </c>
      <c r="U130" s="364">
        <f t="shared" si="250"/>
        <v>4866.3874999999998</v>
      </c>
      <c r="V130" s="364">
        <f t="shared" si="250"/>
        <v>4866.3874999999998</v>
      </c>
      <c r="W130" s="364">
        <f t="shared" si="250"/>
        <v>4866.3874999999998</v>
      </c>
      <c r="X130" s="364">
        <f t="shared" si="250"/>
        <v>4866.3874999999998</v>
      </c>
      <c r="Y130" s="364">
        <f t="shared" si="250"/>
        <v>4866.3874999999998</v>
      </c>
      <c r="Z130" s="364">
        <f t="shared" si="250"/>
        <v>4866.3874999999998</v>
      </c>
      <c r="AA130" s="364">
        <f t="shared" si="250"/>
        <v>19480.32491533316</v>
      </c>
      <c r="AB130" s="364">
        <f t="shared" si="250"/>
        <v>19480.324915333164</v>
      </c>
      <c r="AC130" s="364">
        <f t="shared" si="250"/>
        <v>19480.32491533316</v>
      </c>
      <c r="AD130" s="364">
        <f t="shared" si="250"/>
        <v>19480.32491533316</v>
      </c>
      <c r="AE130" s="364">
        <f t="shared" si="250"/>
        <v>19480.324915333164</v>
      </c>
      <c r="AF130" s="364">
        <f t="shared" si="250"/>
        <v>19480.324915333164</v>
      </c>
      <c r="AG130" s="364">
        <f t="shared" si="250"/>
        <v>19480.324915333164</v>
      </c>
      <c r="AH130" s="364">
        <f t="shared" si="250"/>
        <v>19480.324915333164</v>
      </c>
      <c r="AI130" s="364">
        <f t="shared" si="250"/>
        <v>19480.32491533316</v>
      </c>
      <c r="AJ130" s="364">
        <f t="shared" si="250"/>
        <v>19480.32491533316</v>
      </c>
      <c r="AK130" s="364">
        <f t="shared" si="250"/>
        <v>19480.32491533316</v>
      </c>
      <c r="AL130" s="364">
        <f t="shared" si="250"/>
        <v>19480.324915333164</v>
      </c>
      <c r="AM130" s="364">
        <f t="shared" si="250"/>
        <v>35374.985273978047</v>
      </c>
      <c r="AN130" s="364">
        <f t="shared" si="250"/>
        <v>35374.985273978054</v>
      </c>
      <c r="AO130" s="364">
        <f t="shared" si="250"/>
        <v>35374.985273978047</v>
      </c>
      <c r="AP130" s="364">
        <f t="shared" si="250"/>
        <v>35374.985273978047</v>
      </c>
      <c r="AQ130" s="364">
        <f t="shared" si="250"/>
        <v>35374.985273978047</v>
      </c>
      <c r="AR130" s="364">
        <f t="shared" si="250"/>
        <v>35374.985273978047</v>
      </c>
      <c r="AS130" s="364">
        <f t="shared" si="250"/>
        <v>35374.985273978047</v>
      </c>
      <c r="AT130" s="364">
        <f t="shared" si="250"/>
        <v>35374.985273978047</v>
      </c>
      <c r="AU130" s="364">
        <f t="shared" si="250"/>
        <v>35374.985273978047</v>
      </c>
      <c r="AV130" s="364">
        <f t="shared" si="250"/>
        <v>35374.985273978047</v>
      </c>
      <c r="AW130" s="364">
        <f t="shared" si="250"/>
        <v>35374.985273978054</v>
      </c>
      <c r="AX130" s="364">
        <f t="shared" si="250"/>
        <v>35374.985273978047</v>
      </c>
      <c r="AY130" s="364">
        <f t="shared" si="250"/>
        <v>39493.468761681404</v>
      </c>
      <c r="AZ130" s="364">
        <f t="shared" si="250"/>
        <v>39493.468761681404</v>
      </c>
      <c r="BA130" s="364">
        <f t="shared" si="250"/>
        <v>39493.468761681404</v>
      </c>
      <c r="BB130" s="364">
        <f t="shared" si="250"/>
        <v>39493.468761681404</v>
      </c>
      <c r="BC130" s="364">
        <f t="shared" si="250"/>
        <v>39493.468761681404</v>
      </c>
      <c r="BD130" s="364">
        <f t="shared" si="250"/>
        <v>39493.468761681404</v>
      </c>
      <c r="BE130" s="364">
        <f t="shared" si="250"/>
        <v>39493.468761681404</v>
      </c>
      <c r="BF130" s="364">
        <f t="shared" si="250"/>
        <v>39493.468761681404</v>
      </c>
      <c r="BG130" s="364">
        <f t="shared" si="250"/>
        <v>39493.468761681404</v>
      </c>
      <c r="BH130" s="364">
        <f t="shared" si="250"/>
        <v>39493.468761681404</v>
      </c>
      <c r="BI130" s="364">
        <f t="shared" si="250"/>
        <v>39493.468761681404</v>
      </c>
      <c r="BJ130" s="364">
        <f t="shared" si="250"/>
        <v>39493.468761681397</v>
      </c>
      <c r="BK130" s="364">
        <f t="shared" si="250"/>
        <v>39493.468761681397</v>
      </c>
      <c r="BL130" s="364">
        <f t="shared" si="250"/>
        <v>39493.468761681397</v>
      </c>
      <c r="BM130" s="364">
        <f t="shared" si="250"/>
        <v>39493.468761681397</v>
      </c>
      <c r="BN130" s="364">
        <f t="shared" si="250"/>
        <v>39493.468761681397</v>
      </c>
      <c r="BO130" s="364">
        <f t="shared" si="250"/>
        <v>39493.468761681404</v>
      </c>
      <c r="BP130" s="364">
        <f t="shared" ref="BP130:EA130" si="251">SUM(BP128:BP129)</f>
        <v>39493.468761681397</v>
      </c>
      <c r="BQ130" s="364">
        <f t="shared" si="251"/>
        <v>39493.468761681397</v>
      </c>
      <c r="BR130" s="364">
        <f t="shared" si="251"/>
        <v>39493.468761681404</v>
      </c>
      <c r="BS130" s="364">
        <f t="shared" si="251"/>
        <v>39493.468761681397</v>
      </c>
      <c r="BT130" s="364">
        <f t="shared" si="251"/>
        <v>39493.468761681404</v>
      </c>
      <c r="BU130" s="364">
        <f t="shared" si="251"/>
        <v>39493.468761681404</v>
      </c>
      <c r="BV130" s="364">
        <f t="shared" si="251"/>
        <v>39493.468761681404</v>
      </c>
      <c r="BW130" s="364">
        <f t="shared" si="251"/>
        <v>39493.468761681404</v>
      </c>
      <c r="BX130" s="364">
        <f t="shared" si="251"/>
        <v>39493.468761681404</v>
      </c>
      <c r="BY130" s="364">
        <f t="shared" si="251"/>
        <v>39493.468761681404</v>
      </c>
      <c r="BZ130" s="364">
        <f t="shared" si="251"/>
        <v>39493.468761681404</v>
      </c>
      <c r="CA130" s="364">
        <f t="shared" si="251"/>
        <v>39493.468761681397</v>
      </c>
      <c r="CB130" s="364">
        <f t="shared" si="251"/>
        <v>39493.468761681404</v>
      </c>
      <c r="CC130" s="364">
        <f t="shared" si="251"/>
        <v>39493.468761681397</v>
      </c>
      <c r="CD130" s="364">
        <f t="shared" si="251"/>
        <v>39493.468761681397</v>
      </c>
      <c r="CE130" s="364">
        <f t="shared" si="251"/>
        <v>39493.468761681404</v>
      </c>
      <c r="CF130" s="364">
        <f t="shared" si="251"/>
        <v>39493.468761681404</v>
      </c>
      <c r="CG130" s="364">
        <f t="shared" si="251"/>
        <v>39493.468761681404</v>
      </c>
      <c r="CH130" s="364">
        <f t="shared" si="251"/>
        <v>39493.46876168139</v>
      </c>
      <c r="CI130" s="364">
        <f t="shared" si="251"/>
        <v>39493.468761681404</v>
      </c>
      <c r="CJ130" s="364">
        <f t="shared" si="251"/>
        <v>39493.468761681404</v>
      </c>
      <c r="CK130" s="364">
        <f t="shared" si="251"/>
        <v>39493.468761681397</v>
      </c>
      <c r="CL130" s="364">
        <f t="shared" si="251"/>
        <v>39493.468761681397</v>
      </c>
      <c r="CM130" s="364">
        <f t="shared" si="251"/>
        <v>39493.468761681404</v>
      </c>
      <c r="CN130" s="364">
        <f t="shared" si="251"/>
        <v>39493.468761681397</v>
      </c>
      <c r="CO130" s="364">
        <f t="shared" si="251"/>
        <v>39493.468761681404</v>
      </c>
      <c r="CP130" s="364">
        <f t="shared" si="251"/>
        <v>39493.468761681397</v>
      </c>
      <c r="CQ130" s="364">
        <f t="shared" si="251"/>
        <v>39493.468761681404</v>
      </c>
      <c r="CR130" s="364">
        <f t="shared" si="251"/>
        <v>39493.468761681404</v>
      </c>
      <c r="CS130" s="364">
        <f t="shared" si="251"/>
        <v>39493.468761681404</v>
      </c>
      <c r="CT130" s="364">
        <f t="shared" si="251"/>
        <v>39493.468761681404</v>
      </c>
      <c r="CU130" s="364">
        <f t="shared" si="251"/>
        <v>39493.468761681404</v>
      </c>
      <c r="CV130" s="364">
        <f t="shared" si="251"/>
        <v>39493.468761681404</v>
      </c>
      <c r="CW130" s="364">
        <f t="shared" si="251"/>
        <v>39493.468761681404</v>
      </c>
      <c r="CX130" s="364">
        <f t="shared" si="251"/>
        <v>39493.468761681404</v>
      </c>
      <c r="CY130" s="364">
        <f t="shared" si="251"/>
        <v>39493.468761681404</v>
      </c>
      <c r="CZ130" s="364">
        <f t="shared" si="251"/>
        <v>39493.468761681397</v>
      </c>
      <c r="DA130" s="364">
        <f t="shared" si="251"/>
        <v>39493.468761681397</v>
      </c>
      <c r="DB130" s="364">
        <f t="shared" si="251"/>
        <v>39493.468761681404</v>
      </c>
      <c r="DC130" s="364">
        <f t="shared" si="251"/>
        <v>39493.468761681404</v>
      </c>
      <c r="DD130" s="364">
        <f t="shared" si="251"/>
        <v>39493.468761681404</v>
      </c>
      <c r="DE130" s="364">
        <f t="shared" si="251"/>
        <v>39493.468761681404</v>
      </c>
      <c r="DF130" s="364">
        <f t="shared" si="251"/>
        <v>39493.468761681404</v>
      </c>
      <c r="DG130" s="364">
        <f t="shared" si="251"/>
        <v>39493.468761681397</v>
      </c>
      <c r="DH130" s="364">
        <f t="shared" si="251"/>
        <v>39493.468761681397</v>
      </c>
      <c r="DI130" s="364">
        <f t="shared" si="251"/>
        <v>39493.468761681397</v>
      </c>
      <c r="DJ130" s="364">
        <f t="shared" si="251"/>
        <v>39493.468761681404</v>
      </c>
      <c r="DK130" s="364">
        <f t="shared" si="251"/>
        <v>39493.468761681404</v>
      </c>
      <c r="DL130" s="364">
        <f t="shared" si="251"/>
        <v>39493.46876168139</v>
      </c>
      <c r="DM130" s="364">
        <f t="shared" si="251"/>
        <v>39493.468761681404</v>
      </c>
      <c r="DN130" s="364">
        <f t="shared" si="251"/>
        <v>39493.468761681397</v>
      </c>
      <c r="DO130" s="364">
        <f t="shared" si="251"/>
        <v>39493.468761681404</v>
      </c>
      <c r="DP130" s="364">
        <f t="shared" si="251"/>
        <v>39493.468761681397</v>
      </c>
      <c r="DQ130" s="364">
        <f t="shared" si="251"/>
        <v>39493.468761681397</v>
      </c>
      <c r="DR130" s="364">
        <f t="shared" si="251"/>
        <v>39493.468761681404</v>
      </c>
      <c r="DS130" s="364">
        <f t="shared" si="251"/>
        <v>39493.468761681404</v>
      </c>
      <c r="DT130" s="364">
        <f t="shared" si="251"/>
        <v>39493.468761681404</v>
      </c>
      <c r="DU130" s="364">
        <f t="shared" si="251"/>
        <v>39493.468761681404</v>
      </c>
      <c r="DV130" s="364">
        <f t="shared" si="251"/>
        <v>39493.468761681404</v>
      </c>
      <c r="DW130" s="364">
        <f t="shared" si="251"/>
        <v>39493.468761681404</v>
      </c>
      <c r="DX130" s="364">
        <f t="shared" si="251"/>
        <v>39493.468761681397</v>
      </c>
      <c r="DY130" s="364">
        <f t="shared" si="251"/>
        <v>39493.468761681397</v>
      </c>
      <c r="DZ130" s="364">
        <f t="shared" si="251"/>
        <v>39493.468761681397</v>
      </c>
      <c r="EA130" s="364">
        <f t="shared" si="251"/>
        <v>39493.468761681404</v>
      </c>
      <c r="EB130" s="364">
        <f t="shared" ref="EB130:GM130" si="252">SUM(EB128:EB129)</f>
        <v>39493.468761681397</v>
      </c>
      <c r="EC130" s="364">
        <f t="shared" si="252"/>
        <v>39493.468761681404</v>
      </c>
      <c r="ED130" s="364">
        <f t="shared" si="252"/>
        <v>39493.468761681404</v>
      </c>
      <c r="EE130" s="364">
        <f t="shared" si="252"/>
        <v>39493.468761681397</v>
      </c>
      <c r="EF130" s="364">
        <f t="shared" si="252"/>
        <v>39493.468761681397</v>
      </c>
      <c r="EG130" s="364">
        <f t="shared" si="252"/>
        <v>39493.468761681397</v>
      </c>
      <c r="EH130" s="364">
        <f t="shared" si="252"/>
        <v>39493.468761681397</v>
      </c>
      <c r="EI130" s="364">
        <f t="shared" si="252"/>
        <v>39493.468761681397</v>
      </c>
      <c r="EJ130" s="364">
        <f t="shared" si="252"/>
        <v>39493.468761681397</v>
      </c>
      <c r="EK130" s="364">
        <f t="shared" si="252"/>
        <v>39493.468761681397</v>
      </c>
      <c r="EL130" s="364">
        <f t="shared" si="252"/>
        <v>39493.468761681397</v>
      </c>
      <c r="EM130" s="364">
        <f t="shared" si="252"/>
        <v>39493.468761681397</v>
      </c>
      <c r="EN130" s="364">
        <f t="shared" si="252"/>
        <v>39493.468761681397</v>
      </c>
      <c r="EO130" s="364">
        <f t="shared" si="252"/>
        <v>39493.468761681404</v>
      </c>
      <c r="EP130" s="364">
        <f t="shared" si="252"/>
        <v>39493.468761681404</v>
      </c>
      <c r="EQ130" s="364">
        <f t="shared" si="252"/>
        <v>39493.468761681397</v>
      </c>
      <c r="ER130" s="364">
        <f t="shared" si="252"/>
        <v>39493.468761681397</v>
      </c>
      <c r="ES130" s="364">
        <f t="shared" si="252"/>
        <v>39493.468761681397</v>
      </c>
      <c r="ET130" s="364">
        <f t="shared" si="252"/>
        <v>39493.468761681397</v>
      </c>
      <c r="EU130" s="364">
        <f t="shared" si="252"/>
        <v>39493.468761681404</v>
      </c>
      <c r="EV130" s="364">
        <f t="shared" si="252"/>
        <v>39493.468761681404</v>
      </c>
      <c r="EW130" s="364">
        <f t="shared" si="252"/>
        <v>39493.468761681397</v>
      </c>
      <c r="EX130" s="364">
        <f t="shared" si="252"/>
        <v>39493.468761681404</v>
      </c>
      <c r="EY130" s="364">
        <f t="shared" si="252"/>
        <v>39493.468761681404</v>
      </c>
      <c r="EZ130" s="364">
        <f t="shared" si="252"/>
        <v>39493.468761681397</v>
      </c>
      <c r="FA130" s="364">
        <f t="shared" si="252"/>
        <v>39493.468761681397</v>
      </c>
      <c r="FB130" s="364">
        <f t="shared" si="252"/>
        <v>39493.468761681404</v>
      </c>
      <c r="FC130" s="364">
        <f t="shared" si="252"/>
        <v>39493.468761681404</v>
      </c>
      <c r="FD130" s="364">
        <f t="shared" si="252"/>
        <v>39493.468761681404</v>
      </c>
      <c r="FE130" s="364">
        <f t="shared" si="252"/>
        <v>39493.468761681397</v>
      </c>
      <c r="FF130" s="364">
        <f t="shared" si="252"/>
        <v>39493.46876168139</v>
      </c>
      <c r="FG130" s="364">
        <f t="shared" si="252"/>
        <v>39493.468761681397</v>
      </c>
      <c r="FH130" s="364">
        <f t="shared" si="252"/>
        <v>39493.468761681397</v>
      </c>
      <c r="FI130" s="364">
        <f t="shared" si="252"/>
        <v>39493.468761681397</v>
      </c>
      <c r="FJ130" s="364">
        <f t="shared" si="252"/>
        <v>39493.468761681404</v>
      </c>
      <c r="FK130" s="364">
        <f t="shared" si="252"/>
        <v>39493.468761681397</v>
      </c>
      <c r="FL130" s="364">
        <f t="shared" si="252"/>
        <v>39493.468761681397</v>
      </c>
      <c r="FM130" s="364">
        <f t="shared" si="252"/>
        <v>39493.468761681397</v>
      </c>
      <c r="FN130" s="364">
        <f t="shared" si="252"/>
        <v>39493.46876168139</v>
      </c>
      <c r="FO130" s="364">
        <f t="shared" si="252"/>
        <v>39493.46876168139</v>
      </c>
      <c r="FP130" s="364">
        <f t="shared" si="252"/>
        <v>39493.468761681404</v>
      </c>
      <c r="FQ130" s="364">
        <f t="shared" si="252"/>
        <v>39493.468761681397</v>
      </c>
      <c r="FR130" s="364">
        <f t="shared" si="252"/>
        <v>39493.468761681397</v>
      </c>
      <c r="FS130" s="364">
        <f t="shared" si="252"/>
        <v>39493.468761681397</v>
      </c>
      <c r="FT130" s="364">
        <f t="shared" si="252"/>
        <v>39493.468761681397</v>
      </c>
      <c r="FU130" s="364">
        <f t="shared" si="252"/>
        <v>39493.46876168139</v>
      </c>
      <c r="FV130" s="364">
        <f t="shared" si="252"/>
        <v>39493.468761681397</v>
      </c>
      <c r="FW130" s="364">
        <f t="shared" si="252"/>
        <v>39493.46876168139</v>
      </c>
      <c r="FX130" s="364">
        <f t="shared" si="252"/>
        <v>39493.468761681397</v>
      </c>
      <c r="FY130" s="364">
        <f t="shared" si="252"/>
        <v>39493.468761681404</v>
      </c>
      <c r="FZ130" s="364">
        <f t="shared" si="252"/>
        <v>39493.468761681397</v>
      </c>
      <c r="GA130" s="364">
        <f t="shared" si="252"/>
        <v>39493.468761681397</v>
      </c>
      <c r="GB130" s="364">
        <f t="shared" si="252"/>
        <v>39493.468761681404</v>
      </c>
      <c r="GC130" s="364">
        <f t="shared" si="252"/>
        <v>39493.468761681397</v>
      </c>
      <c r="GD130" s="364">
        <f t="shared" si="252"/>
        <v>39493.46876168139</v>
      </c>
      <c r="GE130" s="364">
        <f t="shared" si="252"/>
        <v>39493.468761681397</v>
      </c>
      <c r="GF130" s="364">
        <f t="shared" si="252"/>
        <v>39493.468761681397</v>
      </c>
      <c r="GG130" s="364">
        <f t="shared" si="252"/>
        <v>39493.468761681397</v>
      </c>
      <c r="GH130" s="364">
        <f t="shared" si="252"/>
        <v>39493.468761681397</v>
      </c>
      <c r="GI130" s="364">
        <f t="shared" si="252"/>
        <v>39493.46876168139</v>
      </c>
      <c r="GJ130" s="364">
        <f t="shared" si="252"/>
        <v>39493.468761681397</v>
      </c>
      <c r="GK130" s="364">
        <f t="shared" si="252"/>
        <v>39493.46876168139</v>
      </c>
      <c r="GL130" s="364">
        <f t="shared" si="252"/>
        <v>39493.468761681397</v>
      </c>
      <c r="GM130" s="364">
        <f t="shared" si="252"/>
        <v>39493.468761681397</v>
      </c>
      <c r="GN130" s="364">
        <f t="shared" ref="GN130:IY130" si="253">SUM(GN128:GN129)</f>
        <v>39493.468761681397</v>
      </c>
      <c r="GO130" s="364">
        <f t="shared" si="253"/>
        <v>39493.46876168139</v>
      </c>
      <c r="GP130" s="364">
        <f t="shared" si="253"/>
        <v>39493.46876168139</v>
      </c>
      <c r="GQ130" s="364">
        <f t="shared" si="253"/>
        <v>39493.468761681397</v>
      </c>
      <c r="GR130" s="364">
        <f t="shared" si="253"/>
        <v>39493.468761681397</v>
      </c>
      <c r="GS130" s="364">
        <f t="shared" si="253"/>
        <v>39493.46876168139</v>
      </c>
      <c r="GT130" s="364">
        <f t="shared" si="253"/>
        <v>39493.468761681397</v>
      </c>
      <c r="GU130" s="364">
        <f t="shared" si="253"/>
        <v>39493.468761681397</v>
      </c>
      <c r="GV130" s="364">
        <f t="shared" si="253"/>
        <v>39493.46876168139</v>
      </c>
      <c r="GW130" s="364">
        <f t="shared" si="253"/>
        <v>39493.468761681397</v>
      </c>
      <c r="GX130" s="364">
        <f t="shared" si="253"/>
        <v>39493.468761681397</v>
      </c>
      <c r="GY130" s="364">
        <f t="shared" si="253"/>
        <v>39493.46876168139</v>
      </c>
      <c r="GZ130" s="364">
        <f t="shared" si="253"/>
        <v>39493.46876168139</v>
      </c>
      <c r="HA130" s="364">
        <f t="shared" si="253"/>
        <v>39493.468761681397</v>
      </c>
      <c r="HB130" s="364">
        <f t="shared" si="253"/>
        <v>39493.46876168139</v>
      </c>
      <c r="HC130" s="364">
        <f t="shared" si="253"/>
        <v>39493.46876168139</v>
      </c>
      <c r="HD130" s="364">
        <f t="shared" si="253"/>
        <v>39493.468761681397</v>
      </c>
      <c r="HE130" s="364">
        <f t="shared" si="253"/>
        <v>39493.46876168139</v>
      </c>
      <c r="HF130" s="364">
        <f t="shared" si="253"/>
        <v>39493.468761681397</v>
      </c>
      <c r="HG130" s="364">
        <f t="shared" si="253"/>
        <v>39493.46876168139</v>
      </c>
      <c r="HH130" s="364">
        <f t="shared" si="253"/>
        <v>39493.46876168139</v>
      </c>
      <c r="HI130" s="364">
        <f t="shared" si="253"/>
        <v>39493.46876168139</v>
      </c>
      <c r="HJ130" s="364">
        <f t="shared" si="253"/>
        <v>39493.46876168139</v>
      </c>
      <c r="HK130" s="364">
        <f t="shared" si="253"/>
        <v>39493.46876168139</v>
      </c>
      <c r="HL130" s="364">
        <f t="shared" si="253"/>
        <v>39493.46876168139</v>
      </c>
      <c r="HM130" s="364">
        <f t="shared" si="253"/>
        <v>39493.46876168139</v>
      </c>
      <c r="HN130" s="364">
        <f t="shared" si="253"/>
        <v>39493.468761681397</v>
      </c>
      <c r="HO130" s="364">
        <f t="shared" si="253"/>
        <v>39493.468761681397</v>
      </c>
      <c r="HP130" s="364">
        <f t="shared" si="253"/>
        <v>39493.46876168139</v>
      </c>
      <c r="HQ130" s="364">
        <f t="shared" si="253"/>
        <v>39493.46876168139</v>
      </c>
      <c r="HR130" s="364">
        <f t="shared" si="253"/>
        <v>39493.46876168139</v>
      </c>
      <c r="HS130" s="364">
        <f t="shared" si="253"/>
        <v>39493.468761681397</v>
      </c>
      <c r="HT130" s="364">
        <f t="shared" si="253"/>
        <v>39493.468761681397</v>
      </c>
      <c r="HU130" s="364">
        <f t="shared" si="253"/>
        <v>39493.46876168139</v>
      </c>
      <c r="HV130" s="364">
        <f t="shared" si="253"/>
        <v>39493.468761681397</v>
      </c>
      <c r="HW130" s="364">
        <f t="shared" si="253"/>
        <v>39493.468761681397</v>
      </c>
      <c r="HX130" s="364">
        <f t="shared" si="253"/>
        <v>39493.468761681397</v>
      </c>
      <c r="HY130" s="364">
        <f t="shared" si="253"/>
        <v>39493.468761681397</v>
      </c>
      <c r="HZ130" s="364">
        <f t="shared" si="253"/>
        <v>39493.46876168139</v>
      </c>
      <c r="IA130" s="364">
        <f t="shared" si="253"/>
        <v>39493.46876168139</v>
      </c>
      <c r="IB130" s="364">
        <f t="shared" si="253"/>
        <v>39493.468761681397</v>
      </c>
      <c r="IC130" s="364">
        <f t="shared" si="253"/>
        <v>39493.468761681397</v>
      </c>
      <c r="ID130" s="364">
        <f t="shared" si="253"/>
        <v>39493.468761681397</v>
      </c>
      <c r="IE130" s="364">
        <f t="shared" si="253"/>
        <v>39493.468761681397</v>
      </c>
      <c r="IF130" s="364">
        <f t="shared" si="253"/>
        <v>39493.468761681397</v>
      </c>
      <c r="IG130" s="364">
        <f t="shared" si="253"/>
        <v>39493.46876168139</v>
      </c>
      <c r="IH130" s="364">
        <f t="shared" si="253"/>
        <v>39493.468761681397</v>
      </c>
      <c r="II130" s="364">
        <f t="shared" si="253"/>
        <v>39493.46876168139</v>
      </c>
      <c r="IJ130" s="364">
        <f t="shared" si="253"/>
        <v>39493.468761681397</v>
      </c>
      <c r="IK130" s="364">
        <f t="shared" si="253"/>
        <v>39493.468761681397</v>
      </c>
      <c r="IL130" s="364">
        <f t="shared" si="253"/>
        <v>39493.46876168139</v>
      </c>
      <c r="IM130" s="364">
        <f t="shared" si="253"/>
        <v>39493.468761681397</v>
      </c>
      <c r="IN130" s="364">
        <f t="shared" si="253"/>
        <v>39493.468761681397</v>
      </c>
      <c r="IO130" s="364">
        <f t="shared" si="253"/>
        <v>39493.468761681397</v>
      </c>
      <c r="IP130" s="364">
        <f t="shared" si="253"/>
        <v>39493.468761681397</v>
      </c>
      <c r="IQ130" s="364">
        <f t="shared" si="253"/>
        <v>39493.468761681397</v>
      </c>
      <c r="IR130" s="364">
        <f t="shared" si="253"/>
        <v>39493.46876168139</v>
      </c>
      <c r="IS130" s="364">
        <f t="shared" si="253"/>
        <v>39493.468761681397</v>
      </c>
      <c r="IT130" s="364">
        <f t="shared" si="253"/>
        <v>39493.46876168139</v>
      </c>
      <c r="IU130" s="364">
        <f t="shared" si="253"/>
        <v>-1.0881725150587346E-11</v>
      </c>
      <c r="IV130" s="364">
        <f t="shared" si="253"/>
        <v>-1.0881725150587346E-11</v>
      </c>
      <c r="IW130" s="364">
        <f t="shared" si="253"/>
        <v>-1.0881725150587346E-11</v>
      </c>
      <c r="IX130" s="364">
        <f t="shared" si="253"/>
        <v>-1.0881725150587346E-11</v>
      </c>
      <c r="IY130" s="364">
        <f t="shared" si="253"/>
        <v>-1.0881725150587346E-11</v>
      </c>
      <c r="IZ130" s="364">
        <f t="shared" ref="IZ130:JV130" si="254">SUM(IZ128:IZ129)</f>
        <v>-1.0881725150587346E-11</v>
      </c>
      <c r="JA130" s="364">
        <f t="shared" si="254"/>
        <v>-1.0881725150587346E-11</v>
      </c>
      <c r="JB130" s="364">
        <f t="shared" si="254"/>
        <v>-1.0881725150587346E-11</v>
      </c>
      <c r="JC130" s="364">
        <f t="shared" si="254"/>
        <v>-1.0881725150587346E-11</v>
      </c>
      <c r="JD130" s="364">
        <f t="shared" si="254"/>
        <v>-1.0881725150587346E-11</v>
      </c>
      <c r="JE130" s="364">
        <f t="shared" si="254"/>
        <v>-1.0881725150587346E-11</v>
      </c>
      <c r="JF130" s="364">
        <f t="shared" si="254"/>
        <v>-1.0881725150587346E-11</v>
      </c>
      <c r="JG130" s="364">
        <f t="shared" si="254"/>
        <v>-1.0881725150587346E-11</v>
      </c>
      <c r="JH130" s="364">
        <f t="shared" si="254"/>
        <v>-1.0881725150587346E-11</v>
      </c>
      <c r="JI130" s="364">
        <f t="shared" si="254"/>
        <v>-1.0881725150587346E-11</v>
      </c>
      <c r="JJ130" s="364">
        <f t="shared" si="254"/>
        <v>-1.0881725150587346E-11</v>
      </c>
      <c r="JK130" s="364">
        <f t="shared" si="254"/>
        <v>-1.0881725150587346E-11</v>
      </c>
      <c r="JL130" s="364">
        <f t="shared" si="254"/>
        <v>-1.0881725150587346E-11</v>
      </c>
      <c r="JM130" s="364">
        <f t="shared" si="254"/>
        <v>-1.0881725150587346E-11</v>
      </c>
      <c r="JN130" s="364">
        <f t="shared" si="254"/>
        <v>-1.0881725150587346E-11</v>
      </c>
      <c r="JO130" s="364">
        <f t="shared" si="254"/>
        <v>-1.0881725150587346E-11</v>
      </c>
      <c r="JP130" s="364">
        <f t="shared" si="254"/>
        <v>-1.0881725150587346E-11</v>
      </c>
      <c r="JQ130" s="364">
        <f t="shared" si="254"/>
        <v>-1.0881725150587346E-11</v>
      </c>
      <c r="JR130" s="364">
        <f t="shared" si="254"/>
        <v>-1.0881725150587346E-11</v>
      </c>
      <c r="JS130" s="364">
        <f t="shared" si="254"/>
        <v>-1.0881725150587346E-11</v>
      </c>
      <c r="JT130" s="364">
        <f t="shared" si="254"/>
        <v>-1.0881725150587346E-11</v>
      </c>
      <c r="JU130" s="364">
        <f t="shared" si="254"/>
        <v>-1.0881725150587346E-11</v>
      </c>
      <c r="JV130" s="364">
        <f t="shared" si="254"/>
        <v>-1.0881725150587346E-11</v>
      </c>
    </row>
    <row r="131" spans="1:282" ht="30" customHeight="1" x14ac:dyDescent="0.25">
      <c r="A131" s="312"/>
      <c r="B131" s="313"/>
      <c r="C131" s="312"/>
      <c r="D131" s="314"/>
      <c r="E131" s="198"/>
      <c r="F131" s="198"/>
      <c r="G131" s="198"/>
      <c r="H131" s="204"/>
      <c r="I131" s="313"/>
      <c r="J131" s="204"/>
      <c r="K131" s="314"/>
      <c r="L131" s="198"/>
      <c r="M131" s="198"/>
      <c r="N131" s="198"/>
      <c r="O131" s="312"/>
      <c r="P131" s="313"/>
      <c r="Q131" s="312"/>
      <c r="R131" s="314"/>
      <c r="S131" s="198"/>
      <c r="T131" s="198"/>
      <c r="U131" s="198"/>
      <c r="X131" s="204"/>
      <c r="Y131" s="205"/>
      <c r="Z131" s="198"/>
      <c r="AA131" s="198"/>
      <c r="AB131" s="198"/>
    </row>
  </sheetData>
  <dataConsolidate link="1"/>
  <mergeCells count="13">
    <mergeCell ref="A13:L13"/>
    <mergeCell ref="A15:A16"/>
    <mergeCell ref="A22:L22"/>
    <mergeCell ref="A26:L26"/>
    <mergeCell ref="A27:C27"/>
    <mergeCell ref="E27:G31"/>
    <mergeCell ref="H27:J27"/>
    <mergeCell ref="L27:N31"/>
    <mergeCell ref="O27:Q27"/>
    <mergeCell ref="S27:U31"/>
    <mergeCell ref="V27:X27"/>
    <mergeCell ref="Z27:AB31"/>
    <mergeCell ref="AC27:AE27"/>
  </mergeCells>
  <phoneticPr fontId="25" type="noConversion"/>
  <dataValidations count="3">
    <dataValidation allowBlank="1" showInputMessage="1" showErrorMessage="1" prompt="The Start Date of Loan is actually the Release of Funds date. The three year loan deferral period begins when funds are released." sqref="A10" xr:uid="{8BD3E534-F191-4181-BC8F-7F897038861F}"/>
    <dataValidation type="list" allowBlank="1" showDropDown="1" showInputMessage="1" showErrorMessage="1" sqref="F41:F43" xr:uid="{A90F4382-B5ED-405C-998C-3384B8FBA620}">
      <formula1>#REF!</formula1>
    </dataValidation>
    <dataValidation type="list" allowBlank="1" showInputMessage="1" showErrorMessage="1" sqref="C40:C41" xr:uid="{9E7064E8-A0B8-4152-B547-806B7723C548}">
      <formula1>$F$41:$F$43</formula1>
    </dataValidation>
  </dataValidations>
  <pageMargins left="0.7" right="0.7" top="0.75" bottom="0.75" header="0.3" footer="0.3"/>
  <pageSetup scale="40" orientation="landscape"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397B4-EACA-4DF8-9EEF-C8A0A028EE11}">
  <sheetPr>
    <tabColor theme="9"/>
  </sheetPr>
  <dimension ref="A1:JX139"/>
  <sheetViews>
    <sheetView showGridLines="0" topLeftCell="B3" zoomScaleNormal="100" workbookViewId="0">
      <selection activeCell="C143" sqref="C143"/>
    </sheetView>
  </sheetViews>
  <sheetFormatPr defaultColWidth="0" defaultRowHeight="15" x14ac:dyDescent="0.25"/>
  <cols>
    <col min="1" max="1" width="27.7109375" customWidth="1"/>
    <col min="2" max="2" width="25.42578125" customWidth="1"/>
    <col min="3" max="3" width="37" customWidth="1"/>
    <col min="4" max="5" width="13.7109375" bestFit="1" customWidth="1"/>
    <col min="6" max="6" width="36.5703125" bestFit="1" customWidth="1"/>
    <col min="7" max="7" width="51.28515625" customWidth="1"/>
    <col min="8" max="13" width="16.5703125" customWidth="1"/>
    <col min="14" max="14" width="9.42578125" bestFit="1" customWidth="1"/>
    <col min="15" max="20" width="16.5703125" customWidth="1"/>
    <col min="21" max="21" width="10.5703125" bestFit="1" customWidth="1"/>
    <col min="22" max="27" width="16.5703125" customWidth="1"/>
    <col min="28" max="28" width="9.42578125" bestFit="1" customWidth="1"/>
    <col min="29" max="34" width="16.5703125" customWidth="1"/>
    <col min="35" max="35" width="9.42578125" bestFit="1" customWidth="1"/>
    <col min="36" max="38" width="10.42578125" bestFit="1" customWidth="1"/>
    <col min="39" max="45" width="11" bestFit="1" customWidth="1"/>
    <col min="46" max="60" width="9.7109375" bestFit="1" customWidth="1"/>
    <col min="61" max="62" width="11.28515625" bestFit="1" customWidth="1"/>
    <col min="63" max="63" width="9.7109375" bestFit="1" customWidth="1"/>
    <col min="64" max="64" width="10.7109375" bestFit="1" customWidth="1"/>
    <col min="65" max="65" width="10.42578125" bestFit="1" customWidth="1"/>
    <col min="66" max="107" width="8.7109375" customWidth="1"/>
    <col min="108" max="108" width="10.7109375" bestFit="1" customWidth="1"/>
    <col min="109" max="157" width="8.7109375" customWidth="1"/>
    <col min="158" max="158" width="9.42578125" bestFit="1" customWidth="1"/>
    <col min="159" max="277" width="8.7109375" customWidth="1"/>
    <col min="278" max="278" width="9.42578125" bestFit="1" customWidth="1"/>
    <col min="279" max="281" width="8.7109375" customWidth="1"/>
    <col min="282" max="282" width="11.7109375" bestFit="1" customWidth="1"/>
    <col min="283" max="284" width="8.7109375" customWidth="1"/>
    <col min="285" max="16384" width="8.7109375" hidden="1"/>
  </cols>
  <sheetData>
    <row r="1" spans="1:17" ht="35.1" customHeight="1" thickBot="1" x14ac:dyDescent="0.3">
      <c r="A1" s="288" t="s">
        <v>482</v>
      </c>
      <c r="B1" s="246"/>
      <c r="C1" s="246"/>
      <c r="D1" s="246"/>
      <c r="E1" s="246"/>
      <c r="F1" s="246"/>
      <c r="G1" s="246"/>
      <c r="H1" s="246"/>
      <c r="I1" s="246"/>
      <c r="J1" s="246"/>
      <c r="K1" s="246"/>
      <c r="L1" s="246"/>
      <c r="M1" s="246"/>
      <c r="N1" s="289"/>
    </row>
    <row r="2" spans="1:17" s="192" customFormat="1" ht="25.35" customHeight="1" thickBot="1" x14ac:dyDescent="0.3">
      <c r="A2" s="291"/>
      <c r="B2" s="292"/>
      <c r="C2" s="292"/>
      <c r="D2" s="292"/>
      <c r="E2" s="292"/>
      <c r="F2" s="292"/>
      <c r="G2" s="292"/>
      <c r="H2" s="292"/>
      <c r="I2" s="292"/>
      <c r="J2" s="292"/>
      <c r="K2" s="292"/>
      <c r="L2" s="292"/>
      <c r="M2" s="292"/>
      <c r="N2" s="293"/>
    </row>
    <row r="3" spans="1:17" s="192" customFormat="1" ht="14.65" customHeight="1" x14ac:dyDescent="0.25">
      <c r="A3" s="290"/>
      <c r="B3" s="284" t="s">
        <v>407</v>
      </c>
      <c r="C3" s="281"/>
      <c r="D3" s="281"/>
      <c r="E3" s="281"/>
      <c r="F3" s="281"/>
      <c r="G3" s="281"/>
      <c r="H3" s="281"/>
      <c r="I3" s="281"/>
      <c r="J3" s="281"/>
      <c r="K3" s="281"/>
      <c r="L3" s="281"/>
      <c r="M3" s="281"/>
    </row>
    <row r="4" spans="1:17" s="192" customFormat="1" ht="14.65" customHeight="1" x14ac:dyDescent="0.25">
      <c r="A4" s="193"/>
      <c r="B4" s="284" t="s">
        <v>408</v>
      </c>
      <c r="C4" s="281"/>
      <c r="D4" s="281"/>
      <c r="E4" s="281"/>
      <c r="F4" s="281"/>
      <c r="G4" s="281"/>
      <c r="H4" s="281"/>
      <c r="I4" s="281"/>
      <c r="J4" s="281"/>
      <c r="K4" s="281"/>
      <c r="L4" s="281"/>
      <c r="M4" s="281"/>
    </row>
    <row r="5" spans="1:17" s="192" customFormat="1" ht="14.65" customHeight="1" x14ac:dyDescent="0.25">
      <c r="A5" s="282"/>
      <c r="B5" s="283"/>
      <c r="C5" s="283"/>
      <c r="D5" s="283"/>
      <c r="E5" s="283"/>
      <c r="F5" s="283"/>
      <c r="G5" s="283"/>
      <c r="H5" s="283"/>
      <c r="I5" s="283"/>
      <c r="J5" s="283"/>
      <c r="K5" s="283"/>
      <c r="L5" s="283"/>
      <c r="M5" s="283"/>
    </row>
    <row r="6" spans="1:17" x14ac:dyDescent="0.25">
      <c r="A6" s="248" t="s">
        <v>395</v>
      </c>
      <c r="B6" s="286">
        <f>SUM(B17)</f>
        <v>585000</v>
      </c>
      <c r="L6" s="195"/>
      <c r="M6" s="195"/>
    </row>
    <row r="7" spans="1:17" x14ac:dyDescent="0.25">
      <c r="A7" s="248" t="s">
        <v>409</v>
      </c>
      <c r="B7" s="194">
        <v>15</v>
      </c>
      <c r="C7" s="285" t="s">
        <v>483</v>
      </c>
      <c r="L7" s="195"/>
      <c r="M7" s="195"/>
    </row>
    <row r="8" spans="1:17" x14ac:dyDescent="0.25">
      <c r="A8" s="248" t="s">
        <v>396</v>
      </c>
      <c r="B8" s="297">
        <v>0</v>
      </c>
      <c r="C8" s="285" t="s">
        <v>484</v>
      </c>
      <c r="L8" s="195"/>
      <c r="M8" s="195"/>
    </row>
    <row r="9" spans="1:17" x14ac:dyDescent="0.25">
      <c r="A9" s="279" t="s">
        <v>411</v>
      </c>
      <c r="B9" s="280">
        <v>0.02</v>
      </c>
      <c r="C9" s="285" t="s">
        <v>485</v>
      </c>
      <c r="L9" s="195"/>
      <c r="M9" s="195"/>
    </row>
    <row r="10" spans="1:17" x14ac:dyDescent="0.25">
      <c r="A10" s="248" t="s">
        <v>413</v>
      </c>
      <c r="B10" s="196">
        <v>44927</v>
      </c>
      <c r="C10" s="285" t="s">
        <v>486</v>
      </c>
      <c r="L10" s="195"/>
      <c r="M10" s="195"/>
    </row>
    <row r="11" spans="1:17" x14ac:dyDescent="0.25">
      <c r="A11" s="248" t="s">
        <v>401</v>
      </c>
      <c r="B11" s="296">
        <f>EDATE($B$10,B8*12)</f>
        <v>44927</v>
      </c>
      <c r="C11" s="285" t="s">
        <v>415</v>
      </c>
      <c r="L11" s="195"/>
      <c r="M11" s="195"/>
    </row>
    <row r="12" spans="1:17" x14ac:dyDescent="0.25">
      <c r="A12" s="248" t="s">
        <v>416</v>
      </c>
      <c r="B12" s="296">
        <f>DATE(YEAR($B$11),12,31)</f>
        <v>45291</v>
      </c>
      <c r="C12" s="285" t="s">
        <v>417</v>
      </c>
      <c r="K12" s="287"/>
      <c r="L12" s="195"/>
      <c r="M12" s="195"/>
    </row>
    <row r="13" spans="1:17" ht="14.65" customHeight="1" x14ac:dyDescent="0.25">
      <c r="A13" s="427"/>
      <c r="B13" s="427"/>
      <c r="C13" s="427"/>
      <c r="D13" s="427"/>
      <c r="E13" s="427"/>
      <c r="F13" s="427"/>
      <c r="G13" s="427"/>
      <c r="H13" s="428"/>
      <c r="I13" s="428"/>
      <c r="J13" s="428"/>
      <c r="K13" s="428"/>
      <c r="L13" s="428"/>
      <c r="M13" s="195"/>
    </row>
    <row r="14" spans="1:17" s="198" customFormat="1" ht="30" x14ac:dyDescent="0.25">
      <c r="A14" s="248" t="s">
        <v>405</v>
      </c>
      <c r="B14" s="247">
        <f>IF(YEAR($B$11)=B16,DATEDIF($B$11,$B$12,"m"),0)</f>
        <v>0</v>
      </c>
      <c r="C14" s="247">
        <f>IF(YEAR($B$11)=C16,DATEDIF($B$11,$B$12,"m"),0)</f>
        <v>0</v>
      </c>
      <c r="D14" s="247">
        <f>IF(YEAR($B$11)=D16,DATEDIF($B$11,$B$12,"m"),0)</f>
        <v>0</v>
      </c>
      <c r="E14" s="247">
        <f>IF(YEAR($B$11)=E16,DATEDIF($B$11,$B$12,"m"),12)</f>
        <v>12</v>
      </c>
      <c r="F14" s="247">
        <f>IF(YEAR($B$11)=F16,DATEDIF($B$11,$B$12,"m"),12)</f>
        <v>12</v>
      </c>
      <c r="G14" s="247">
        <f>IF(YEAR($B$11)=G16,DATEDIF($B$11,$B$12,"m"),12)</f>
        <v>12</v>
      </c>
      <c r="H14" s="197"/>
    </row>
    <row r="15" spans="1:17" s="198" customFormat="1" x14ac:dyDescent="0.25">
      <c r="A15" s="429" t="s">
        <v>418</v>
      </c>
      <c r="B15" s="250" t="s">
        <v>419</v>
      </c>
      <c r="C15" s="250" t="s">
        <v>420</v>
      </c>
      <c r="D15" s="250" t="s">
        <v>421</v>
      </c>
      <c r="E15" s="250" t="s">
        <v>422</v>
      </c>
      <c r="F15" s="250" t="s">
        <v>423</v>
      </c>
      <c r="G15" s="250" t="s">
        <v>424</v>
      </c>
      <c r="H15" s="197"/>
    </row>
    <row r="16" spans="1:17" s="80" customFormat="1" ht="14.65" customHeight="1" x14ac:dyDescent="0.25">
      <c r="A16" s="430"/>
      <c r="B16" s="251">
        <f>Start!$G$10+1</f>
        <v>2024</v>
      </c>
      <c r="C16" s="251">
        <f>B16+1</f>
        <v>2025</v>
      </c>
      <c r="D16" s="251">
        <f>C16+1</f>
        <v>2026</v>
      </c>
      <c r="E16" s="251">
        <f>D16+1</f>
        <v>2027</v>
      </c>
      <c r="F16" s="251">
        <f>E16+1</f>
        <v>2028</v>
      </c>
      <c r="G16" s="251">
        <f>F16+1</f>
        <v>2029</v>
      </c>
      <c r="H16" s="298" t="s">
        <v>425</v>
      </c>
      <c r="I16" s="299"/>
      <c r="J16" s="299"/>
      <c r="K16" s="299"/>
      <c r="L16" s="299"/>
      <c r="M16" s="299"/>
      <c r="N16" s="299"/>
      <c r="O16" s="299"/>
      <c r="P16" s="299"/>
      <c r="Q16" s="299"/>
    </row>
    <row r="17" spans="1:34" x14ac:dyDescent="0.25">
      <c r="A17" s="252" t="s">
        <v>426</v>
      </c>
      <c r="B17" s="286">
        <f>SUM(SUMIFS('Long-Term Debt'!I10:I25,'Long-Term Debt'!O10:O25,"Yes"),SUMIFS('Long-Term Debt'!I28:I38,'Long-Term Debt'!S28:S38,"Yes"),SUMIFS('Long-Term Debt'!I41:I52,'Long-Term Debt'!S41:S52,"Yes"),SUMIFS('Long-Term Debt'!I55:I66,'Long-Term Debt'!S55:S66,"Yes"),SUMIFS('Long-Term Debt'!I69:I76,'Long-Term Debt'!O69:O76,"Yes"))</f>
        <v>585000</v>
      </c>
      <c r="C17" s="286"/>
      <c r="D17" s="286"/>
      <c r="E17" s="286"/>
      <c r="F17" s="286"/>
      <c r="G17" s="199"/>
      <c r="H17" s="285" t="s">
        <v>427</v>
      </c>
      <c r="I17" s="285"/>
      <c r="J17" s="285"/>
      <c r="K17" s="285"/>
      <c r="L17" s="285"/>
      <c r="M17" s="285"/>
      <c r="N17" s="285"/>
      <c r="O17" s="285"/>
      <c r="P17" s="285"/>
      <c r="Q17" s="285"/>
    </row>
    <row r="18" spans="1:34" x14ac:dyDescent="0.25">
      <c r="A18" s="249"/>
      <c r="B18" s="200"/>
      <c r="C18" s="200"/>
      <c r="D18" s="200"/>
      <c r="E18" s="200"/>
      <c r="F18" s="200"/>
      <c r="G18" s="201"/>
      <c r="H18" s="195"/>
    </row>
    <row r="19" spans="1:34" x14ac:dyDescent="0.25">
      <c r="A19" s="253" t="s">
        <v>428</v>
      </c>
      <c r="B19" s="294">
        <f t="shared" ref="B19:G20" si="0">SUMIFS($C128:$JJ128,$C$56:$JJ$56,B$16)</f>
        <v>10709.555572241141</v>
      </c>
      <c r="C19" s="294">
        <f t="shared" si="0"/>
        <v>10013.906694668971</v>
      </c>
      <c r="D19" s="294">
        <f t="shared" si="0"/>
        <v>9304.2165927224469</v>
      </c>
      <c r="E19" s="294">
        <f t="shared" si="0"/>
        <v>8580.2018533345963</v>
      </c>
      <c r="F19" s="294">
        <f t="shared" si="0"/>
        <v>7841.5733429282873</v>
      </c>
      <c r="G19" s="294">
        <f t="shared" si="0"/>
        <v>7088.0360919514424</v>
      </c>
      <c r="H19" s="202"/>
    </row>
    <row r="20" spans="1:34" ht="14.65" customHeight="1" x14ac:dyDescent="0.25">
      <c r="A20" s="253" t="s">
        <v>388</v>
      </c>
      <c r="B20" s="294">
        <f t="shared" si="0"/>
        <v>34464.755206911199</v>
      </c>
      <c r="C20" s="294">
        <f t="shared" si="0"/>
        <v>35160.404084483365</v>
      </c>
      <c r="D20" s="294">
        <f t="shared" si="0"/>
        <v>35870.094186429887</v>
      </c>
      <c r="E20" s="294">
        <f t="shared" si="0"/>
        <v>36594.108925817738</v>
      </c>
      <c r="F20" s="294">
        <f t="shared" si="0"/>
        <v>37332.737436224044</v>
      </c>
      <c r="G20" s="294">
        <f t="shared" si="0"/>
        <v>38086.274687200894</v>
      </c>
      <c r="H20" s="195"/>
    </row>
    <row r="21" spans="1:34" x14ac:dyDescent="0.25">
      <c r="A21" s="253" t="s">
        <v>429</v>
      </c>
      <c r="B21" s="294">
        <f t="shared" ref="B21:G21" si="1">SUM(B19:B20)</f>
        <v>45174.310779152336</v>
      </c>
      <c r="C21" s="294">
        <f t="shared" si="1"/>
        <v>45174.310779152336</v>
      </c>
      <c r="D21" s="294">
        <f t="shared" si="1"/>
        <v>45174.310779152336</v>
      </c>
      <c r="E21" s="294">
        <f t="shared" si="1"/>
        <v>45174.310779152336</v>
      </c>
      <c r="F21" s="294">
        <f t="shared" si="1"/>
        <v>45174.310779152329</v>
      </c>
      <c r="G21" s="294">
        <f t="shared" si="1"/>
        <v>45174.310779152336</v>
      </c>
      <c r="H21" s="195"/>
    </row>
    <row r="22" spans="1:34" x14ac:dyDescent="0.25">
      <c r="A22" s="431"/>
      <c r="B22" s="431"/>
      <c r="C22" s="431"/>
      <c r="D22" s="431"/>
      <c r="E22" s="431"/>
      <c r="F22" s="431"/>
      <c r="G22" s="431"/>
      <c r="H22" s="428"/>
      <c r="I22" s="428"/>
      <c r="J22" s="428"/>
      <c r="K22" s="428"/>
      <c r="L22" s="428"/>
      <c r="M22" s="195"/>
    </row>
    <row r="23" spans="1:34" x14ac:dyDescent="0.25">
      <c r="A23" s="248" t="s">
        <v>430</v>
      </c>
      <c r="B23" s="295">
        <f>B17-C20</f>
        <v>549839.59591551661</v>
      </c>
      <c r="C23" s="295">
        <f>B23+C17-D20</f>
        <v>513969.50172908674</v>
      </c>
      <c r="D23" s="295">
        <f>C23+D17-E20</f>
        <v>477375.39280326897</v>
      </c>
      <c r="E23" s="295">
        <f>D23+E17-F20</f>
        <v>440042.65536704491</v>
      </c>
      <c r="F23" s="295">
        <f>E23+F17-G20</f>
        <v>401956.38067984401</v>
      </c>
      <c r="H23" s="195"/>
    </row>
    <row r="24" spans="1:34" x14ac:dyDescent="0.25">
      <c r="A24" s="248" t="s">
        <v>391</v>
      </c>
      <c r="B24" s="295">
        <f>C20</f>
        <v>35160.404084483365</v>
      </c>
      <c r="C24" s="295">
        <f>D20</f>
        <v>35870.094186429887</v>
      </c>
      <c r="D24" s="295">
        <f>E20</f>
        <v>36594.108925817738</v>
      </c>
      <c r="E24" s="295">
        <f>F20</f>
        <v>37332.737436224044</v>
      </c>
      <c r="F24" s="295">
        <f>G20</f>
        <v>38086.274687200894</v>
      </c>
      <c r="H24" s="195"/>
    </row>
    <row r="25" spans="1:34" x14ac:dyDescent="0.25">
      <c r="A25" s="248" t="s">
        <v>392</v>
      </c>
      <c r="B25" s="295">
        <f>B23+B24</f>
        <v>585000</v>
      </c>
      <c r="C25" s="295">
        <f>C23+C24</f>
        <v>549839.59591551661</v>
      </c>
      <c r="D25" s="295">
        <f>D23+D24</f>
        <v>513969.50172908674</v>
      </c>
      <c r="E25" s="295">
        <f>E23+E24</f>
        <v>477375.39280326897</v>
      </c>
      <c r="F25" s="295">
        <f>F23+F24</f>
        <v>440042.65536704491</v>
      </c>
      <c r="H25" s="195"/>
    </row>
    <row r="26" spans="1:34" x14ac:dyDescent="0.25">
      <c r="A26" s="428"/>
      <c r="B26" s="428"/>
      <c r="C26" s="428"/>
      <c r="D26" s="428"/>
      <c r="E26" s="428"/>
      <c r="F26" s="428"/>
      <c r="G26" s="428"/>
      <c r="H26" s="428"/>
      <c r="I26" s="428"/>
      <c r="J26" s="428"/>
      <c r="K26" s="428"/>
      <c r="L26" s="428"/>
      <c r="M26" s="195"/>
    </row>
    <row r="27" spans="1:34" ht="14.65" customHeight="1" x14ac:dyDescent="0.25">
      <c r="A27" s="419" t="s">
        <v>431</v>
      </c>
      <c r="B27" s="420"/>
      <c r="C27" s="421"/>
      <c r="D27" s="264">
        <f>YEAR($B$10)</f>
        <v>2023</v>
      </c>
      <c r="E27" s="422"/>
      <c r="F27" s="423"/>
      <c r="G27" s="423"/>
      <c r="H27" s="434"/>
      <c r="I27" s="434"/>
      <c r="J27" s="434"/>
      <c r="K27" s="399"/>
      <c r="L27" s="433"/>
      <c r="M27" s="433"/>
      <c r="N27" s="433"/>
      <c r="O27" s="434"/>
      <c r="P27" s="434"/>
      <c r="Q27" s="434"/>
      <c r="R27" s="399"/>
      <c r="S27" s="433"/>
      <c r="T27" s="433"/>
      <c r="U27" s="433"/>
      <c r="V27" s="434"/>
      <c r="W27" s="434"/>
      <c r="X27" s="434"/>
      <c r="Y27" s="399"/>
      <c r="Z27" s="433"/>
      <c r="AA27" s="433"/>
      <c r="AB27" s="433"/>
      <c r="AC27" s="435"/>
      <c r="AD27" s="435"/>
      <c r="AE27" s="435"/>
      <c r="AF27" s="399"/>
      <c r="AG27" s="203"/>
      <c r="AH27" s="203"/>
    </row>
    <row r="28" spans="1:34" s="203" customFormat="1" x14ac:dyDescent="0.25">
      <c r="A28" s="254" t="s">
        <v>393</v>
      </c>
      <c r="B28" s="258">
        <f>B8</f>
        <v>0</v>
      </c>
      <c r="C28" s="254" t="s">
        <v>394</v>
      </c>
      <c r="D28" s="255">
        <f>B17</f>
        <v>585000</v>
      </c>
      <c r="E28" s="422"/>
      <c r="F28" s="423"/>
      <c r="G28" s="423"/>
      <c r="H28" s="349"/>
      <c r="I28" s="350"/>
      <c r="J28" s="349"/>
      <c r="K28" s="351"/>
      <c r="L28" s="433"/>
      <c r="M28" s="433"/>
      <c r="N28" s="433"/>
      <c r="O28" s="352"/>
      <c r="P28" s="350"/>
      <c r="Q28" s="352"/>
      <c r="R28" s="353"/>
      <c r="S28" s="433"/>
      <c r="T28" s="433"/>
      <c r="U28" s="433"/>
      <c r="V28" s="349"/>
      <c r="W28" s="354"/>
      <c r="X28" s="349"/>
      <c r="Y28" s="351"/>
      <c r="Z28" s="433"/>
      <c r="AA28" s="433"/>
      <c r="AB28" s="433"/>
      <c r="AC28" s="349"/>
      <c r="AD28" s="355"/>
      <c r="AE28" s="349"/>
      <c r="AF28" s="351"/>
    </row>
    <row r="29" spans="1:34" s="203" customFormat="1" ht="120" x14ac:dyDescent="0.25">
      <c r="A29" s="254" t="s">
        <v>440</v>
      </c>
      <c r="B29" s="256">
        <f>(D28*(B28*12)*D30)+D28</f>
        <v>585000</v>
      </c>
      <c r="C29" s="254" t="s">
        <v>398</v>
      </c>
      <c r="D29" s="257">
        <f>$B$9</f>
        <v>0.02</v>
      </c>
      <c r="E29" s="422"/>
      <c r="F29" s="423"/>
      <c r="G29" s="423"/>
      <c r="H29" s="349"/>
      <c r="I29" s="356"/>
      <c r="J29" s="349"/>
      <c r="K29" s="357"/>
      <c r="L29" s="433"/>
      <c r="M29" s="433"/>
      <c r="N29" s="433"/>
      <c r="O29" s="352"/>
      <c r="P29" s="356"/>
      <c r="Q29" s="352"/>
      <c r="R29" s="357"/>
      <c r="S29" s="433"/>
      <c r="T29" s="433"/>
      <c r="U29" s="433"/>
      <c r="V29" s="349"/>
      <c r="W29" s="354"/>
      <c r="X29" s="349"/>
      <c r="Y29" s="357"/>
      <c r="Z29" s="433"/>
      <c r="AA29" s="433"/>
      <c r="AB29" s="433"/>
      <c r="AC29" s="349"/>
      <c r="AD29" s="355"/>
      <c r="AE29" s="349"/>
      <c r="AF29" s="357"/>
    </row>
    <row r="30" spans="1:34" s="203" customFormat="1" ht="30" customHeight="1" x14ac:dyDescent="0.25">
      <c r="A30" s="254" t="s">
        <v>399</v>
      </c>
      <c r="B30" s="256">
        <f>PMT(D30,($B$7-$B$8)*12,-B29)</f>
        <v>3764.5258982626947</v>
      </c>
      <c r="C30" s="254" t="s">
        <v>400</v>
      </c>
      <c r="D30" s="257">
        <f>D29/12</f>
        <v>1.6666666666666668E-3</v>
      </c>
      <c r="E30" s="422"/>
      <c r="F30" s="423"/>
      <c r="G30" s="423"/>
      <c r="H30" s="349"/>
      <c r="I30" s="356"/>
      <c r="J30" s="349"/>
      <c r="K30" s="358"/>
      <c r="L30" s="433"/>
      <c r="M30" s="433"/>
      <c r="N30" s="433"/>
      <c r="O30" s="352"/>
      <c r="P30" s="356"/>
      <c r="Q30" s="352"/>
      <c r="R30" s="357"/>
      <c r="S30" s="433"/>
      <c r="T30" s="433"/>
      <c r="U30" s="433"/>
      <c r="V30" s="349"/>
      <c r="W30" s="350"/>
      <c r="X30" s="349"/>
      <c r="Y30" s="358"/>
      <c r="Z30" s="433"/>
      <c r="AA30" s="433"/>
      <c r="AB30" s="433"/>
      <c r="AC30" s="349"/>
      <c r="AD30" s="350"/>
      <c r="AE30" s="349"/>
      <c r="AF30" s="358"/>
    </row>
    <row r="31" spans="1:34" ht="30" customHeight="1" x14ac:dyDescent="0.25">
      <c r="A31" s="254" t="s">
        <v>402</v>
      </c>
      <c r="B31" s="256">
        <f>B30*12</f>
        <v>45174.310779152336</v>
      </c>
      <c r="C31" s="254" t="s">
        <v>403</v>
      </c>
      <c r="D31" s="258">
        <f>($B$7*12)-($B$8*12)</f>
        <v>180</v>
      </c>
      <c r="E31" s="422"/>
      <c r="F31" s="423"/>
      <c r="G31" s="423"/>
      <c r="H31" s="349"/>
      <c r="I31" s="356"/>
      <c r="J31" s="349"/>
      <c r="K31" s="350"/>
      <c r="L31" s="433"/>
      <c r="M31" s="433"/>
      <c r="N31" s="433"/>
      <c r="O31" s="352"/>
      <c r="P31" s="356"/>
      <c r="Q31" s="352"/>
      <c r="R31" s="350"/>
      <c r="S31" s="433"/>
      <c r="T31" s="433"/>
      <c r="U31" s="433"/>
      <c r="V31" s="203"/>
      <c r="W31" s="203"/>
      <c r="X31" s="349"/>
      <c r="Y31" s="359"/>
      <c r="Z31" s="433"/>
      <c r="AA31" s="433"/>
      <c r="AB31" s="433"/>
      <c r="AC31" s="203"/>
      <c r="AD31" s="203"/>
      <c r="AE31" s="203"/>
      <c r="AF31" s="203"/>
      <c r="AG31" s="203"/>
      <c r="AH31" s="203"/>
    </row>
    <row r="32" spans="1:34" ht="30" customHeight="1" x14ac:dyDescent="0.25">
      <c r="A32" s="312"/>
      <c r="B32" s="313"/>
      <c r="C32" s="312"/>
      <c r="D32" s="314"/>
      <c r="E32" s="325"/>
      <c r="F32" s="325"/>
      <c r="G32" s="198"/>
      <c r="H32" s="204"/>
      <c r="I32" s="313"/>
      <c r="J32" s="204"/>
      <c r="K32" s="314"/>
      <c r="L32" s="198"/>
      <c r="M32" s="198"/>
      <c r="N32" s="198"/>
      <c r="O32" s="312"/>
      <c r="P32" s="313"/>
      <c r="Q32" s="312"/>
      <c r="R32" s="314"/>
      <c r="S32" s="198"/>
      <c r="T32" s="198"/>
      <c r="U32" s="198"/>
      <c r="X32" s="204"/>
      <c r="Y32" s="205"/>
      <c r="Z32" s="198"/>
      <c r="AA32" s="198"/>
      <c r="AB32" s="198"/>
    </row>
    <row r="33" spans="1:270" s="203" customFormat="1" ht="30" customHeight="1" x14ac:dyDescent="0.25">
      <c r="A33" s="352"/>
      <c r="B33" s="356"/>
      <c r="C33" s="352"/>
      <c r="D33" s="350"/>
      <c r="E33" s="394"/>
      <c r="F33" s="398"/>
      <c r="H33" s="349"/>
      <c r="I33" s="356"/>
      <c r="J33" s="349"/>
      <c r="K33" s="350"/>
      <c r="L33" s="398"/>
      <c r="M33" s="398"/>
      <c r="N33" s="398"/>
      <c r="O33" s="352"/>
      <c r="P33" s="356"/>
      <c r="Q33" s="352"/>
      <c r="R33" s="350"/>
      <c r="S33" s="398"/>
      <c r="T33" s="398"/>
      <c r="U33" s="398"/>
      <c r="X33" s="349"/>
      <c r="Y33" s="359"/>
      <c r="Z33" s="398"/>
      <c r="AA33" s="398"/>
      <c r="AB33" s="398"/>
      <c r="FC33" s="203" t="s">
        <v>442</v>
      </c>
    </row>
    <row r="34" spans="1:270" ht="30" customHeight="1" x14ac:dyDescent="0.25">
      <c r="A34" s="312"/>
      <c r="B34" s="313"/>
      <c r="C34" s="312"/>
      <c r="D34" s="314"/>
      <c r="E34" s="325"/>
      <c r="F34" s="325"/>
      <c r="G34" s="198"/>
      <c r="H34" s="204"/>
      <c r="I34" s="313"/>
      <c r="J34" s="204"/>
      <c r="K34" s="314"/>
      <c r="L34" s="198"/>
      <c r="M34" s="198"/>
      <c r="N34" s="198"/>
      <c r="O34" s="312"/>
      <c r="P34" s="313"/>
      <c r="Q34" s="312"/>
      <c r="R34" s="314"/>
      <c r="S34" s="198"/>
      <c r="T34" s="198"/>
      <c r="U34" s="198"/>
      <c r="X34" s="204"/>
      <c r="Y34" s="205"/>
      <c r="Z34" s="198"/>
      <c r="AA34" s="198"/>
      <c r="AB34" s="198"/>
    </row>
    <row r="35" spans="1:270" s="341" customFormat="1" x14ac:dyDescent="0.25">
      <c r="A35" s="341" t="s">
        <v>443</v>
      </c>
    </row>
    <row r="36" spans="1:270" ht="30" customHeight="1" x14ac:dyDescent="0.25">
      <c r="A36" s="325"/>
      <c r="B36" s="325"/>
      <c r="C36" s="325"/>
      <c r="D36" s="325"/>
      <c r="E36" s="325"/>
      <c r="F36" s="325"/>
      <c r="G36" s="198"/>
      <c r="H36" s="204"/>
      <c r="I36" s="313"/>
      <c r="J36" s="204"/>
      <c r="K36" s="314"/>
      <c r="L36" s="198"/>
      <c r="M36" s="198"/>
      <c r="N36" s="198"/>
      <c r="O36" s="312"/>
      <c r="P36" s="313"/>
      <c r="Q36" s="312"/>
      <c r="R36" s="314"/>
      <c r="S36" s="198"/>
      <c r="T36" s="198"/>
      <c r="U36" s="198"/>
      <c r="X36" s="204"/>
      <c r="Y36" s="205"/>
      <c r="Z36" s="198"/>
      <c r="AA36" s="198"/>
      <c r="AB36" s="198"/>
    </row>
    <row r="37" spans="1:270" x14ac:dyDescent="0.25">
      <c r="A37" s="326" t="s">
        <v>400</v>
      </c>
      <c r="B37" s="328" t="s">
        <v>444</v>
      </c>
      <c r="C37" s="345">
        <f>B9/12</f>
        <v>1.6666666666666668E-3</v>
      </c>
      <c r="D37" s="325"/>
      <c r="E37" s="325"/>
      <c r="F37" s="325"/>
      <c r="G37" s="198"/>
      <c r="H37" s="204"/>
      <c r="I37" s="313"/>
      <c r="J37" s="204"/>
      <c r="K37" s="314"/>
      <c r="L37" s="198"/>
      <c r="M37" s="198"/>
      <c r="N37" s="198"/>
      <c r="O37" s="312"/>
      <c r="P37" s="313"/>
      <c r="Q37" s="312"/>
      <c r="R37" s="314"/>
      <c r="S37" s="198"/>
      <c r="T37" s="198"/>
      <c r="U37" s="198"/>
      <c r="X37" s="204"/>
      <c r="Y37" s="205"/>
      <c r="Z37" s="198"/>
      <c r="AA37" s="198"/>
      <c r="AB37" s="198"/>
    </row>
    <row r="38" spans="1:270" ht="30" x14ac:dyDescent="0.25">
      <c r="A38" s="326" t="s">
        <v>445</v>
      </c>
      <c r="B38" s="328" t="s">
        <v>446</v>
      </c>
      <c r="C38" s="344">
        <f>($B$7-$B$8)*12</f>
        <v>180</v>
      </c>
      <c r="D38" s="325"/>
      <c r="E38" s="325"/>
      <c r="F38" s="325"/>
      <c r="G38" s="198"/>
      <c r="H38" s="204"/>
      <c r="I38" s="313"/>
      <c r="J38" s="204"/>
      <c r="K38" s="314"/>
      <c r="L38" s="198"/>
      <c r="M38" s="198"/>
      <c r="N38" s="198"/>
      <c r="O38" s="312"/>
      <c r="P38" s="313"/>
      <c r="Q38" s="312"/>
      <c r="R38" s="314"/>
      <c r="S38" s="198"/>
      <c r="T38" s="198"/>
      <c r="U38" s="198"/>
      <c r="X38" s="204"/>
      <c r="Y38" s="205"/>
      <c r="Z38" s="198"/>
      <c r="AA38" s="198"/>
      <c r="AB38" s="198"/>
    </row>
    <row r="39" spans="1:270" ht="30" customHeight="1" x14ac:dyDescent="0.25">
      <c r="A39" s="325"/>
      <c r="B39" s="325"/>
      <c r="C39" s="328" t="s">
        <v>447</v>
      </c>
      <c r="D39" s="325"/>
      <c r="E39" s="325"/>
      <c r="F39" s="325"/>
      <c r="G39" s="198"/>
      <c r="H39" s="204"/>
      <c r="I39" s="313"/>
      <c r="J39" s="204"/>
      <c r="K39" s="314"/>
      <c r="L39" s="198"/>
      <c r="M39" s="198"/>
      <c r="N39" s="198"/>
      <c r="O39" s="312"/>
      <c r="P39" s="313"/>
      <c r="Q39" s="312"/>
      <c r="R39" s="314"/>
      <c r="S39" s="198"/>
      <c r="T39" s="198"/>
      <c r="U39" s="198"/>
      <c r="X39" s="204"/>
      <c r="Y39" s="205"/>
      <c r="Z39" s="198"/>
      <c r="AA39" s="198"/>
      <c r="AB39" s="198"/>
    </row>
    <row r="40" spans="1:270" x14ac:dyDescent="0.25">
      <c r="A40" s="326" t="s">
        <v>448</v>
      </c>
      <c r="B40" s="328" t="s">
        <v>449</v>
      </c>
      <c r="C40" s="70" t="s">
        <v>456</v>
      </c>
      <c r="D40" s="338">
        <f>MATCH($C$40,F41:F43,0)</f>
        <v>3</v>
      </c>
      <c r="E40" s="108"/>
      <c r="F40" s="108" t="s">
        <v>448</v>
      </c>
      <c r="G40" s="108" t="s">
        <v>204</v>
      </c>
      <c r="J40" s="328"/>
      <c r="K40" s="314"/>
      <c r="L40" s="198"/>
      <c r="M40" s="198"/>
      <c r="N40" s="198"/>
      <c r="O40" s="312"/>
      <c r="P40" s="313"/>
      <c r="Q40" s="312"/>
      <c r="R40" s="314"/>
      <c r="S40" s="198"/>
      <c r="T40" s="198"/>
      <c r="U40" s="198"/>
      <c r="X40" s="204"/>
      <c r="Y40" s="205"/>
      <c r="Z40" s="198"/>
      <c r="AA40" s="198"/>
      <c r="AB40" s="198"/>
      <c r="AC40" s="198"/>
      <c r="AD40" s="198"/>
      <c r="AE40" s="198"/>
      <c r="AF40" s="198"/>
      <c r="AG40" s="198"/>
      <c r="AH40" s="198"/>
      <c r="AI40" s="198"/>
      <c r="AJ40" s="198"/>
      <c r="AK40" s="198"/>
      <c r="AL40" s="198"/>
      <c r="AM40" s="198"/>
      <c r="AN40" s="198"/>
      <c r="AO40" s="198"/>
      <c r="AP40" s="198"/>
      <c r="AQ40" s="198"/>
      <c r="AR40" s="198"/>
      <c r="AS40" s="198"/>
      <c r="AT40" s="198"/>
      <c r="AU40" s="198"/>
      <c r="AV40" s="198"/>
      <c r="AW40" s="198"/>
      <c r="AX40" s="198"/>
      <c r="AY40" s="198"/>
      <c r="AZ40" s="198"/>
      <c r="BA40" s="198"/>
      <c r="BB40" s="198"/>
      <c r="BC40" s="198"/>
      <c r="BD40" s="198"/>
      <c r="BE40" s="198"/>
      <c r="BF40" s="198"/>
      <c r="BG40" s="198"/>
      <c r="BH40" s="198"/>
      <c r="BI40" s="198"/>
      <c r="BJ40" s="198"/>
      <c r="BK40" s="198"/>
      <c r="BL40" s="198"/>
      <c r="BM40" s="198"/>
      <c r="BN40" s="198"/>
      <c r="BO40" s="198"/>
      <c r="BP40" s="198"/>
      <c r="BQ40" s="198"/>
      <c r="BR40" s="198"/>
      <c r="BS40" s="198"/>
      <c r="BT40" s="198"/>
      <c r="BU40" s="198"/>
      <c r="BV40" s="198"/>
      <c r="BW40" s="198"/>
      <c r="BX40" s="198"/>
      <c r="BY40" s="198"/>
      <c r="BZ40" s="198"/>
      <c r="CA40" s="198"/>
      <c r="CB40" s="198"/>
      <c r="CC40" s="198"/>
      <c r="CD40" s="198"/>
      <c r="CE40" s="198"/>
      <c r="CF40" s="198"/>
      <c r="CG40" s="198"/>
      <c r="CH40" s="198"/>
      <c r="CI40" s="198"/>
      <c r="CJ40" s="198"/>
      <c r="CK40" s="198"/>
      <c r="CL40" s="198"/>
      <c r="CM40" s="198"/>
      <c r="CN40" s="198"/>
      <c r="CO40" s="198"/>
      <c r="CP40" s="198"/>
      <c r="CQ40" s="198"/>
      <c r="CR40" s="198"/>
      <c r="CS40" s="198"/>
      <c r="CT40" s="198"/>
      <c r="CU40" s="198"/>
      <c r="CV40" s="198"/>
      <c r="CW40" s="198"/>
      <c r="CX40" s="198"/>
      <c r="CY40" s="198"/>
      <c r="CZ40" s="198"/>
      <c r="DA40" s="198"/>
      <c r="DB40" s="198"/>
      <c r="DC40" s="198"/>
      <c r="DD40" s="198"/>
      <c r="DE40" s="198"/>
      <c r="DF40" s="198"/>
      <c r="DG40" s="198"/>
      <c r="DH40" s="198"/>
      <c r="DI40" s="198"/>
      <c r="DJ40" s="198"/>
      <c r="DK40" s="198"/>
      <c r="DL40" s="198"/>
      <c r="DM40" s="198"/>
      <c r="DN40" s="198"/>
      <c r="DO40" s="198"/>
      <c r="DP40" s="198"/>
      <c r="DQ40" s="198"/>
      <c r="DR40" s="198"/>
      <c r="DS40" s="198"/>
      <c r="DT40" s="198"/>
      <c r="DU40" s="198"/>
      <c r="DV40" s="198"/>
      <c r="DW40" s="198"/>
      <c r="DX40" s="198"/>
      <c r="DY40" s="198"/>
      <c r="DZ40" s="198"/>
      <c r="EA40" s="198"/>
      <c r="EB40" s="198"/>
      <c r="EC40" s="198"/>
      <c r="ED40" s="198"/>
      <c r="EE40" s="198"/>
      <c r="EF40" s="198"/>
      <c r="EG40" s="198"/>
      <c r="EH40" s="198"/>
      <c r="EI40" s="198"/>
      <c r="EJ40" s="198"/>
      <c r="EK40" s="198"/>
      <c r="EL40" s="198"/>
      <c r="EM40" s="198"/>
      <c r="EN40" s="198"/>
      <c r="EO40" s="198"/>
      <c r="EP40" s="198"/>
      <c r="EQ40" s="198"/>
      <c r="ER40" s="198"/>
      <c r="ES40" s="198"/>
      <c r="ET40" s="198"/>
      <c r="EU40" s="198"/>
      <c r="EV40" s="198"/>
      <c r="EW40" s="198"/>
      <c r="EX40" s="198"/>
      <c r="EY40" s="198"/>
      <c r="EZ40" s="198"/>
      <c r="FA40" s="198"/>
      <c r="FB40" s="198"/>
      <c r="FC40" s="198"/>
      <c r="FD40" s="198"/>
      <c r="FE40" s="198"/>
      <c r="FF40" s="198"/>
      <c r="FG40" s="198"/>
      <c r="FH40" s="198"/>
      <c r="FI40" s="198"/>
      <c r="FJ40" s="198"/>
      <c r="FK40" s="198"/>
      <c r="FL40" s="198"/>
      <c r="FM40" s="198"/>
      <c r="FN40" s="198"/>
      <c r="FO40" s="198"/>
      <c r="FP40" s="198"/>
      <c r="FQ40" s="198"/>
      <c r="FR40" s="198"/>
      <c r="FS40" s="198"/>
      <c r="FT40" s="198"/>
      <c r="FU40" s="198"/>
      <c r="FV40" s="198"/>
      <c r="FW40" s="198"/>
      <c r="FX40" s="198"/>
      <c r="FY40" s="198"/>
      <c r="FZ40" s="198"/>
      <c r="GA40" s="198"/>
      <c r="GB40" s="198"/>
      <c r="GC40" s="198"/>
      <c r="GD40" s="198"/>
      <c r="GE40" s="198"/>
      <c r="GF40" s="198"/>
      <c r="GG40" s="198"/>
      <c r="GH40" s="198"/>
      <c r="GI40" s="198"/>
      <c r="GJ40" s="198"/>
      <c r="GK40" s="198"/>
      <c r="GL40" s="198"/>
      <c r="GM40" s="198"/>
      <c r="GN40" s="198"/>
      <c r="GO40" s="198"/>
      <c r="GP40" s="198"/>
      <c r="GQ40" s="198"/>
      <c r="GR40" s="198"/>
      <c r="GS40" s="198"/>
      <c r="GT40" s="198"/>
      <c r="GU40" s="198"/>
      <c r="GV40" s="198"/>
      <c r="GW40" s="198"/>
      <c r="GX40" s="198"/>
      <c r="GY40" s="198"/>
      <c r="GZ40" s="198"/>
      <c r="HA40" s="198"/>
      <c r="HB40" s="198"/>
      <c r="HC40" s="198"/>
      <c r="HD40" s="198"/>
      <c r="HE40" s="198"/>
      <c r="HF40" s="198"/>
      <c r="HG40" s="198"/>
      <c r="HH40" s="198"/>
      <c r="HI40" s="198"/>
      <c r="HJ40" s="198"/>
      <c r="HK40" s="198"/>
      <c r="HL40" s="198"/>
      <c r="HM40" s="198"/>
      <c r="HN40" s="198"/>
      <c r="HO40" s="198"/>
      <c r="HP40" s="198"/>
      <c r="HQ40" s="198"/>
      <c r="HR40" s="198"/>
      <c r="HS40" s="198"/>
      <c r="HT40" s="198"/>
      <c r="HU40" s="198"/>
      <c r="HV40" s="198"/>
      <c r="HW40" s="198"/>
      <c r="HX40" s="198"/>
      <c r="HY40" s="198"/>
      <c r="HZ40" s="198"/>
      <c r="IA40" s="198"/>
      <c r="IB40" s="198"/>
      <c r="IC40" s="198"/>
      <c r="ID40" s="198"/>
      <c r="IE40" s="198"/>
      <c r="IF40" s="198"/>
      <c r="IG40" s="198"/>
      <c r="IH40" s="198"/>
      <c r="II40" s="198"/>
      <c r="IJ40" s="198"/>
      <c r="IK40" s="198"/>
      <c r="IL40" s="198"/>
      <c r="IM40" s="198"/>
      <c r="IN40" s="198"/>
      <c r="IO40" s="198"/>
      <c r="IP40" s="198"/>
      <c r="IQ40" s="198"/>
      <c r="IR40" s="198"/>
      <c r="IS40" s="198"/>
      <c r="IT40" s="198"/>
      <c r="IU40" s="198"/>
      <c r="IV40" s="198"/>
      <c r="IW40" s="198"/>
      <c r="IX40" s="198"/>
      <c r="IY40" s="198"/>
      <c r="IZ40" s="198"/>
      <c r="JA40" s="198"/>
      <c r="JB40" s="198"/>
      <c r="JC40" s="198"/>
      <c r="JD40" s="198"/>
      <c r="JE40" s="198"/>
      <c r="JF40" s="198"/>
      <c r="JG40" s="198"/>
      <c r="JH40" s="198"/>
      <c r="JI40" s="198"/>
      <c r="JJ40" s="198"/>
    </row>
    <row r="41" spans="1:270" x14ac:dyDescent="0.25">
      <c r="A41" s="326"/>
      <c r="B41" s="328"/>
      <c r="D41" s="338"/>
      <c r="E41" s="337">
        <v>1</v>
      </c>
      <c r="F41" t="s">
        <v>451</v>
      </c>
      <c r="G41" t="s">
        <v>452</v>
      </c>
      <c r="K41" s="314"/>
      <c r="L41" s="198"/>
      <c r="M41" s="198"/>
      <c r="N41" s="198"/>
      <c r="O41" s="312"/>
      <c r="P41" s="313"/>
      <c r="Q41" s="312"/>
      <c r="R41" s="314"/>
      <c r="S41" s="198"/>
      <c r="T41" s="198"/>
      <c r="U41" s="198"/>
      <c r="X41" s="204"/>
      <c r="Y41" s="205"/>
      <c r="Z41" s="198"/>
      <c r="AA41" s="198"/>
      <c r="AB41" s="198"/>
      <c r="AC41" s="198"/>
      <c r="AD41" s="198"/>
      <c r="AE41" s="198"/>
      <c r="AF41" s="198"/>
      <c r="AG41" s="198"/>
      <c r="AH41" s="198"/>
      <c r="AI41" s="198"/>
      <c r="AJ41" s="198"/>
      <c r="AK41" s="198"/>
      <c r="AL41" s="198"/>
      <c r="AM41" s="198"/>
      <c r="AN41" s="198"/>
      <c r="AO41" s="198"/>
      <c r="AP41" s="198"/>
      <c r="AQ41" s="198"/>
      <c r="AR41" s="198"/>
      <c r="AS41" s="198"/>
      <c r="AT41" s="198"/>
      <c r="AU41" s="198"/>
      <c r="AV41" s="198"/>
      <c r="AW41" s="198"/>
      <c r="AX41" s="198"/>
      <c r="AY41" s="198"/>
      <c r="AZ41" s="198"/>
      <c r="BA41" s="198"/>
      <c r="BB41" s="198"/>
      <c r="BC41" s="198"/>
      <c r="BD41" s="198"/>
      <c r="BE41" s="198"/>
      <c r="BF41" s="198"/>
      <c r="BG41" s="198"/>
      <c r="BH41" s="198"/>
      <c r="BI41" s="198"/>
      <c r="BJ41" s="198"/>
      <c r="BK41" s="198"/>
      <c r="BL41" s="198"/>
      <c r="BM41" s="198"/>
      <c r="BN41" s="198"/>
      <c r="BO41" s="198"/>
      <c r="BP41" s="198"/>
      <c r="BQ41" s="198"/>
      <c r="BR41" s="198"/>
      <c r="BS41" s="198"/>
      <c r="BT41" s="198"/>
      <c r="BU41" s="198"/>
      <c r="BV41" s="198"/>
      <c r="BW41" s="198"/>
      <c r="BX41" s="198"/>
      <c r="BY41" s="198"/>
      <c r="BZ41" s="198"/>
      <c r="CA41" s="198"/>
      <c r="CB41" s="198"/>
      <c r="CC41" s="198"/>
      <c r="CD41" s="198"/>
      <c r="CE41" s="198"/>
      <c r="CF41" s="198"/>
      <c r="CG41" s="198"/>
      <c r="CH41" s="198"/>
      <c r="CI41" s="198"/>
      <c r="CJ41" s="198"/>
      <c r="CK41" s="198"/>
      <c r="CL41" s="198"/>
      <c r="CM41" s="198"/>
      <c r="CN41" s="198"/>
      <c r="CO41" s="198"/>
      <c r="CP41" s="198"/>
      <c r="CQ41" s="198"/>
      <c r="CR41" s="198"/>
      <c r="CS41" s="198"/>
      <c r="CT41" s="198"/>
      <c r="CU41" s="198"/>
      <c r="CV41" s="198"/>
      <c r="CW41" s="198"/>
      <c r="CX41" s="198"/>
      <c r="CY41" s="198"/>
      <c r="CZ41" s="198"/>
      <c r="DA41" s="198"/>
      <c r="DB41" s="198"/>
      <c r="DC41" s="198"/>
      <c r="DD41" s="198"/>
      <c r="DE41" s="198"/>
      <c r="DF41" s="198"/>
      <c r="DG41" s="198"/>
      <c r="DH41" s="198"/>
      <c r="DI41" s="198"/>
      <c r="DJ41" s="198"/>
      <c r="DK41" s="198"/>
      <c r="DL41" s="198"/>
      <c r="DM41" s="198"/>
      <c r="DN41" s="198"/>
      <c r="DO41" s="198"/>
      <c r="DP41" s="198"/>
      <c r="DQ41" s="198"/>
      <c r="DR41" s="198"/>
      <c r="DS41" s="198"/>
      <c r="DT41" s="198"/>
      <c r="DU41" s="198"/>
      <c r="DV41" s="198"/>
      <c r="DW41" s="198"/>
      <c r="DX41" s="198"/>
      <c r="DY41" s="198"/>
      <c r="DZ41" s="198"/>
      <c r="EA41" s="198"/>
      <c r="EB41" s="198"/>
      <c r="EC41" s="198"/>
      <c r="ED41" s="198"/>
      <c r="EE41" s="198"/>
      <c r="EF41" s="198"/>
      <c r="EG41" s="198"/>
      <c r="EH41" s="198"/>
      <c r="EI41" s="198"/>
      <c r="EJ41" s="198"/>
      <c r="EK41" s="198"/>
      <c r="EL41" s="198"/>
      <c r="EM41" s="198"/>
      <c r="EN41" s="198"/>
      <c r="EO41" s="198"/>
      <c r="EP41" s="198"/>
      <c r="EQ41" s="198"/>
      <c r="ER41" s="198"/>
      <c r="ES41" s="198"/>
      <c r="ET41" s="198"/>
      <c r="EU41" s="198"/>
      <c r="EV41" s="198"/>
      <c r="EW41" s="198"/>
      <c r="EX41" s="198"/>
      <c r="EY41" s="198"/>
      <c r="EZ41" s="198"/>
      <c r="FA41" s="198"/>
      <c r="FB41" s="198"/>
      <c r="FC41" s="198"/>
      <c r="FD41" s="198"/>
      <c r="FE41" s="198"/>
      <c r="FF41" s="198"/>
      <c r="FG41" s="198"/>
      <c r="FH41" s="198"/>
      <c r="FI41" s="198"/>
      <c r="FJ41" s="198"/>
      <c r="FK41" s="198"/>
      <c r="FL41" s="198"/>
      <c r="FM41" s="198"/>
      <c r="FN41" s="198"/>
      <c r="FO41" s="198"/>
      <c r="FP41" s="198"/>
      <c r="FQ41" s="198"/>
      <c r="FR41" s="198"/>
      <c r="FS41" s="198"/>
      <c r="FT41" s="198"/>
      <c r="FU41" s="198"/>
      <c r="FV41" s="198"/>
      <c r="FW41" s="198"/>
      <c r="FX41" s="198"/>
      <c r="FY41" s="198"/>
      <c r="FZ41" s="198"/>
      <c r="GA41" s="198"/>
      <c r="GB41" s="198"/>
      <c r="GC41" s="198"/>
      <c r="GD41" s="198"/>
      <c r="GE41" s="198"/>
      <c r="GF41" s="198"/>
      <c r="GG41" s="198"/>
      <c r="GH41" s="198"/>
      <c r="GI41" s="198"/>
      <c r="GJ41" s="198"/>
      <c r="GK41" s="198"/>
      <c r="GL41" s="198"/>
      <c r="GM41" s="198"/>
      <c r="GN41" s="198"/>
      <c r="GO41" s="198"/>
      <c r="GP41" s="198"/>
      <c r="GQ41" s="198"/>
      <c r="GR41" s="198"/>
      <c r="GS41" s="198"/>
      <c r="GT41" s="198"/>
      <c r="GU41" s="198"/>
      <c r="GV41" s="198"/>
      <c r="GW41" s="198"/>
      <c r="GX41" s="198"/>
      <c r="GY41" s="198"/>
      <c r="GZ41" s="198"/>
      <c r="HA41" s="198"/>
      <c r="HB41" s="198"/>
      <c r="HC41" s="198"/>
      <c r="HD41" s="198"/>
      <c r="HE41" s="198"/>
      <c r="HF41" s="198"/>
      <c r="HG41" s="198"/>
      <c r="HH41" s="198"/>
      <c r="HI41" s="198"/>
      <c r="HJ41" s="198"/>
      <c r="HK41" s="198"/>
      <c r="HL41" s="198"/>
      <c r="HM41" s="198"/>
      <c r="HN41" s="198"/>
      <c r="HO41" s="198"/>
      <c r="HP41" s="198"/>
      <c r="HQ41" s="198"/>
      <c r="HR41" s="198"/>
      <c r="HS41" s="198"/>
      <c r="HT41" s="198"/>
      <c r="HU41" s="198"/>
      <c r="HV41" s="198"/>
      <c r="HW41" s="198"/>
      <c r="HX41" s="198"/>
      <c r="HY41" s="198"/>
      <c r="HZ41" s="198"/>
      <c r="IA41" s="198"/>
      <c r="IB41" s="198"/>
      <c r="IC41" s="198"/>
      <c r="ID41" s="198"/>
      <c r="IE41" s="198"/>
      <c r="IF41" s="198"/>
      <c r="IG41" s="198"/>
      <c r="IH41" s="198"/>
      <c r="II41" s="198"/>
      <c r="IJ41" s="198"/>
      <c r="IK41" s="198"/>
      <c r="IL41" s="198"/>
      <c r="IM41" s="198"/>
      <c r="IN41" s="198"/>
      <c r="IO41" s="198"/>
      <c r="IP41" s="198"/>
      <c r="IQ41" s="198"/>
      <c r="IR41" s="198"/>
      <c r="IS41" s="198"/>
      <c r="IT41" s="198"/>
      <c r="IU41" s="198"/>
      <c r="IV41" s="198"/>
      <c r="IW41" s="198"/>
      <c r="IX41" s="198"/>
      <c r="IY41" s="198"/>
      <c r="IZ41" s="198"/>
      <c r="JA41" s="198"/>
      <c r="JB41" s="198"/>
      <c r="JC41" s="198"/>
      <c r="JD41" s="198"/>
      <c r="JE41" s="198"/>
      <c r="JF41" s="198"/>
      <c r="JG41" s="198"/>
      <c r="JH41" s="198"/>
      <c r="JI41" s="198"/>
      <c r="JJ41" s="198"/>
    </row>
    <row r="42" spans="1:270" x14ac:dyDescent="0.25">
      <c r="A42" s="326" t="s">
        <v>453</v>
      </c>
      <c r="B42" s="328" t="s">
        <v>454</v>
      </c>
      <c r="C42" s="330">
        <v>0</v>
      </c>
      <c r="D42" s="198"/>
      <c r="E42" s="337">
        <v>2</v>
      </c>
      <c r="F42" t="s">
        <v>450</v>
      </c>
      <c r="G42" t="s">
        <v>455</v>
      </c>
      <c r="K42" s="314"/>
      <c r="L42" s="198"/>
      <c r="M42" s="198"/>
      <c r="N42" s="198"/>
      <c r="O42" s="312"/>
      <c r="P42" s="313"/>
      <c r="Q42" s="312"/>
      <c r="R42" s="314"/>
      <c r="S42" s="198"/>
      <c r="T42" s="198"/>
      <c r="U42" s="198"/>
      <c r="X42" s="204"/>
      <c r="Y42" s="205"/>
      <c r="Z42" s="198"/>
      <c r="AA42" s="198"/>
      <c r="AB42" s="198"/>
      <c r="AC42" s="198"/>
      <c r="AD42" s="198"/>
      <c r="AE42" s="198"/>
      <c r="AF42" s="198"/>
      <c r="AG42" s="198"/>
      <c r="AH42" s="198"/>
      <c r="AI42" s="198"/>
      <c r="AJ42" s="198"/>
      <c r="AK42" s="198"/>
      <c r="AL42" s="198"/>
      <c r="AM42" s="198"/>
      <c r="AN42" s="198"/>
      <c r="AO42" s="198"/>
      <c r="AP42" s="198"/>
      <c r="AQ42" s="198"/>
      <c r="AR42" s="198"/>
      <c r="AS42" s="198"/>
      <c r="AT42" s="198"/>
      <c r="AU42" s="198"/>
      <c r="AV42" s="198"/>
      <c r="AW42" s="198"/>
      <c r="AX42" s="198"/>
      <c r="AY42" s="198"/>
      <c r="AZ42" s="198"/>
      <c r="BA42" s="198"/>
      <c r="BB42" s="198"/>
      <c r="BC42" s="198"/>
      <c r="BD42" s="198"/>
      <c r="BE42" s="198"/>
      <c r="BF42" s="198"/>
      <c r="BG42" s="198"/>
      <c r="BH42" s="198"/>
      <c r="BI42" s="198"/>
      <c r="BJ42" s="198"/>
      <c r="BK42" s="198"/>
      <c r="BL42" s="198"/>
      <c r="BM42" s="198"/>
      <c r="BN42" s="198"/>
      <c r="BO42" s="198"/>
      <c r="BP42" s="198"/>
      <c r="BQ42" s="198"/>
      <c r="BR42" s="198"/>
      <c r="BS42" s="198"/>
      <c r="BT42" s="198"/>
      <c r="BU42" s="198"/>
      <c r="BV42" s="198"/>
      <c r="BW42" s="198"/>
      <c r="BX42" s="198"/>
      <c r="BY42" s="198"/>
      <c r="BZ42" s="198"/>
      <c r="CA42" s="198"/>
      <c r="CB42" s="198"/>
      <c r="CC42" s="198"/>
      <c r="CD42" s="198"/>
      <c r="CE42" s="198"/>
      <c r="CF42" s="198"/>
      <c r="CG42" s="198"/>
      <c r="CH42" s="198"/>
      <c r="CI42" s="198"/>
      <c r="CJ42" s="198"/>
      <c r="CK42" s="198"/>
      <c r="CL42" s="198"/>
      <c r="CM42" s="198"/>
      <c r="CN42" s="198"/>
      <c r="CO42" s="198"/>
      <c r="CP42" s="198"/>
      <c r="CQ42" s="198"/>
      <c r="CR42" s="198"/>
      <c r="CS42" s="198"/>
      <c r="CT42" s="198"/>
      <c r="CU42" s="198"/>
      <c r="CV42" s="198"/>
      <c r="CW42" s="198"/>
      <c r="CX42" s="198"/>
      <c r="CY42" s="198"/>
      <c r="CZ42" s="198"/>
      <c r="DA42" s="198"/>
      <c r="DB42" s="198"/>
      <c r="DC42" s="198"/>
      <c r="DD42" s="198"/>
      <c r="DE42" s="198"/>
      <c r="DF42" s="198"/>
      <c r="DG42" s="198"/>
      <c r="DH42" s="198"/>
      <c r="DI42" s="198"/>
      <c r="DJ42" s="198"/>
      <c r="DK42" s="198"/>
      <c r="DL42" s="198"/>
      <c r="DM42" s="198"/>
      <c r="DN42" s="198"/>
      <c r="DO42" s="198"/>
      <c r="DP42" s="198"/>
      <c r="DQ42" s="198"/>
      <c r="DR42" s="198"/>
      <c r="DS42" s="198"/>
      <c r="DT42" s="198"/>
      <c r="DU42" s="198"/>
      <c r="DV42" s="198"/>
      <c r="DW42" s="198"/>
      <c r="DX42" s="198"/>
      <c r="DY42" s="198"/>
      <c r="DZ42" s="198"/>
      <c r="EA42" s="198"/>
      <c r="EB42" s="198"/>
      <c r="EC42" s="198"/>
      <c r="ED42" s="198"/>
      <c r="EE42" s="198"/>
      <c r="EF42" s="198"/>
      <c r="EG42" s="198"/>
      <c r="EH42" s="198"/>
      <c r="EI42" s="198"/>
      <c r="EJ42" s="198"/>
      <c r="EK42" s="198"/>
      <c r="EL42" s="198"/>
      <c r="EM42" s="198"/>
      <c r="EN42" s="198"/>
      <c r="EO42" s="198"/>
      <c r="EP42" s="198"/>
      <c r="EQ42" s="198"/>
      <c r="ER42" s="198"/>
      <c r="ES42" s="198"/>
      <c r="ET42" s="198"/>
      <c r="EU42" s="198"/>
      <c r="EV42" s="198"/>
      <c r="EW42" s="198"/>
      <c r="EX42" s="198"/>
      <c r="EY42" s="198"/>
      <c r="EZ42" s="198"/>
      <c r="FA42" s="198"/>
      <c r="FB42" s="198"/>
      <c r="FC42" s="198"/>
      <c r="FD42" s="198"/>
      <c r="FE42" s="198"/>
      <c r="FF42" s="198"/>
      <c r="FG42" s="198"/>
      <c r="FH42" s="198"/>
      <c r="FI42" s="198"/>
      <c r="FJ42" s="198"/>
      <c r="FK42" s="198"/>
      <c r="FL42" s="198"/>
      <c r="FM42" s="198"/>
      <c r="FN42" s="198"/>
      <c r="FO42" s="198"/>
      <c r="FP42" s="198"/>
      <c r="FQ42" s="198"/>
      <c r="FR42" s="198"/>
      <c r="FS42" s="198"/>
      <c r="FT42" s="198"/>
      <c r="FU42" s="198"/>
      <c r="FV42" s="198"/>
      <c r="FW42" s="198"/>
      <c r="FX42" s="198"/>
      <c r="FY42" s="198"/>
      <c r="FZ42" s="198"/>
      <c r="GA42" s="198"/>
      <c r="GB42" s="198"/>
      <c r="GC42" s="198"/>
      <c r="GD42" s="198"/>
      <c r="GE42" s="198"/>
      <c r="GF42" s="198"/>
      <c r="GG42" s="198"/>
      <c r="GH42" s="198"/>
      <c r="GI42" s="198"/>
      <c r="GJ42" s="198"/>
      <c r="GK42" s="198"/>
      <c r="GL42" s="198"/>
      <c r="GM42" s="198"/>
      <c r="GN42" s="198"/>
      <c r="GO42" s="198"/>
      <c r="GP42" s="198"/>
      <c r="GQ42" s="198"/>
      <c r="GR42" s="198"/>
      <c r="GS42" s="198"/>
      <c r="GT42" s="198"/>
      <c r="GU42" s="198"/>
      <c r="GV42" s="198"/>
      <c r="GW42" s="198"/>
      <c r="GX42" s="198"/>
      <c r="GY42" s="198"/>
      <c r="GZ42" s="198"/>
      <c r="HA42" s="198"/>
      <c r="HB42" s="198"/>
      <c r="HC42" s="198"/>
      <c r="HD42" s="198"/>
      <c r="HE42" s="198"/>
      <c r="HF42" s="198"/>
      <c r="HG42" s="198"/>
      <c r="HH42" s="198"/>
      <c r="HI42" s="198"/>
      <c r="HJ42" s="198"/>
      <c r="HK42" s="198"/>
      <c r="HL42" s="198"/>
      <c r="HM42" s="198"/>
      <c r="HN42" s="198"/>
      <c r="HO42" s="198"/>
      <c r="HP42" s="198"/>
      <c r="HQ42" s="198"/>
      <c r="HR42" s="198"/>
      <c r="HS42" s="198"/>
      <c r="HT42" s="198"/>
      <c r="HU42" s="198"/>
      <c r="HV42" s="198"/>
      <c r="HW42" s="198"/>
      <c r="HX42" s="198"/>
      <c r="HY42" s="198"/>
      <c r="HZ42" s="198"/>
      <c r="IA42" s="198"/>
      <c r="IB42" s="198"/>
      <c r="IC42" s="198"/>
      <c r="ID42" s="198"/>
      <c r="IE42" s="198"/>
      <c r="IF42" s="198"/>
      <c r="IG42" s="198"/>
      <c r="IH42" s="198"/>
      <c r="II42" s="198"/>
      <c r="IJ42" s="198"/>
      <c r="IK42" s="198"/>
      <c r="IL42" s="198"/>
      <c r="IM42" s="198"/>
      <c r="IN42" s="198"/>
      <c r="IO42" s="198"/>
      <c r="IP42" s="198"/>
      <c r="IQ42" s="198"/>
      <c r="IR42" s="198"/>
      <c r="IS42" s="198"/>
      <c r="IT42" s="198"/>
      <c r="IU42" s="198"/>
      <c r="IV42" s="198"/>
      <c r="IW42" s="198"/>
      <c r="IX42" s="198"/>
      <c r="IY42" s="198"/>
      <c r="IZ42" s="198"/>
      <c r="JA42" s="198"/>
      <c r="JB42" s="198"/>
      <c r="JC42" s="198"/>
      <c r="JD42" s="198"/>
      <c r="JE42" s="198"/>
      <c r="JF42" s="198"/>
      <c r="JG42" s="198"/>
      <c r="JH42" s="198"/>
      <c r="JI42" s="198"/>
      <c r="JJ42" s="198"/>
    </row>
    <row r="43" spans="1:270" x14ac:dyDescent="0.25">
      <c r="A43" s="326" t="s">
        <v>396</v>
      </c>
      <c r="B43" s="328" t="s">
        <v>446</v>
      </c>
      <c r="C43">
        <f>IF(C40="No Payment Deferral",1,$B$8*12)</f>
        <v>1</v>
      </c>
      <c r="D43" s="198"/>
      <c r="E43" s="337">
        <v>3</v>
      </c>
      <c r="F43" t="s">
        <v>456</v>
      </c>
      <c r="G43" t="s">
        <v>457</v>
      </c>
      <c r="K43" s="314"/>
      <c r="L43" s="198"/>
      <c r="M43" s="198"/>
      <c r="N43" s="198"/>
      <c r="O43" s="312"/>
      <c r="P43" s="313"/>
      <c r="Q43" s="312"/>
      <c r="R43" s="314"/>
      <c r="S43" s="198"/>
      <c r="T43" s="198"/>
      <c r="U43" s="198"/>
      <c r="X43" s="204"/>
      <c r="Y43" s="205"/>
      <c r="Z43" s="198"/>
      <c r="AA43" s="198"/>
      <c r="AB43" s="198"/>
      <c r="AC43" s="198"/>
      <c r="AD43" s="198"/>
      <c r="AE43" s="198"/>
      <c r="AF43" s="198"/>
      <c r="AG43" s="198"/>
      <c r="AH43" s="198"/>
      <c r="AI43" s="198"/>
      <c r="AJ43" s="198"/>
      <c r="AK43" s="198"/>
      <c r="AL43" s="198"/>
      <c r="AM43" s="198"/>
      <c r="AN43" s="198"/>
      <c r="AO43" s="198"/>
      <c r="AP43" s="198"/>
      <c r="AQ43" s="198"/>
      <c r="AR43" s="198"/>
      <c r="AS43" s="198"/>
      <c r="AT43" s="198"/>
      <c r="AU43" s="198"/>
      <c r="AV43" s="198"/>
      <c r="AW43" s="198"/>
      <c r="AX43" s="198"/>
      <c r="AY43" s="198"/>
      <c r="AZ43" s="198"/>
      <c r="BA43" s="198"/>
      <c r="BB43" s="198"/>
      <c r="BC43" s="198"/>
      <c r="BD43" s="198"/>
      <c r="BE43" s="198"/>
      <c r="BF43" s="198"/>
      <c r="BG43" s="198"/>
      <c r="BH43" s="198"/>
      <c r="BI43" s="198"/>
      <c r="BJ43" s="198"/>
      <c r="BK43" s="198"/>
      <c r="BL43" s="198"/>
      <c r="BM43" s="198"/>
      <c r="BN43" s="198"/>
      <c r="BO43" s="198"/>
      <c r="BP43" s="198"/>
      <c r="BQ43" s="198"/>
      <c r="BR43" s="198"/>
      <c r="BS43" s="198"/>
      <c r="BT43" s="198"/>
      <c r="BU43" s="198"/>
      <c r="BV43" s="198"/>
      <c r="BW43" s="198"/>
      <c r="BX43" s="198"/>
      <c r="BY43" s="198"/>
      <c r="BZ43" s="198"/>
      <c r="CA43" s="198"/>
      <c r="CB43" s="198"/>
      <c r="CC43" s="198"/>
      <c r="CD43" s="198"/>
      <c r="CE43" s="198"/>
      <c r="CF43" s="198"/>
      <c r="CG43" s="198"/>
      <c r="CH43" s="198"/>
      <c r="CI43" s="198"/>
      <c r="CJ43" s="198"/>
      <c r="CK43" s="198"/>
      <c r="CL43" s="198"/>
      <c r="CM43" s="198"/>
      <c r="CN43" s="198"/>
      <c r="CO43" s="198"/>
      <c r="CP43" s="198"/>
      <c r="CQ43" s="198"/>
      <c r="CR43" s="198"/>
      <c r="CS43" s="198"/>
      <c r="CT43" s="198"/>
      <c r="CU43" s="198"/>
      <c r="CV43" s="198"/>
      <c r="CW43" s="198"/>
      <c r="CX43" s="198"/>
      <c r="CY43" s="198"/>
      <c r="CZ43" s="198"/>
      <c r="DA43" s="198"/>
      <c r="DB43" s="198"/>
      <c r="DC43" s="198"/>
      <c r="DD43" s="198"/>
      <c r="DE43" s="198"/>
      <c r="DF43" s="198"/>
      <c r="DG43" s="198"/>
      <c r="DH43" s="198"/>
      <c r="DI43" s="198"/>
      <c r="DJ43" s="198"/>
      <c r="DK43" s="198"/>
      <c r="DL43" s="198"/>
      <c r="DM43" s="198"/>
      <c r="DN43" s="198"/>
      <c r="DO43" s="198"/>
      <c r="DP43" s="198"/>
      <c r="DQ43" s="198"/>
      <c r="DR43" s="198"/>
      <c r="DS43" s="198"/>
      <c r="DT43" s="198"/>
      <c r="DU43" s="198"/>
      <c r="DV43" s="198"/>
      <c r="DW43" s="198"/>
      <c r="DX43" s="198"/>
      <c r="DY43" s="198"/>
      <c r="DZ43" s="198"/>
      <c r="EA43" s="198"/>
      <c r="EB43" s="198"/>
      <c r="EC43" s="198"/>
      <c r="ED43" s="198"/>
      <c r="EE43" s="198"/>
      <c r="EF43" s="198"/>
      <c r="EG43" s="198"/>
      <c r="EH43" s="198"/>
      <c r="EI43" s="198"/>
      <c r="EJ43" s="198"/>
      <c r="EK43" s="198"/>
      <c r="EL43" s="198"/>
      <c r="EM43" s="198"/>
      <c r="EN43" s="198"/>
      <c r="EO43" s="198"/>
      <c r="EP43" s="198"/>
      <c r="EQ43" s="198"/>
      <c r="ER43" s="198"/>
      <c r="ES43" s="198"/>
      <c r="ET43" s="198"/>
      <c r="EU43" s="198"/>
      <c r="EV43" s="198"/>
      <c r="EW43" s="198"/>
      <c r="EX43" s="198"/>
      <c r="EY43" s="198"/>
      <c r="EZ43" s="198"/>
      <c r="FA43" s="198"/>
      <c r="FB43" s="198"/>
      <c r="FC43" s="198"/>
      <c r="FD43" s="198"/>
      <c r="FE43" s="198"/>
      <c r="FF43" s="198"/>
      <c r="FG43" s="198"/>
      <c r="FH43" s="198"/>
      <c r="FI43" s="198"/>
      <c r="FJ43" s="198"/>
      <c r="FK43" s="198"/>
      <c r="FL43" s="198"/>
      <c r="FM43" s="198"/>
      <c r="FN43" s="198"/>
      <c r="FO43" s="198"/>
      <c r="FP43" s="198"/>
      <c r="FQ43" s="198"/>
      <c r="FR43" s="198"/>
      <c r="FS43" s="198"/>
      <c r="FT43" s="198"/>
      <c r="FU43" s="198"/>
      <c r="FV43" s="198"/>
      <c r="FW43" s="198"/>
      <c r="FX43" s="198"/>
      <c r="FY43" s="198"/>
      <c r="FZ43" s="198"/>
      <c r="GA43" s="198"/>
      <c r="GB43" s="198"/>
      <c r="GC43" s="198"/>
      <c r="GD43" s="198"/>
      <c r="GE43" s="198"/>
      <c r="GF43" s="198"/>
      <c r="GG43" s="198"/>
      <c r="GH43" s="198"/>
      <c r="GI43" s="198"/>
      <c r="GJ43" s="198"/>
      <c r="GK43" s="198"/>
      <c r="GL43" s="198"/>
      <c r="GM43" s="198"/>
      <c r="GN43" s="198"/>
      <c r="GO43" s="198"/>
      <c r="GP43" s="198"/>
      <c r="GQ43" s="198"/>
      <c r="GR43" s="198"/>
      <c r="GS43" s="198"/>
      <c r="GT43" s="198"/>
      <c r="GU43" s="198"/>
      <c r="GV43" s="198"/>
      <c r="GW43" s="198"/>
      <c r="GX43" s="198"/>
      <c r="GY43" s="198"/>
      <c r="GZ43" s="198"/>
      <c r="HA43" s="198"/>
      <c r="HB43" s="198"/>
      <c r="HC43" s="198"/>
      <c r="HD43" s="198"/>
      <c r="HE43" s="198"/>
      <c r="HF43" s="198"/>
      <c r="HG43" s="198"/>
      <c r="HH43" s="198"/>
      <c r="HI43" s="198"/>
      <c r="HJ43" s="198"/>
      <c r="HK43" s="198"/>
      <c r="HL43" s="198"/>
      <c r="HM43" s="198"/>
      <c r="HN43" s="198"/>
      <c r="HO43" s="198"/>
      <c r="HP43" s="198"/>
      <c r="HQ43" s="198"/>
      <c r="HR43" s="198"/>
      <c r="HS43" s="198"/>
      <c r="HT43" s="198"/>
      <c r="HU43" s="198"/>
      <c r="HV43" s="198"/>
      <c r="HW43" s="198"/>
      <c r="HX43" s="198"/>
      <c r="HY43" s="198"/>
      <c r="HZ43" s="198"/>
      <c r="IA43" s="198"/>
      <c r="IB43" s="198"/>
      <c r="IC43" s="198"/>
      <c r="ID43" s="198"/>
      <c r="IE43" s="198"/>
      <c r="IF43" s="198"/>
      <c r="IG43" s="198"/>
      <c r="IH43" s="198"/>
      <c r="II43" s="198"/>
      <c r="IJ43" s="198"/>
      <c r="IK43" s="198"/>
      <c r="IL43" s="198"/>
      <c r="IM43" s="198"/>
      <c r="IN43" s="198"/>
      <c r="IO43" s="198"/>
      <c r="IP43" s="198"/>
      <c r="IQ43" s="198"/>
      <c r="IR43" s="198"/>
      <c r="IS43" s="198"/>
      <c r="IT43" s="198"/>
      <c r="IU43" s="198"/>
      <c r="IV43" s="198"/>
      <c r="IW43" s="198"/>
      <c r="IX43" s="198"/>
      <c r="IY43" s="198"/>
      <c r="IZ43" s="198"/>
      <c r="JA43" s="198"/>
      <c r="JB43" s="198"/>
      <c r="JC43" s="198"/>
      <c r="JD43" s="198"/>
      <c r="JE43" s="198"/>
      <c r="JF43" s="198"/>
      <c r="JG43" s="198"/>
      <c r="JH43" s="198"/>
      <c r="JI43" s="198"/>
      <c r="JJ43" s="198"/>
    </row>
    <row r="44" spans="1:270" x14ac:dyDescent="0.25">
      <c r="A44" s="326" t="s">
        <v>458</v>
      </c>
      <c r="B44" s="328" t="s">
        <v>459</v>
      </c>
      <c r="C44">
        <f>C42+C43</f>
        <v>1</v>
      </c>
      <c r="D44" s="198"/>
      <c r="K44" s="314"/>
      <c r="L44" s="198"/>
      <c r="M44" s="198"/>
      <c r="N44" s="198"/>
      <c r="O44" s="312"/>
      <c r="P44" s="313"/>
      <c r="Q44" s="312"/>
      <c r="R44" s="314"/>
      <c r="S44" s="198"/>
      <c r="T44" s="198"/>
      <c r="U44" s="198"/>
      <c r="X44" s="204"/>
      <c r="Y44" s="205"/>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8"/>
      <c r="DJ44" s="198"/>
      <c r="DK44" s="198"/>
      <c r="DL44" s="198"/>
      <c r="DM44" s="198"/>
      <c r="DN44" s="198"/>
      <c r="DO44" s="198"/>
      <c r="DP44" s="198"/>
      <c r="DQ44" s="198"/>
      <c r="DR44" s="198"/>
      <c r="DS44" s="198"/>
      <c r="DT44" s="198"/>
      <c r="DU44" s="198"/>
      <c r="DV44" s="198"/>
      <c r="DW44" s="198"/>
      <c r="DX44" s="198"/>
      <c r="DY44" s="198"/>
      <c r="DZ44" s="198"/>
      <c r="EA44" s="198"/>
      <c r="EB44" s="198"/>
      <c r="EC44" s="198"/>
      <c r="ED44" s="198"/>
      <c r="EE44" s="198"/>
      <c r="EF44" s="198"/>
      <c r="EG44" s="198"/>
      <c r="EH44" s="198"/>
      <c r="EI44" s="198"/>
      <c r="EJ44" s="198"/>
      <c r="EK44" s="198"/>
      <c r="EL44" s="198"/>
      <c r="EM44" s="198"/>
      <c r="EN44" s="198"/>
      <c r="EO44" s="198"/>
      <c r="EP44" s="198"/>
      <c r="EQ44" s="198"/>
      <c r="ER44" s="198"/>
      <c r="ES44" s="198"/>
      <c r="ET44" s="198"/>
      <c r="EU44" s="198"/>
      <c r="EV44" s="198"/>
      <c r="EW44" s="198"/>
      <c r="EX44" s="198"/>
      <c r="EY44" s="198"/>
      <c r="EZ44" s="198"/>
      <c r="FA44" s="198"/>
      <c r="FB44" s="198"/>
      <c r="FC44" s="198"/>
      <c r="FD44" s="198"/>
      <c r="FE44" s="198"/>
      <c r="FF44" s="198"/>
      <c r="FG44" s="198"/>
      <c r="FH44" s="198"/>
      <c r="FI44" s="198"/>
      <c r="FJ44" s="198"/>
      <c r="FK44" s="198"/>
      <c r="FL44" s="198"/>
      <c r="FM44" s="198"/>
      <c r="FN44" s="198"/>
      <c r="FO44" s="198"/>
      <c r="FP44" s="198"/>
      <c r="FQ44" s="198"/>
      <c r="FR44" s="198"/>
      <c r="FS44" s="198"/>
      <c r="FT44" s="198"/>
      <c r="FU44" s="198"/>
      <c r="FV44" s="198"/>
      <c r="FW44" s="198"/>
      <c r="FX44" s="198"/>
      <c r="FY44" s="198"/>
      <c r="FZ44" s="198"/>
      <c r="GA44" s="198"/>
      <c r="GB44" s="198"/>
      <c r="GC44" s="198"/>
      <c r="GD44" s="198"/>
      <c r="GE44" s="198"/>
      <c r="GF44" s="198"/>
      <c r="GG44" s="198"/>
      <c r="GH44" s="198"/>
      <c r="GI44" s="198"/>
      <c r="GJ44" s="198"/>
      <c r="GK44" s="198"/>
      <c r="GL44" s="198"/>
      <c r="GM44" s="198"/>
      <c r="GN44" s="198"/>
      <c r="GO44" s="198"/>
      <c r="GP44" s="198"/>
      <c r="GQ44" s="198"/>
      <c r="GR44" s="198"/>
      <c r="GS44" s="198"/>
      <c r="GT44" s="198"/>
      <c r="GU44" s="198"/>
      <c r="GV44" s="198"/>
      <c r="GW44" s="198"/>
      <c r="GX44" s="198"/>
      <c r="GY44" s="198"/>
      <c r="GZ44" s="198"/>
      <c r="HA44" s="198"/>
      <c r="HB44" s="198"/>
      <c r="HC44" s="198"/>
      <c r="HD44" s="198"/>
      <c r="HE44" s="198"/>
      <c r="HF44" s="198"/>
      <c r="HG44" s="198"/>
      <c r="HH44" s="198"/>
      <c r="HI44" s="198"/>
      <c r="HJ44" s="198"/>
      <c r="HK44" s="198"/>
      <c r="HL44" s="198"/>
      <c r="HM44" s="198"/>
      <c r="HN44" s="198"/>
      <c r="HO44" s="198"/>
      <c r="HP44" s="198"/>
      <c r="HQ44" s="198"/>
      <c r="HR44" s="198"/>
      <c r="HS44" s="198"/>
      <c r="HT44" s="198"/>
      <c r="HU44" s="198"/>
      <c r="HV44" s="198"/>
      <c r="HW44" s="198"/>
      <c r="HX44" s="198"/>
      <c r="HY44" s="198"/>
      <c r="HZ44" s="198"/>
      <c r="IA44" s="198"/>
      <c r="IB44" s="198"/>
      <c r="IC44" s="198"/>
      <c r="ID44" s="198"/>
      <c r="IE44" s="198"/>
      <c r="IF44" s="198"/>
      <c r="IG44" s="198"/>
      <c r="IH44" s="198"/>
      <c r="II44" s="198"/>
      <c r="IJ44" s="198"/>
      <c r="IK44" s="198"/>
      <c r="IL44" s="198"/>
      <c r="IM44" s="198"/>
      <c r="IN44" s="198"/>
      <c r="IO44" s="198"/>
      <c r="IP44" s="198"/>
      <c r="IQ44" s="198"/>
      <c r="IR44" s="198"/>
      <c r="IS44" s="198"/>
      <c r="IT44" s="198"/>
      <c r="IU44" s="198"/>
      <c r="IV44" s="198"/>
      <c r="IW44" s="198"/>
      <c r="IX44" s="198"/>
      <c r="IY44" s="198"/>
      <c r="IZ44" s="198"/>
      <c r="JA44" s="198"/>
      <c r="JB44" s="198"/>
      <c r="JC44" s="198"/>
      <c r="JD44" s="198"/>
      <c r="JE44" s="198"/>
      <c r="JF44" s="198"/>
      <c r="JG44" s="198"/>
      <c r="JH44" s="198"/>
      <c r="JI44" s="198"/>
      <c r="JJ44" s="198"/>
    </row>
    <row r="45" spans="1:270" x14ac:dyDescent="0.25">
      <c r="A45" s="326"/>
      <c r="B45" s="328"/>
      <c r="C45" s="328"/>
      <c r="D45" s="336"/>
      <c r="E45" s="328"/>
      <c r="G45" s="198"/>
      <c r="H45" s="204"/>
      <c r="I45" s="335"/>
      <c r="J45" s="328"/>
      <c r="K45" s="314"/>
      <c r="L45" s="198"/>
      <c r="M45" s="198"/>
      <c r="N45" s="198"/>
      <c r="O45" s="312"/>
      <c r="P45" s="313"/>
      <c r="Q45" s="312"/>
      <c r="R45" s="314"/>
      <c r="S45" s="198"/>
      <c r="T45" s="198"/>
      <c r="U45" s="198"/>
      <c r="X45" s="204"/>
      <c r="Y45" s="205"/>
      <c r="Z45" s="198"/>
      <c r="AA45" s="198"/>
      <c r="AB45" s="198"/>
      <c r="AC45" s="198"/>
      <c r="AD45" s="198"/>
      <c r="AE45" s="198"/>
      <c r="AF45" s="198"/>
      <c r="AG45" s="198"/>
      <c r="AH45" s="198"/>
      <c r="AI45" s="198"/>
      <c r="AJ45" s="198"/>
      <c r="AK45" s="198"/>
      <c r="AL45" s="198"/>
      <c r="AM45" s="198"/>
      <c r="AN45" s="198"/>
      <c r="AO45" s="198"/>
      <c r="AP45" s="198"/>
      <c r="AQ45" s="198"/>
      <c r="AR45" s="198"/>
      <c r="AS45" s="198"/>
      <c r="AT45" s="198"/>
      <c r="AU45" s="198"/>
      <c r="AV45" s="198"/>
      <c r="AW45" s="198"/>
      <c r="AX45" s="198"/>
      <c r="AY45" s="198"/>
      <c r="AZ45" s="198"/>
      <c r="BA45" s="198"/>
      <c r="BB45" s="198"/>
      <c r="BC45" s="198"/>
      <c r="BD45" s="198"/>
      <c r="BE45" s="198"/>
      <c r="BF45" s="198"/>
      <c r="BG45" s="198"/>
      <c r="BH45" s="198"/>
      <c r="BI45" s="198"/>
      <c r="BJ45" s="198"/>
      <c r="BK45" s="198"/>
      <c r="BL45" s="198"/>
      <c r="BM45" s="198"/>
      <c r="BN45" s="198"/>
      <c r="BO45" s="198"/>
      <c r="BP45" s="198"/>
      <c r="BQ45" s="198"/>
      <c r="BR45" s="198"/>
      <c r="BS45" s="198"/>
      <c r="BT45" s="198"/>
      <c r="BU45" s="198"/>
      <c r="BV45" s="198"/>
      <c r="BW45" s="198"/>
      <c r="BX45" s="198"/>
      <c r="BY45" s="198"/>
      <c r="BZ45" s="198"/>
      <c r="CA45" s="198"/>
      <c r="CB45" s="198"/>
      <c r="CC45" s="198"/>
      <c r="CD45" s="198"/>
      <c r="CE45" s="198"/>
      <c r="CF45" s="198"/>
      <c r="CG45" s="198"/>
      <c r="CH45" s="198"/>
      <c r="CI45" s="198"/>
      <c r="CJ45" s="198"/>
      <c r="CK45" s="198"/>
      <c r="CL45" s="198"/>
      <c r="CM45" s="198"/>
      <c r="CN45" s="198"/>
      <c r="CO45" s="198"/>
      <c r="CP45" s="198"/>
      <c r="CQ45" s="198"/>
      <c r="CR45" s="198"/>
      <c r="CS45" s="198"/>
      <c r="CT45" s="198"/>
      <c r="CU45" s="198"/>
      <c r="CV45" s="198"/>
      <c r="CW45" s="198"/>
      <c r="CX45" s="198"/>
      <c r="CY45" s="198"/>
      <c r="CZ45" s="198"/>
      <c r="DA45" s="198"/>
      <c r="DB45" s="198"/>
      <c r="DC45" s="198"/>
      <c r="DD45" s="198"/>
      <c r="DE45" s="198"/>
      <c r="DF45" s="198"/>
      <c r="DG45" s="198"/>
      <c r="DH45" s="198"/>
      <c r="DI45" s="198"/>
      <c r="DJ45" s="198"/>
      <c r="DK45" s="198"/>
      <c r="DL45" s="198"/>
      <c r="DM45" s="198"/>
      <c r="DN45" s="198"/>
      <c r="DO45" s="198"/>
      <c r="DP45" s="198"/>
      <c r="DQ45" s="198"/>
      <c r="DR45" s="198"/>
      <c r="DS45" s="198"/>
      <c r="DT45" s="198"/>
      <c r="DU45" s="198"/>
      <c r="DV45" s="198"/>
      <c r="DW45" s="198"/>
      <c r="DX45" s="198"/>
      <c r="DY45" s="198"/>
      <c r="DZ45" s="198"/>
      <c r="EA45" s="198"/>
      <c r="EB45" s="198"/>
      <c r="EC45" s="198"/>
      <c r="ED45" s="198"/>
      <c r="EE45" s="198"/>
      <c r="EF45" s="198"/>
      <c r="EG45" s="198"/>
      <c r="EH45" s="198"/>
      <c r="EI45" s="198"/>
      <c r="EJ45" s="198"/>
      <c r="EK45" s="198"/>
      <c r="EL45" s="198"/>
      <c r="EM45" s="198"/>
      <c r="EN45" s="198"/>
      <c r="EO45" s="198"/>
      <c r="EP45" s="198"/>
      <c r="EQ45" s="198"/>
      <c r="ER45" s="198"/>
      <c r="ES45" s="198"/>
      <c r="ET45" s="198"/>
      <c r="EU45" s="198"/>
      <c r="EV45" s="198"/>
      <c r="EW45" s="198"/>
      <c r="EX45" s="198"/>
      <c r="EY45" s="198"/>
      <c r="EZ45" s="198"/>
      <c r="FA45" s="198"/>
      <c r="FB45" s="198"/>
      <c r="FC45" s="198"/>
      <c r="FD45" s="198"/>
      <c r="FE45" s="198"/>
      <c r="FF45" s="198"/>
      <c r="FG45" s="198"/>
      <c r="FH45" s="198"/>
      <c r="FI45" s="198"/>
      <c r="FJ45" s="198"/>
      <c r="FK45" s="198"/>
      <c r="FL45" s="198"/>
      <c r="FM45" s="198"/>
      <c r="FN45" s="198"/>
      <c r="FO45" s="198"/>
      <c r="FP45" s="198"/>
      <c r="FQ45" s="198"/>
      <c r="FR45" s="198"/>
      <c r="FS45" s="198"/>
      <c r="FT45" s="198"/>
      <c r="FU45" s="198"/>
      <c r="FV45" s="198"/>
      <c r="FW45" s="198"/>
      <c r="FX45" s="198"/>
      <c r="FY45" s="198"/>
      <c r="FZ45" s="198"/>
      <c r="GA45" s="198"/>
      <c r="GB45" s="198"/>
      <c r="GC45" s="198"/>
      <c r="GD45" s="198"/>
      <c r="GE45" s="198"/>
      <c r="GF45" s="198"/>
      <c r="GG45" s="198"/>
      <c r="GH45" s="198"/>
      <c r="GI45" s="198"/>
      <c r="GJ45" s="198"/>
      <c r="GK45" s="198"/>
      <c r="GL45" s="198"/>
      <c r="GM45" s="198"/>
      <c r="GN45" s="198"/>
      <c r="GO45" s="198"/>
      <c r="GP45" s="198"/>
      <c r="GQ45" s="198"/>
      <c r="GR45" s="198"/>
      <c r="GS45" s="198"/>
      <c r="GT45" s="198"/>
      <c r="GU45" s="198"/>
      <c r="GV45" s="198"/>
      <c r="GW45" s="198"/>
      <c r="GX45" s="198"/>
      <c r="GY45" s="198"/>
      <c r="GZ45" s="198"/>
      <c r="HA45" s="198"/>
      <c r="HB45" s="198"/>
      <c r="HC45" s="198"/>
      <c r="HD45" s="198"/>
      <c r="HE45" s="198"/>
      <c r="HF45" s="198"/>
      <c r="HG45" s="198"/>
      <c r="HH45" s="198"/>
      <c r="HI45" s="198"/>
      <c r="HJ45" s="198"/>
      <c r="HK45" s="198"/>
      <c r="HL45" s="198"/>
      <c r="HM45" s="198"/>
      <c r="HN45" s="198"/>
      <c r="HO45" s="198"/>
      <c r="HP45" s="198"/>
      <c r="HQ45" s="198"/>
      <c r="HR45" s="198"/>
      <c r="HS45" s="198"/>
      <c r="HT45" s="198"/>
      <c r="HU45" s="198"/>
      <c r="HV45" s="198"/>
      <c r="HW45" s="198"/>
      <c r="HX45" s="198"/>
      <c r="HY45" s="198"/>
      <c r="HZ45" s="198"/>
      <c r="IA45" s="198"/>
      <c r="IB45" s="198"/>
      <c r="IC45" s="198"/>
      <c r="ID45" s="198"/>
      <c r="IE45" s="198"/>
      <c r="IF45" s="198"/>
      <c r="IG45" s="198"/>
      <c r="IH45" s="198"/>
      <c r="II45" s="198"/>
      <c r="IJ45" s="198"/>
      <c r="IK45" s="198"/>
      <c r="IL45" s="198"/>
      <c r="IM45" s="198"/>
      <c r="IN45" s="198"/>
      <c r="IO45" s="198"/>
      <c r="IP45" s="198"/>
      <c r="IQ45" s="198"/>
      <c r="IR45" s="198"/>
      <c r="IS45" s="198"/>
      <c r="IT45" s="198"/>
      <c r="IU45" s="198"/>
      <c r="IV45" s="198"/>
      <c r="IW45" s="198"/>
      <c r="IX45" s="198"/>
      <c r="IY45" s="198"/>
      <c r="IZ45" s="198"/>
      <c r="JA45" s="198"/>
      <c r="JB45" s="198"/>
      <c r="JC45" s="198"/>
      <c r="JD45" s="198"/>
      <c r="JE45" s="198"/>
      <c r="JF45" s="198"/>
      <c r="JG45" s="198"/>
      <c r="JH45" s="198"/>
      <c r="JI45" s="198"/>
      <c r="JJ45" s="198"/>
    </row>
    <row r="46" spans="1:270" x14ac:dyDescent="0.25">
      <c r="A46" s="326"/>
      <c r="B46" s="328"/>
      <c r="C46" s="331"/>
      <c r="D46" s="328"/>
      <c r="F46" s="328"/>
      <c r="G46" s="332"/>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c r="AF46" s="333"/>
      <c r="AG46" s="333"/>
      <c r="AH46" s="333"/>
      <c r="AI46" s="333"/>
      <c r="AJ46" s="333"/>
      <c r="AK46" s="333"/>
      <c r="AL46" s="333"/>
      <c r="AM46" s="334"/>
      <c r="AN46" s="334"/>
      <c r="AO46" s="334"/>
      <c r="AP46" s="334"/>
      <c r="AQ46" s="334"/>
      <c r="AR46" s="334"/>
      <c r="AS46" s="334"/>
      <c r="AT46" s="334"/>
      <c r="AU46" s="334"/>
      <c r="AV46" s="334"/>
      <c r="AW46" s="334"/>
      <c r="AX46" s="334"/>
      <c r="AY46" s="334"/>
      <c r="AZ46" s="334"/>
      <c r="BA46" s="334"/>
      <c r="BB46" s="334"/>
      <c r="BC46" s="334"/>
      <c r="BD46" s="334"/>
      <c r="BE46" s="334"/>
      <c r="BF46" s="334"/>
      <c r="BG46" s="334"/>
      <c r="BH46" s="334"/>
      <c r="BI46" s="198"/>
      <c r="BJ46" s="198"/>
      <c r="BK46" s="198"/>
      <c r="BL46" s="198"/>
      <c r="BM46" s="198"/>
      <c r="BN46" s="198"/>
      <c r="BO46" s="198"/>
      <c r="BP46" s="198"/>
      <c r="BQ46" s="198"/>
      <c r="BR46" s="198"/>
      <c r="BS46" s="198"/>
      <c r="BT46" s="198"/>
      <c r="BU46" s="198"/>
      <c r="BV46" s="198"/>
      <c r="BW46" s="198"/>
      <c r="BX46" s="198"/>
      <c r="BY46" s="198"/>
      <c r="BZ46" s="198"/>
      <c r="CA46" s="198"/>
      <c r="CB46" s="198"/>
      <c r="CC46" s="198"/>
      <c r="CD46" s="198"/>
      <c r="CE46" s="198"/>
      <c r="CF46" s="198"/>
      <c r="CG46" s="198"/>
      <c r="CH46" s="198"/>
      <c r="CI46" s="198"/>
      <c r="CJ46" s="198"/>
      <c r="CK46" s="198"/>
      <c r="CL46" s="198"/>
      <c r="CM46" s="198"/>
      <c r="CN46" s="198"/>
      <c r="CO46" s="198"/>
      <c r="CP46" s="198"/>
      <c r="CQ46" s="198"/>
      <c r="CR46" s="198"/>
      <c r="CS46" s="198"/>
      <c r="CT46" s="198"/>
      <c r="CU46" s="198"/>
      <c r="CV46" s="198"/>
      <c r="CW46" s="198"/>
      <c r="CX46" s="198"/>
      <c r="CY46" s="198"/>
      <c r="CZ46" s="198"/>
      <c r="DA46" s="198"/>
      <c r="DB46" s="198"/>
      <c r="DC46" s="198"/>
      <c r="DD46" s="198"/>
      <c r="DE46" s="198"/>
      <c r="DF46" s="198"/>
      <c r="DG46" s="198"/>
      <c r="DH46" s="198"/>
      <c r="DI46" s="198"/>
      <c r="DJ46" s="198"/>
      <c r="DK46" s="198"/>
      <c r="DL46" s="198"/>
      <c r="DM46" s="198"/>
      <c r="DN46" s="198"/>
      <c r="DO46" s="198"/>
      <c r="DP46" s="198"/>
      <c r="DQ46" s="198"/>
      <c r="DR46" s="198"/>
      <c r="DS46" s="198"/>
      <c r="DT46" s="198"/>
      <c r="DU46" s="198"/>
      <c r="DV46" s="198"/>
      <c r="DW46" s="198"/>
      <c r="DX46" s="198"/>
      <c r="DY46" s="198"/>
      <c r="DZ46" s="198"/>
      <c r="EA46" s="198"/>
      <c r="EB46" s="198"/>
      <c r="EC46" s="198"/>
      <c r="ED46" s="198"/>
      <c r="EE46" s="198"/>
      <c r="EF46" s="198"/>
      <c r="EG46" s="198"/>
      <c r="EH46" s="198"/>
      <c r="EI46" s="198"/>
      <c r="EJ46" s="198"/>
      <c r="EK46" s="198"/>
      <c r="EL46" s="198"/>
      <c r="EM46" s="198"/>
      <c r="EN46" s="198"/>
      <c r="EO46" s="198"/>
      <c r="EP46" s="198"/>
      <c r="EQ46" s="198"/>
      <c r="ER46" s="198"/>
      <c r="ES46" s="198"/>
      <c r="ET46" s="198"/>
      <c r="EU46" s="198"/>
      <c r="EV46" s="198"/>
      <c r="EW46" s="198"/>
      <c r="EX46" s="198"/>
      <c r="EY46" s="198"/>
      <c r="EZ46" s="198"/>
      <c r="FA46" s="198"/>
      <c r="FB46" s="198"/>
      <c r="FC46" s="198"/>
      <c r="FD46" s="198"/>
      <c r="FE46" s="198"/>
      <c r="FF46" s="198"/>
      <c r="FG46" s="198"/>
      <c r="FH46" s="198"/>
      <c r="FI46" s="198"/>
      <c r="FJ46" s="198"/>
      <c r="FK46" s="198"/>
      <c r="FL46" s="198"/>
      <c r="FM46" s="198"/>
      <c r="FN46" s="198"/>
      <c r="FO46" s="198"/>
      <c r="FP46" s="198"/>
      <c r="FQ46" s="198"/>
      <c r="FR46" s="198"/>
      <c r="FS46" s="198"/>
      <c r="FT46" s="198"/>
      <c r="FU46" s="198"/>
      <c r="FV46" s="198"/>
      <c r="FW46" s="198"/>
      <c r="FX46" s="198"/>
      <c r="FY46" s="198"/>
      <c r="FZ46" s="198"/>
      <c r="GA46" s="198"/>
      <c r="GB46" s="198"/>
      <c r="GC46" s="198"/>
      <c r="GD46" s="198"/>
      <c r="GE46" s="198"/>
      <c r="GF46" s="198"/>
      <c r="GG46" s="198"/>
      <c r="GH46" s="198"/>
      <c r="GI46" s="198"/>
      <c r="GJ46" s="198"/>
      <c r="GK46" s="198"/>
      <c r="GL46" s="198"/>
      <c r="GM46" s="198"/>
      <c r="GN46" s="198"/>
      <c r="GO46" s="198"/>
      <c r="GP46" s="198"/>
      <c r="GQ46" s="198"/>
      <c r="GR46" s="198"/>
      <c r="GS46" s="198"/>
      <c r="GT46" s="198"/>
      <c r="GU46" s="198"/>
      <c r="GV46" s="198"/>
      <c r="GW46" s="198"/>
      <c r="GX46" s="198"/>
      <c r="GY46" s="198"/>
      <c r="GZ46" s="198"/>
      <c r="HA46" s="198"/>
      <c r="HB46" s="198"/>
      <c r="HC46" s="198"/>
      <c r="HD46" s="198"/>
      <c r="HE46" s="198"/>
      <c r="HF46" s="198"/>
      <c r="HG46" s="198"/>
      <c r="HH46" s="198"/>
      <c r="HI46" s="198"/>
      <c r="HJ46" s="198"/>
      <c r="HK46" s="198"/>
      <c r="HL46" s="198"/>
      <c r="HM46" s="198"/>
      <c r="HN46" s="198"/>
      <c r="HO46" s="198"/>
      <c r="HP46" s="198"/>
      <c r="HQ46" s="198"/>
      <c r="HR46" s="198"/>
      <c r="HS46" s="198"/>
      <c r="HT46" s="198"/>
      <c r="HU46" s="198"/>
      <c r="HV46" s="198"/>
      <c r="HW46" s="198"/>
      <c r="HX46" s="198"/>
      <c r="HY46" s="198"/>
      <c r="HZ46" s="198"/>
      <c r="IA46" s="198"/>
      <c r="IB46" s="198"/>
      <c r="IC46" s="198"/>
      <c r="ID46" s="198"/>
      <c r="IE46" s="198"/>
      <c r="IF46" s="198"/>
      <c r="IG46" s="198"/>
      <c r="IH46" s="198"/>
      <c r="II46" s="198"/>
      <c r="IJ46" s="198"/>
      <c r="IK46" s="198"/>
      <c r="IL46" s="198"/>
      <c r="IM46" s="198"/>
      <c r="IN46" s="198"/>
      <c r="IO46" s="198"/>
      <c r="IP46" s="198"/>
      <c r="IQ46" s="198"/>
      <c r="IR46" s="198"/>
      <c r="IS46" s="198"/>
      <c r="IT46" s="198"/>
      <c r="IU46" s="198"/>
      <c r="IV46" s="198"/>
      <c r="IW46" s="198"/>
      <c r="IX46" s="198"/>
      <c r="IY46" s="198"/>
      <c r="IZ46" s="198"/>
      <c r="JA46" s="198"/>
      <c r="JB46" s="198"/>
      <c r="JC46" s="198"/>
      <c r="JD46" s="198"/>
      <c r="JE46" s="198"/>
      <c r="JF46" s="198"/>
      <c r="JG46" s="198"/>
      <c r="JH46" s="198"/>
      <c r="JI46" s="198"/>
      <c r="JJ46" s="198"/>
    </row>
    <row r="47" spans="1:270" s="342" customFormat="1" x14ac:dyDescent="0.25">
      <c r="A47" s="326" t="s">
        <v>460</v>
      </c>
      <c r="B47" s="338" t="s">
        <v>461</v>
      </c>
    </row>
    <row r="48" spans="1:270" s="342" customFormat="1" x14ac:dyDescent="0.25">
      <c r="A48" s="326"/>
      <c r="B48" s="108" t="s">
        <v>462</v>
      </c>
      <c r="C48" s="108">
        <v>1</v>
      </c>
      <c r="D48" s="108">
        <f>C48+1</f>
        <v>2</v>
      </c>
      <c r="E48" s="108">
        <f>D48+1</f>
        <v>3</v>
      </c>
      <c r="F48" s="108">
        <f>E48+1</f>
        <v>4</v>
      </c>
      <c r="G48" s="108">
        <f>F48+1</f>
        <v>5</v>
      </c>
      <c r="H48" s="108"/>
    </row>
    <row r="49" spans="1:282" s="342" customFormat="1" x14ac:dyDescent="0.25">
      <c r="B49" s="80" t="s">
        <v>463</v>
      </c>
      <c r="C49" s="331">
        <f>B17</f>
        <v>585000</v>
      </c>
      <c r="D49" s="331">
        <f>C17</f>
        <v>0</v>
      </c>
      <c r="E49" s="331">
        <f>D17</f>
        <v>0</v>
      </c>
      <c r="F49" s="331">
        <f>E17</f>
        <v>0</v>
      </c>
      <c r="G49" s="331">
        <f>F17</f>
        <v>0</v>
      </c>
    </row>
    <row r="50" spans="1:282" ht="45" x14ac:dyDescent="0.25">
      <c r="B50" s="80" t="s">
        <v>464</v>
      </c>
      <c r="C50" s="331">
        <f>C49</f>
        <v>585000</v>
      </c>
      <c r="D50" s="331" cm="1">
        <f t="array" ref="D50">INDEX($C83:$EC83,,MATCH(1,$C65:$EC65,0))</f>
        <v>0</v>
      </c>
      <c r="E50" s="331" cm="1">
        <f t="array" ref="E50">INDEX($C94:$EC94,,MATCH(1,$C66:$EC66,0))</f>
        <v>0</v>
      </c>
      <c r="F50" s="331" cm="1">
        <f t="array" ref="F50">INDEX($C105:$EC105,,MATCH(1,$C67:$EC67,0))</f>
        <v>0</v>
      </c>
      <c r="G50" s="331" cm="1">
        <f t="array" ref="G50">INDEX($C116:$EC116,,MATCH(1,$C68:$EC68,0))</f>
        <v>0</v>
      </c>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33"/>
      <c r="AL50" s="333"/>
      <c r="AM50" s="334"/>
      <c r="AN50" s="334"/>
      <c r="AO50" s="334"/>
      <c r="AP50" s="334"/>
      <c r="AQ50" s="334"/>
      <c r="AR50" s="334"/>
      <c r="AS50" s="334"/>
      <c r="AT50" s="334"/>
      <c r="AU50" s="334"/>
      <c r="AV50" s="334"/>
      <c r="AW50" s="334"/>
      <c r="AX50" s="334"/>
      <c r="AY50" s="334"/>
      <c r="AZ50" s="334"/>
      <c r="BA50" s="334"/>
      <c r="BB50" s="334"/>
      <c r="BC50" s="334"/>
      <c r="BD50" s="334"/>
      <c r="BE50" s="334"/>
      <c r="BF50" s="334"/>
      <c r="BG50" s="334"/>
      <c r="BH50" s="334"/>
      <c r="BI50" s="198"/>
      <c r="BJ50" s="198"/>
      <c r="BK50" s="198"/>
      <c r="BL50" s="198"/>
      <c r="BM50" s="198"/>
      <c r="BN50" s="198"/>
      <c r="BO50" s="198"/>
      <c r="BP50" s="198"/>
      <c r="BQ50" s="198"/>
      <c r="BR50" s="198"/>
      <c r="BS50" s="198"/>
      <c r="BT50" s="198"/>
      <c r="BU50" s="198"/>
      <c r="BV50" s="198"/>
      <c r="BW50" s="198"/>
      <c r="BX50" s="198"/>
      <c r="BY50" s="198"/>
      <c r="BZ50" s="198"/>
      <c r="CA50" s="198"/>
      <c r="CB50" s="198"/>
      <c r="CC50" s="198"/>
      <c r="CD50" s="198"/>
      <c r="CE50" s="198"/>
      <c r="CF50" s="198"/>
      <c r="CG50" s="198"/>
      <c r="CH50" s="198"/>
      <c r="CI50" s="198"/>
      <c r="CJ50" s="198"/>
      <c r="CK50" s="198"/>
      <c r="CL50" s="198"/>
      <c r="CM50" s="198"/>
      <c r="CN50" s="198"/>
      <c r="CO50" s="198"/>
      <c r="CP50" s="198"/>
      <c r="CQ50" s="198"/>
      <c r="CR50" s="198"/>
      <c r="CS50" s="198"/>
      <c r="CT50" s="198"/>
      <c r="CU50" s="198"/>
      <c r="CV50" s="198"/>
      <c r="CW50" s="198"/>
      <c r="CX50" s="198"/>
      <c r="CY50" s="198"/>
      <c r="CZ50" s="198"/>
      <c r="DA50" s="198"/>
      <c r="DB50" s="198"/>
      <c r="DC50" s="198"/>
      <c r="DD50" s="198"/>
      <c r="DE50" s="198"/>
      <c r="DF50" s="198"/>
      <c r="DG50" s="198"/>
      <c r="DH50" s="198"/>
      <c r="DI50" s="198"/>
      <c r="DJ50" s="198"/>
      <c r="DK50" s="198"/>
      <c r="DL50" s="198"/>
      <c r="DM50" s="198"/>
      <c r="DN50" s="198"/>
      <c r="DO50" s="198"/>
      <c r="DP50" s="198"/>
      <c r="DQ50" s="198"/>
      <c r="DR50" s="198"/>
      <c r="DS50" s="198"/>
      <c r="DT50" s="198"/>
      <c r="DU50" s="198"/>
      <c r="DV50" s="198"/>
      <c r="DW50" s="198"/>
      <c r="DX50" s="198"/>
      <c r="DY50" s="198"/>
      <c r="DZ50" s="198"/>
      <c r="EA50" s="198"/>
      <c r="EB50" s="198"/>
      <c r="EC50" s="198"/>
      <c r="ED50" s="198"/>
      <c r="EE50" s="198"/>
      <c r="EF50" s="198"/>
      <c r="EG50" s="198"/>
      <c r="EH50" s="198"/>
      <c r="EI50" s="198"/>
      <c r="EJ50" s="198"/>
      <c r="EK50" s="198"/>
      <c r="EL50" s="198"/>
      <c r="EM50" s="198"/>
      <c r="EN50" s="198"/>
      <c r="EO50" s="198"/>
      <c r="EP50" s="198"/>
      <c r="EQ50" s="198"/>
      <c r="ER50" s="198"/>
      <c r="ES50" s="198"/>
      <c r="ET50" s="198"/>
      <c r="EU50" s="198"/>
      <c r="EV50" s="198"/>
      <c r="EW50" s="198"/>
      <c r="EX50" s="198"/>
      <c r="EY50" s="198"/>
      <c r="EZ50" s="198"/>
      <c r="FA50" s="198"/>
      <c r="FB50" s="198"/>
      <c r="FC50" s="198"/>
      <c r="FD50" s="198"/>
      <c r="FE50" s="198"/>
      <c r="FF50" s="198"/>
      <c r="FG50" s="198"/>
      <c r="FH50" s="198"/>
      <c r="FI50" s="198"/>
      <c r="FJ50" s="198"/>
      <c r="FK50" s="198"/>
      <c r="FL50" s="198"/>
      <c r="FM50" s="198"/>
      <c r="FN50" s="198"/>
      <c r="FO50" s="198"/>
      <c r="FP50" s="198"/>
      <c r="FQ50" s="198"/>
      <c r="FR50" s="198"/>
      <c r="FS50" s="198"/>
      <c r="FT50" s="198"/>
      <c r="FU50" s="198"/>
      <c r="FV50" s="198"/>
      <c r="FW50" s="198"/>
      <c r="FX50" s="198"/>
      <c r="FY50" s="198"/>
      <c r="FZ50" s="198"/>
      <c r="GA50" s="198"/>
      <c r="GB50" s="198"/>
      <c r="GC50" s="198"/>
      <c r="GD50" s="198"/>
      <c r="GE50" s="198"/>
      <c r="GF50" s="198"/>
      <c r="GG50" s="198"/>
      <c r="GH50" s="198"/>
      <c r="GI50" s="198"/>
      <c r="GJ50" s="198"/>
      <c r="GK50" s="198"/>
      <c r="GL50" s="198"/>
      <c r="GM50" s="198"/>
      <c r="GN50" s="198"/>
      <c r="GO50" s="198"/>
      <c r="GP50" s="198"/>
      <c r="GQ50" s="198"/>
      <c r="GR50" s="198"/>
      <c r="GS50" s="198"/>
      <c r="GT50" s="198"/>
      <c r="GU50" s="198"/>
      <c r="GV50" s="198"/>
      <c r="GW50" s="198"/>
      <c r="GX50" s="198"/>
      <c r="GY50" s="198"/>
      <c r="GZ50" s="198"/>
      <c r="HA50" s="198"/>
      <c r="HB50" s="198"/>
      <c r="HC50" s="198"/>
      <c r="HD50" s="198"/>
      <c r="HE50" s="198"/>
      <c r="HF50" s="198"/>
      <c r="HG50" s="198"/>
      <c r="HH50" s="198"/>
      <c r="HI50" s="198"/>
      <c r="HJ50" s="198"/>
      <c r="HK50" s="198"/>
      <c r="HL50" s="198"/>
      <c r="HM50" s="198"/>
      <c r="HN50" s="198"/>
      <c r="HO50" s="198"/>
      <c r="HP50" s="198"/>
      <c r="HQ50" s="198"/>
      <c r="HR50" s="198"/>
      <c r="HS50" s="198"/>
      <c r="HT50" s="198"/>
      <c r="HU50" s="198"/>
      <c r="HV50" s="198"/>
      <c r="HW50" s="198"/>
      <c r="HX50" s="198"/>
      <c r="HY50" s="198"/>
      <c r="HZ50" s="198"/>
      <c r="IA50" s="198"/>
      <c r="IB50" s="198"/>
      <c r="IC50" s="198"/>
      <c r="ID50" s="198"/>
      <c r="IE50" s="198"/>
      <c r="IF50" s="198"/>
      <c r="IG50" s="198"/>
      <c r="IH50" s="198"/>
      <c r="II50" s="198"/>
      <c r="IJ50" s="198"/>
      <c r="IK50" s="198"/>
      <c r="IL50" s="198"/>
      <c r="IM50" s="198"/>
      <c r="IN50" s="198"/>
      <c r="IO50" s="198"/>
      <c r="IP50" s="198"/>
      <c r="IQ50" s="198"/>
      <c r="IR50" s="198"/>
      <c r="IS50" s="198"/>
      <c r="IT50" s="198"/>
      <c r="IU50" s="198"/>
      <c r="IV50" s="198"/>
      <c r="IW50" s="198"/>
      <c r="IX50" s="198"/>
      <c r="IY50" s="198"/>
      <c r="IZ50" s="198"/>
      <c r="JA50" s="198"/>
      <c r="JB50" s="198"/>
      <c r="JC50" s="198"/>
      <c r="JD50" s="198"/>
      <c r="JE50" s="198"/>
      <c r="JF50" s="198"/>
      <c r="JG50" s="198"/>
      <c r="JH50" s="198"/>
      <c r="JI50" s="198"/>
      <c r="JJ50" s="198"/>
    </row>
    <row r="51" spans="1:282" x14ac:dyDescent="0.25">
      <c r="A51" s="326"/>
      <c r="B51" s="328"/>
      <c r="D51" s="198"/>
      <c r="G51" s="198"/>
      <c r="H51" s="204"/>
      <c r="K51" s="314"/>
      <c r="L51" s="198"/>
      <c r="M51" s="198"/>
      <c r="N51" s="198"/>
      <c r="O51" s="312"/>
      <c r="P51" s="313"/>
      <c r="Q51" s="312"/>
      <c r="R51" s="314"/>
      <c r="S51" s="198"/>
      <c r="T51" s="198"/>
      <c r="U51" s="198"/>
      <c r="X51" s="204"/>
      <c r="Y51" s="205"/>
      <c r="Z51" s="198"/>
      <c r="AA51" s="198"/>
      <c r="AB51" s="198"/>
      <c r="AC51" s="198"/>
      <c r="AD51" s="198"/>
      <c r="AE51" s="198"/>
      <c r="AF51" s="198"/>
      <c r="AG51" s="198"/>
      <c r="AH51" s="198"/>
      <c r="AI51" s="198"/>
      <c r="AJ51" s="198"/>
      <c r="AK51" s="198"/>
      <c r="AL51" s="198"/>
      <c r="AM51" s="198"/>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8"/>
      <c r="BQ51" s="198"/>
      <c r="BR51" s="198"/>
      <c r="BS51" s="198"/>
      <c r="BT51" s="198"/>
      <c r="BU51" s="198"/>
      <c r="BV51" s="198"/>
      <c r="BW51" s="198"/>
      <c r="BX51" s="198"/>
      <c r="BY51" s="198"/>
      <c r="BZ51" s="198"/>
      <c r="CA51" s="198"/>
      <c r="CB51" s="198"/>
      <c r="CC51" s="198"/>
      <c r="CD51" s="198"/>
      <c r="CE51" s="198"/>
      <c r="CF51" s="198"/>
      <c r="CG51" s="198"/>
      <c r="CH51" s="198"/>
      <c r="CI51" s="198"/>
      <c r="CJ51" s="198"/>
      <c r="CK51" s="198"/>
      <c r="CL51" s="198"/>
      <c r="CM51" s="198"/>
      <c r="CN51" s="198"/>
      <c r="CO51" s="198"/>
      <c r="CP51" s="198"/>
      <c r="CQ51" s="198"/>
      <c r="CR51" s="198"/>
      <c r="CS51" s="198"/>
      <c r="CT51" s="198"/>
      <c r="CU51" s="198"/>
      <c r="CV51" s="198"/>
      <c r="CW51" s="198"/>
      <c r="CX51" s="198"/>
      <c r="CY51" s="198"/>
      <c r="CZ51" s="198"/>
      <c r="DA51" s="198"/>
      <c r="DB51" s="198"/>
      <c r="DC51" s="198"/>
      <c r="DD51" s="198"/>
      <c r="DE51" s="198"/>
      <c r="DF51" s="198"/>
      <c r="DG51" s="198"/>
      <c r="DH51" s="198"/>
      <c r="DI51" s="198"/>
      <c r="DJ51" s="198"/>
      <c r="DK51" s="198"/>
      <c r="DL51" s="198"/>
      <c r="DM51" s="198"/>
      <c r="DN51" s="198"/>
      <c r="DO51" s="198"/>
      <c r="DP51" s="198"/>
      <c r="DQ51" s="198"/>
      <c r="DR51" s="198"/>
      <c r="DS51" s="198"/>
      <c r="DT51" s="198"/>
      <c r="DU51" s="198"/>
      <c r="DV51" s="198"/>
      <c r="DW51" s="198"/>
      <c r="DX51" s="198"/>
      <c r="DY51" s="198"/>
      <c r="DZ51" s="198"/>
      <c r="EA51" s="198"/>
      <c r="EB51" s="198"/>
      <c r="EC51" s="198"/>
      <c r="ED51" s="198"/>
      <c r="EE51" s="198"/>
      <c r="EF51" s="198"/>
      <c r="EG51" s="198"/>
      <c r="EH51" s="198"/>
      <c r="EI51" s="198"/>
      <c r="EJ51" s="198"/>
      <c r="EK51" s="198"/>
      <c r="EL51" s="198"/>
      <c r="EM51" s="198"/>
      <c r="EN51" s="198"/>
      <c r="EO51" s="198"/>
      <c r="EP51" s="198"/>
      <c r="EQ51" s="198"/>
      <c r="ER51" s="198"/>
      <c r="ES51" s="198"/>
      <c r="ET51" s="198"/>
      <c r="EU51" s="198"/>
      <c r="EV51" s="198"/>
      <c r="EW51" s="198"/>
      <c r="EX51" s="198"/>
      <c r="EY51" s="198"/>
      <c r="EZ51" s="198"/>
      <c r="FA51" s="198"/>
      <c r="FB51" s="198"/>
      <c r="FC51" s="198"/>
      <c r="FD51" s="198"/>
      <c r="FE51" s="198"/>
      <c r="FF51" s="198"/>
      <c r="FG51" s="198"/>
      <c r="FH51" s="198"/>
      <c r="FI51" s="198"/>
      <c r="FJ51" s="198"/>
      <c r="FK51" s="198"/>
      <c r="FL51" s="198"/>
      <c r="FM51" s="198"/>
      <c r="FN51" s="198"/>
      <c r="FO51" s="198"/>
      <c r="FP51" s="198"/>
      <c r="FQ51" s="198"/>
      <c r="FR51" s="198"/>
      <c r="FS51" s="198"/>
      <c r="FT51" s="198"/>
      <c r="FU51" s="198"/>
      <c r="FV51" s="198"/>
      <c r="FW51" s="198"/>
      <c r="FX51" s="198"/>
      <c r="FY51" s="198"/>
      <c r="FZ51" s="198"/>
      <c r="GA51" s="198"/>
      <c r="GB51" s="198"/>
      <c r="GC51" s="198"/>
      <c r="GD51" s="198"/>
      <c r="GE51" s="198"/>
      <c r="GF51" s="198"/>
      <c r="GG51" s="198"/>
      <c r="GH51" s="198"/>
      <c r="GI51" s="198"/>
      <c r="GJ51" s="198"/>
      <c r="GK51" s="198"/>
      <c r="GL51" s="198"/>
      <c r="GM51" s="198"/>
      <c r="GN51" s="198"/>
      <c r="GO51" s="198"/>
      <c r="GP51" s="198"/>
      <c r="GQ51" s="198"/>
      <c r="GR51" s="198"/>
      <c r="GS51" s="198"/>
      <c r="GT51" s="198"/>
      <c r="GU51" s="198"/>
      <c r="GV51" s="198"/>
      <c r="GW51" s="198"/>
      <c r="GX51" s="198"/>
      <c r="GY51" s="198"/>
      <c r="GZ51" s="198"/>
      <c r="HA51" s="198"/>
      <c r="HB51" s="198"/>
      <c r="HC51" s="198"/>
      <c r="HD51" s="198"/>
      <c r="HE51" s="198"/>
      <c r="HF51" s="198"/>
      <c r="HG51" s="198"/>
      <c r="HH51" s="198"/>
      <c r="HI51" s="198"/>
      <c r="HJ51" s="198"/>
      <c r="HK51" s="198"/>
      <c r="HL51" s="198"/>
      <c r="HM51" s="198"/>
      <c r="HN51" s="198"/>
      <c r="HO51" s="198"/>
      <c r="HP51" s="198"/>
      <c r="HQ51" s="198"/>
      <c r="HR51" s="198"/>
      <c r="HS51" s="198"/>
      <c r="HT51" s="198"/>
      <c r="HU51" s="198"/>
      <c r="HV51" s="198"/>
      <c r="HW51" s="198"/>
      <c r="HX51" s="198"/>
      <c r="HY51" s="198"/>
      <c r="HZ51" s="198"/>
      <c r="IA51" s="198"/>
      <c r="IB51" s="198"/>
      <c r="IC51" s="198"/>
      <c r="ID51" s="198"/>
      <c r="IE51" s="198"/>
      <c r="IF51" s="198"/>
      <c r="IG51" s="198"/>
      <c r="IH51" s="198"/>
      <c r="II51" s="198"/>
      <c r="IJ51" s="198"/>
      <c r="IK51" s="198"/>
      <c r="IL51" s="198"/>
      <c r="IM51" s="198"/>
      <c r="IN51" s="198"/>
      <c r="IO51" s="198"/>
      <c r="IP51" s="198"/>
      <c r="IQ51" s="198"/>
      <c r="IR51" s="198"/>
      <c r="IS51" s="198"/>
      <c r="IT51" s="198"/>
      <c r="IU51" s="198"/>
      <c r="IV51" s="198"/>
      <c r="IW51" s="198"/>
      <c r="IX51" s="198"/>
      <c r="IY51" s="198"/>
      <c r="IZ51" s="198"/>
      <c r="JA51" s="198"/>
      <c r="JB51" s="198"/>
      <c r="JC51" s="198"/>
      <c r="JD51" s="198"/>
      <c r="JE51" s="198"/>
      <c r="JF51" s="198"/>
      <c r="JG51" s="198"/>
      <c r="JH51" s="198"/>
      <c r="JI51" s="198"/>
      <c r="JJ51" s="198"/>
    </row>
    <row r="52" spans="1:282" s="343" customFormat="1" x14ac:dyDescent="0.25">
      <c r="A52" s="343" t="s">
        <v>465</v>
      </c>
    </row>
    <row r="53" spans="1:282" s="342" customFormat="1" x14ac:dyDescent="0.25"/>
    <row r="54" spans="1:282" s="342" customFormat="1" x14ac:dyDescent="0.25">
      <c r="A54" s="329" t="s">
        <v>466</v>
      </c>
    </row>
    <row r="55" spans="1:282" x14ac:dyDescent="0.25">
      <c r="A55" t="s">
        <v>467</v>
      </c>
      <c r="C55" s="320" t="str">
        <f>TEXT(C57,"MMM YY")</f>
        <v>Jan 23</v>
      </c>
      <c r="D55" s="320" t="str">
        <f t="shared" ref="D55:BO55" si="2">TEXT(D57,"MMM YY")</f>
        <v>Feb 23</v>
      </c>
      <c r="E55" s="320" t="str">
        <f t="shared" si="2"/>
        <v>Mar 23</v>
      </c>
      <c r="F55" s="320" t="str">
        <f t="shared" si="2"/>
        <v>Apr 23</v>
      </c>
      <c r="G55" s="320" t="str">
        <f t="shared" si="2"/>
        <v>May 23</v>
      </c>
      <c r="H55" s="320" t="str">
        <f t="shared" si="2"/>
        <v>Jun 23</v>
      </c>
      <c r="I55" s="320" t="str">
        <f t="shared" si="2"/>
        <v>Jul 23</v>
      </c>
      <c r="J55" s="320" t="str">
        <f t="shared" si="2"/>
        <v>Aug 23</v>
      </c>
      <c r="K55" s="320" t="str">
        <f t="shared" si="2"/>
        <v>Sep 23</v>
      </c>
      <c r="L55" s="320" t="str">
        <f t="shared" si="2"/>
        <v>Oct 23</v>
      </c>
      <c r="M55" s="320" t="str">
        <f t="shared" si="2"/>
        <v>Nov 23</v>
      </c>
      <c r="N55" s="320" t="str">
        <f t="shared" si="2"/>
        <v>Dec 23</v>
      </c>
      <c r="O55" s="320" t="str">
        <f t="shared" si="2"/>
        <v>Jan 24</v>
      </c>
      <c r="P55" s="320" t="str">
        <f t="shared" si="2"/>
        <v>Feb 24</v>
      </c>
      <c r="Q55" s="320" t="str">
        <f t="shared" si="2"/>
        <v>Mar 24</v>
      </c>
      <c r="R55" s="320" t="str">
        <f t="shared" si="2"/>
        <v>Apr 24</v>
      </c>
      <c r="S55" s="320" t="str">
        <f t="shared" si="2"/>
        <v>May 24</v>
      </c>
      <c r="T55" s="320" t="str">
        <f t="shared" si="2"/>
        <v>Jun 24</v>
      </c>
      <c r="U55" s="320" t="str">
        <f t="shared" si="2"/>
        <v>Jul 24</v>
      </c>
      <c r="V55" s="320" t="str">
        <f t="shared" si="2"/>
        <v>Aug 24</v>
      </c>
      <c r="W55" s="320" t="str">
        <f t="shared" si="2"/>
        <v>Sep 24</v>
      </c>
      <c r="X55" s="320" t="str">
        <f t="shared" si="2"/>
        <v>Oct 24</v>
      </c>
      <c r="Y55" s="320" t="str">
        <f t="shared" si="2"/>
        <v>Nov 24</v>
      </c>
      <c r="Z55" s="320" t="str">
        <f t="shared" si="2"/>
        <v>Dec 24</v>
      </c>
      <c r="AA55" s="320" t="str">
        <f t="shared" si="2"/>
        <v>Jan 25</v>
      </c>
      <c r="AB55" s="320" t="str">
        <f t="shared" si="2"/>
        <v>Feb 25</v>
      </c>
      <c r="AC55" s="320" t="str">
        <f t="shared" si="2"/>
        <v>Mar 25</v>
      </c>
      <c r="AD55" s="320" t="str">
        <f t="shared" si="2"/>
        <v>Apr 25</v>
      </c>
      <c r="AE55" s="320" t="str">
        <f t="shared" si="2"/>
        <v>May 25</v>
      </c>
      <c r="AF55" s="320" t="str">
        <f t="shared" si="2"/>
        <v>Jun 25</v>
      </c>
      <c r="AG55" s="320" t="str">
        <f t="shared" si="2"/>
        <v>Jul 25</v>
      </c>
      <c r="AH55" s="320" t="str">
        <f t="shared" si="2"/>
        <v>Aug 25</v>
      </c>
      <c r="AI55" s="320" t="str">
        <f t="shared" si="2"/>
        <v>Sep 25</v>
      </c>
      <c r="AJ55" s="320" t="str">
        <f t="shared" si="2"/>
        <v>Oct 25</v>
      </c>
      <c r="AK55" s="320" t="str">
        <f t="shared" si="2"/>
        <v>Nov 25</v>
      </c>
      <c r="AL55" s="320" t="str">
        <f t="shared" si="2"/>
        <v>Dec 25</v>
      </c>
      <c r="AM55" s="320" t="str">
        <f t="shared" si="2"/>
        <v>Jan 26</v>
      </c>
      <c r="AN55" s="320" t="str">
        <f t="shared" si="2"/>
        <v>Feb 26</v>
      </c>
      <c r="AO55" s="320" t="str">
        <f t="shared" si="2"/>
        <v>Mar 26</v>
      </c>
      <c r="AP55" s="320" t="str">
        <f t="shared" si="2"/>
        <v>Apr 26</v>
      </c>
      <c r="AQ55" s="320" t="str">
        <f t="shared" si="2"/>
        <v>May 26</v>
      </c>
      <c r="AR55" s="320" t="str">
        <f t="shared" si="2"/>
        <v>Jun 26</v>
      </c>
      <c r="AS55" s="320" t="str">
        <f t="shared" si="2"/>
        <v>Jul 26</v>
      </c>
      <c r="AT55" s="320" t="str">
        <f t="shared" si="2"/>
        <v>Aug 26</v>
      </c>
      <c r="AU55" s="320" t="str">
        <f t="shared" si="2"/>
        <v>Sep 26</v>
      </c>
      <c r="AV55" s="320" t="str">
        <f t="shared" si="2"/>
        <v>Oct 26</v>
      </c>
      <c r="AW55" s="320" t="str">
        <f t="shared" si="2"/>
        <v>Nov 26</v>
      </c>
      <c r="AX55" s="320" t="str">
        <f t="shared" si="2"/>
        <v>Dec 26</v>
      </c>
      <c r="AY55" s="320" t="str">
        <f t="shared" si="2"/>
        <v>Jan 27</v>
      </c>
      <c r="AZ55" s="320" t="str">
        <f t="shared" si="2"/>
        <v>Feb 27</v>
      </c>
      <c r="BA55" s="320" t="str">
        <f t="shared" si="2"/>
        <v>Mar 27</v>
      </c>
      <c r="BB55" s="320" t="str">
        <f t="shared" si="2"/>
        <v>Apr 27</v>
      </c>
      <c r="BC55" s="320" t="str">
        <f t="shared" si="2"/>
        <v>May 27</v>
      </c>
      <c r="BD55" s="320" t="str">
        <f t="shared" si="2"/>
        <v>Jun 27</v>
      </c>
      <c r="BE55" s="320" t="str">
        <f t="shared" si="2"/>
        <v>Jul 27</v>
      </c>
      <c r="BF55" s="320" t="str">
        <f t="shared" si="2"/>
        <v>Aug 27</v>
      </c>
      <c r="BG55" s="320" t="str">
        <f t="shared" si="2"/>
        <v>Sep 27</v>
      </c>
      <c r="BH55" s="320" t="str">
        <f t="shared" si="2"/>
        <v>Oct 27</v>
      </c>
      <c r="BI55" s="320" t="str">
        <f t="shared" si="2"/>
        <v>Nov 27</v>
      </c>
      <c r="BJ55" s="320" t="str">
        <f t="shared" si="2"/>
        <v>Dec 27</v>
      </c>
      <c r="BK55" s="320" t="str">
        <f t="shared" si="2"/>
        <v>Jan 28</v>
      </c>
      <c r="BL55" s="320" t="str">
        <f t="shared" si="2"/>
        <v>Feb 28</v>
      </c>
      <c r="BM55" s="320" t="str">
        <f t="shared" si="2"/>
        <v>Mar 28</v>
      </c>
      <c r="BN55" s="320" t="str">
        <f t="shared" si="2"/>
        <v>Apr 28</v>
      </c>
      <c r="BO55" s="320" t="str">
        <f t="shared" si="2"/>
        <v>May 28</v>
      </c>
      <c r="BP55" s="320" t="str">
        <f t="shared" ref="BP55:EA55" si="3">TEXT(BP57,"MMM YY")</f>
        <v>Jun 28</v>
      </c>
      <c r="BQ55" s="320" t="str">
        <f t="shared" si="3"/>
        <v>Jul 28</v>
      </c>
      <c r="BR55" s="320" t="str">
        <f t="shared" si="3"/>
        <v>Aug 28</v>
      </c>
      <c r="BS55" s="320" t="str">
        <f t="shared" si="3"/>
        <v>Sep 28</v>
      </c>
      <c r="BT55" s="320" t="str">
        <f t="shared" si="3"/>
        <v>Oct 28</v>
      </c>
      <c r="BU55" s="320" t="str">
        <f t="shared" si="3"/>
        <v>Nov 28</v>
      </c>
      <c r="BV55" s="320" t="str">
        <f t="shared" si="3"/>
        <v>Dec 28</v>
      </c>
      <c r="BW55" s="320" t="str">
        <f t="shared" si="3"/>
        <v>Jan 29</v>
      </c>
      <c r="BX55" s="320" t="str">
        <f t="shared" si="3"/>
        <v>Feb 29</v>
      </c>
      <c r="BY55" s="320" t="str">
        <f t="shared" si="3"/>
        <v>Mar 29</v>
      </c>
      <c r="BZ55" s="320" t="str">
        <f t="shared" si="3"/>
        <v>Apr 29</v>
      </c>
      <c r="CA55" s="320" t="str">
        <f t="shared" si="3"/>
        <v>May 29</v>
      </c>
      <c r="CB55" s="320" t="str">
        <f t="shared" si="3"/>
        <v>Jun 29</v>
      </c>
      <c r="CC55" s="320" t="str">
        <f t="shared" si="3"/>
        <v>Jul 29</v>
      </c>
      <c r="CD55" s="320" t="str">
        <f t="shared" si="3"/>
        <v>Aug 29</v>
      </c>
      <c r="CE55" s="320" t="str">
        <f t="shared" si="3"/>
        <v>Sep 29</v>
      </c>
      <c r="CF55" s="320" t="str">
        <f t="shared" si="3"/>
        <v>Oct 29</v>
      </c>
      <c r="CG55" s="320" t="str">
        <f t="shared" si="3"/>
        <v>Nov 29</v>
      </c>
      <c r="CH55" s="320" t="str">
        <f t="shared" si="3"/>
        <v>Dec 29</v>
      </c>
      <c r="CI55" s="320" t="str">
        <f t="shared" si="3"/>
        <v>Jan 30</v>
      </c>
      <c r="CJ55" s="320" t="str">
        <f t="shared" si="3"/>
        <v>Feb 30</v>
      </c>
      <c r="CK55" s="320" t="str">
        <f t="shared" si="3"/>
        <v>Mar 30</v>
      </c>
      <c r="CL55" s="320" t="str">
        <f t="shared" si="3"/>
        <v>Apr 30</v>
      </c>
      <c r="CM55" s="320" t="str">
        <f t="shared" si="3"/>
        <v>May 30</v>
      </c>
      <c r="CN55" s="320" t="str">
        <f t="shared" si="3"/>
        <v>Jun 30</v>
      </c>
      <c r="CO55" s="320" t="str">
        <f t="shared" si="3"/>
        <v>Jul 30</v>
      </c>
      <c r="CP55" s="320" t="str">
        <f t="shared" si="3"/>
        <v>Aug 30</v>
      </c>
      <c r="CQ55" s="320" t="str">
        <f t="shared" si="3"/>
        <v>Sep 30</v>
      </c>
      <c r="CR55" s="320" t="str">
        <f t="shared" si="3"/>
        <v>Oct 30</v>
      </c>
      <c r="CS55" s="320" t="str">
        <f t="shared" si="3"/>
        <v>Nov 30</v>
      </c>
      <c r="CT55" s="320" t="str">
        <f t="shared" si="3"/>
        <v>Dec 30</v>
      </c>
      <c r="CU55" s="320" t="str">
        <f t="shared" si="3"/>
        <v>Jan 31</v>
      </c>
      <c r="CV55" s="320" t="str">
        <f t="shared" si="3"/>
        <v>Feb 31</v>
      </c>
      <c r="CW55" s="320" t="str">
        <f t="shared" si="3"/>
        <v>Mar 31</v>
      </c>
      <c r="CX55" s="320" t="str">
        <f t="shared" si="3"/>
        <v>Apr 31</v>
      </c>
      <c r="CY55" s="320" t="str">
        <f t="shared" si="3"/>
        <v>May 31</v>
      </c>
      <c r="CZ55" s="320" t="str">
        <f t="shared" si="3"/>
        <v>Jun 31</v>
      </c>
      <c r="DA55" s="320" t="str">
        <f t="shared" si="3"/>
        <v>Jul 31</v>
      </c>
      <c r="DB55" s="320" t="str">
        <f t="shared" si="3"/>
        <v>Aug 31</v>
      </c>
      <c r="DC55" s="320" t="str">
        <f t="shared" si="3"/>
        <v>Sep 31</v>
      </c>
      <c r="DD55" s="320" t="str">
        <f t="shared" si="3"/>
        <v>Oct 31</v>
      </c>
      <c r="DE55" s="320" t="str">
        <f t="shared" si="3"/>
        <v>Nov 31</v>
      </c>
      <c r="DF55" s="320" t="str">
        <f t="shared" si="3"/>
        <v>Dec 31</v>
      </c>
      <c r="DG55" s="320" t="str">
        <f t="shared" si="3"/>
        <v>Jan 32</v>
      </c>
      <c r="DH55" s="320" t="str">
        <f t="shared" si="3"/>
        <v>Feb 32</v>
      </c>
      <c r="DI55" s="320" t="str">
        <f t="shared" si="3"/>
        <v>Mar 32</v>
      </c>
      <c r="DJ55" s="320" t="str">
        <f t="shared" si="3"/>
        <v>Apr 32</v>
      </c>
      <c r="DK55" s="320" t="str">
        <f t="shared" si="3"/>
        <v>May 32</v>
      </c>
      <c r="DL55" s="320" t="str">
        <f t="shared" si="3"/>
        <v>Jun 32</v>
      </c>
      <c r="DM55" s="320" t="str">
        <f t="shared" si="3"/>
        <v>Jul 32</v>
      </c>
      <c r="DN55" s="320" t="str">
        <f t="shared" si="3"/>
        <v>Aug 32</v>
      </c>
      <c r="DO55" s="320" t="str">
        <f t="shared" si="3"/>
        <v>Sep 32</v>
      </c>
      <c r="DP55" s="320" t="str">
        <f t="shared" si="3"/>
        <v>Oct 32</v>
      </c>
      <c r="DQ55" s="320" t="str">
        <f t="shared" si="3"/>
        <v>Nov 32</v>
      </c>
      <c r="DR55" s="320" t="str">
        <f t="shared" si="3"/>
        <v>Dec 32</v>
      </c>
      <c r="DS55" s="320" t="str">
        <f t="shared" si="3"/>
        <v>Jan 33</v>
      </c>
      <c r="DT55" s="320" t="str">
        <f t="shared" si="3"/>
        <v>Feb 33</v>
      </c>
      <c r="DU55" s="320" t="str">
        <f t="shared" si="3"/>
        <v>Mar 33</v>
      </c>
      <c r="DV55" s="320" t="str">
        <f t="shared" si="3"/>
        <v>Apr 33</v>
      </c>
      <c r="DW55" s="320" t="str">
        <f t="shared" si="3"/>
        <v>May 33</v>
      </c>
      <c r="DX55" s="320" t="str">
        <f t="shared" si="3"/>
        <v>Jun 33</v>
      </c>
      <c r="DY55" s="320" t="str">
        <f t="shared" si="3"/>
        <v>Jul 33</v>
      </c>
      <c r="DZ55" s="320" t="str">
        <f t="shared" si="3"/>
        <v>Aug 33</v>
      </c>
      <c r="EA55" s="320" t="str">
        <f t="shared" si="3"/>
        <v>Sep 33</v>
      </c>
      <c r="EB55" s="320" t="str">
        <f t="shared" ref="EB55:GM55" si="4">TEXT(EB57,"MMM YY")</f>
        <v>Oct 33</v>
      </c>
      <c r="EC55" s="320" t="str">
        <f t="shared" si="4"/>
        <v>Nov 33</v>
      </c>
      <c r="ED55" s="320" t="str">
        <f t="shared" si="4"/>
        <v>Dec 33</v>
      </c>
      <c r="EE55" s="320" t="str">
        <f t="shared" si="4"/>
        <v>Jan 34</v>
      </c>
      <c r="EF55" s="320" t="str">
        <f t="shared" si="4"/>
        <v>Feb 34</v>
      </c>
      <c r="EG55" s="320" t="str">
        <f t="shared" si="4"/>
        <v>Mar 34</v>
      </c>
      <c r="EH55" s="320" t="str">
        <f t="shared" si="4"/>
        <v>Apr 34</v>
      </c>
      <c r="EI55" s="320" t="str">
        <f t="shared" si="4"/>
        <v>May 34</v>
      </c>
      <c r="EJ55" s="320" t="str">
        <f t="shared" si="4"/>
        <v>Jun 34</v>
      </c>
      <c r="EK55" s="320" t="str">
        <f t="shared" si="4"/>
        <v>Jul 34</v>
      </c>
      <c r="EL55" s="320" t="str">
        <f t="shared" si="4"/>
        <v>Aug 34</v>
      </c>
      <c r="EM55" s="320" t="str">
        <f t="shared" si="4"/>
        <v>Sep 34</v>
      </c>
      <c r="EN55" s="320" t="str">
        <f t="shared" si="4"/>
        <v>Oct 34</v>
      </c>
      <c r="EO55" s="320" t="str">
        <f t="shared" si="4"/>
        <v>Nov 34</v>
      </c>
      <c r="EP55" s="320" t="str">
        <f t="shared" si="4"/>
        <v>Dec 34</v>
      </c>
      <c r="EQ55" s="320" t="str">
        <f t="shared" si="4"/>
        <v>Jan 35</v>
      </c>
      <c r="ER55" s="320" t="str">
        <f t="shared" si="4"/>
        <v>Feb 35</v>
      </c>
      <c r="ES55" s="320" t="str">
        <f t="shared" si="4"/>
        <v>Mar 35</v>
      </c>
      <c r="ET55" s="320" t="str">
        <f t="shared" si="4"/>
        <v>Apr 35</v>
      </c>
      <c r="EU55" s="320" t="str">
        <f t="shared" si="4"/>
        <v>May 35</v>
      </c>
      <c r="EV55" s="320" t="str">
        <f t="shared" si="4"/>
        <v>Jun 35</v>
      </c>
      <c r="EW55" s="320" t="str">
        <f t="shared" si="4"/>
        <v>Jul 35</v>
      </c>
      <c r="EX55" s="320" t="str">
        <f t="shared" si="4"/>
        <v>Aug 35</v>
      </c>
      <c r="EY55" s="320" t="str">
        <f t="shared" si="4"/>
        <v>Sep 35</v>
      </c>
      <c r="EZ55" s="320" t="str">
        <f t="shared" si="4"/>
        <v>Oct 35</v>
      </c>
      <c r="FA55" s="320" t="str">
        <f t="shared" si="4"/>
        <v>Nov 35</v>
      </c>
      <c r="FB55" s="320" t="str">
        <f t="shared" si="4"/>
        <v>Dec 35</v>
      </c>
      <c r="FC55" s="320" t="str">
        <f t="shared" si="4"/>
        <v>Jan 36</v>
      </c>
      <c r="FD55" s="320" t="str">
        <f t="shared" si="4"/>
        <v>Feb 36</v>
      </c>
      <c r="FE55" s="320" t="str">
        <f t="shared" si="4"/>
        <v>Mar 36</v>
      </c>
      <c r="FF55" s="320" t="str">
        <f t="shared" si="4"/>
        <v>Apr 36</v>
      </c>
      <c r="FG55" s="320" t="str">
        <f t="shared" si="4"/>
        <v>May 36</v>
      </c>
      <c r="FH55" s="320" t="str">
        <f t="shared" si="4"/>
        <v>Jun 36</v>
      </c>
      <c r="FI55" s="320" t="str">
        <f t="shared" si="4"/>
        <v>Jul 36</v>
      </c>
      <c r="FJ55" s="320" t="str">
        <f t="shared" si="4"/>
        <v>Aug 36</v>
      </c>
      <c r="FK55" s="320" t="str">
        <f t="shared" si="4"/>
        <v>Sep 36</v>
      </c>
      <c r="FL55" s="320" t="str">
        <f t="shared" si="4"/>
        <v>Oct 36</v>
      </c>
      <c r="FM55" s="320" t="str">
        <f t="shared" si="4"/>
        <v>Nov 36</v>
      </c>
      <c r="FN55" s="320" t="str">
        <f t="shared" si="4"/>
        <v>Dec 36</v>
      </c>
      <c r="FO55" s="320" t="str">
        <f t="shared" si="4"/>
        <v>Jan 37</v>
      </c>
      <c r="FP55" s="320" t="str">
        <f t="shared" si="4"/>
        <v>Feb 37</v>
      </c>
      <c r="FQ55" s="320" t="str">
        <f t="shared" si="4"/>
        <v>Mar 37</v>
      </c>
      <c r="FR55" s="320" t="str">
        <f t="shared" si="4"/>
        <v>Apr 37</v>
      </c>
      <c r="FS55" s="320" t="str">
        <f t="shared" si="4"/>
        <v>May 37</v>
      </c>
      <c r="FT55" s="320" t="str">
        <f t="shared" si="4"/>
        <v>Jun 37</v>
      </c>
      <c r="FU55" s="320" t="str">
        <f t="shared" si="4"/>
        <v>Jul 37</v>
      </c>
      <c r="FV55" s="320" t="str">
        <f t="shared" si="4"/>
        <v>Aug 37</v>
      </c>
      <c r="FW55" s="320" t="str">
        <f t="shared" si="4"/>
        <v>Sep 37</v>
      </c>
      <c r="FX55" s="320" t="str">
        <f t="shared" si="4"/>
        <v>Oct 37</v>
      </c>
      <c r="FY55" s="320" t="str">
        <f t="shared" si="4"/>
        <v>Nov 37</v>
      </c>
      <c r="FZ55" s="320" t="str">
        <f t="shared" si="4"/>
        <v>Dec 37</v>
      </c>
      <c r="GA55" s="320" t="str">
        <f t="shared" si="4"/>
        <v>Jan 38</v>
      </c>
      <c r="GB55" s="320" t="str">
        <f t="shared" si="4"/>
        <v>Feb 38</v>
      </c>
      <c r="GC55" s="320" t="str">
        <f t="shared" si="4"/>
        <v>Mar 38</v>
      </c>
      <c r="GD55" s="320" t="str">
        <f t="shared" si="4"/>
        <v>Apr 38</v>
      </c>
      <c r="GE55" s="320" t="str">
        <f t="shared" si="4"/>
        <v>May 38</v>
      </c>
      <c r="GF55" s="320" t="str">
        <f t="shared" si="4"/>
        <v>Jun 38</v>
      </c>
      <c r="GG55" s="320" t="str">
        <f t="shared" si="4"/>
        <v>Jul 38</v>
      </c>
      <c r="GH55" s="320" t="str">
        <f t="shared" si="4"/>
        <v>Aug 38</v>
      </c>
      <c r="GI55" s="320" t="str">
        <f t="shared" si="4"/>
        <v>Sep 38</v>
      </c>
      <c r="GJ55" s="320" t="str">
        <f t="shared" si="4"/>
        <v>Oct 38</v>
      </c>
      <c r="GK55" s="320" t="str">
        <f t="shared" si="4"/>
        <v>Nov 38</v>
      </c>
      <c r="GL55" s="320" t="str">
        <f t="shared" si="4"/>
        <v>Dec 38</v>
      </c>
      <c r="GM55" s="320" t="str">
        <f t="shared" si="4"/>
        <v>Jan 39</v>
      </c>
      <c r="GN55" s="320" t="str">
        <f t="shared" ref="GN55:IY55" si="5">TEXT(GN57,"MMM YY")</f>
        <v>Feb 39</v>
      </c>
      <c r="GO55" s="320" t="str">
        <f t="shared" si="5"/>
        <v>Mar 39</v>
      </c>
      <c r="GP55" s="320" t="str">
        <f t="shared" si="5"/>
        <v>Apr 39</v>
      </c>
      <c r="GQ55" s="320" t="str">
        <f t="shared" si="5"/>
        <v>May 39</v>
      </c>
      <c r="GR55" s="320" t="str">
        <f t="shared" si="5"/>
        <v>Jun 39</v>
      </c>
      <c r="GS55" s="320" t="str">
        <f t="shared" si="5"/>
        <v>Jul 39</v>
      </c>
      <c r="GT55" s="320" t="str">
        <f t="shared" si="5"/>
        <v>Aug 39</v>
      </c>
      <c r="GU55" s="320" t="str">
        <f t="shared" si="5"/>
        <v>Sep 39</v>
      </c>
      <c r="GV55" s="320" t="str">
        <f t="shared" si="5"/>
        <v>Oct 39</v>
      </c>
      <c r="GW55" s="320" t="str">
        <f t="shared" si="5"/>
        <v>Nov 39</v>
      </c>
      <c r="GX55" s="320" t="str">
        <f t="shared" si="5"/>
        <v>Dec 39</v>
      </c>
      <c r="GY55" s="320" t="str">
        <f t="shared" si="5"/>
        <v>Jan 40</v>
      </c>
      <c r="GZ55" s="320" t="str">
        <f t="shared" si="5"/>
        <v>Feb 40</v>
      </c>
      <c r="HA55" s="320" t="str">
        <f t="shared" si="5"/>
        <v>Mar 40</v>
      </c>
      <c r="HB55" s="320" t="str">
        <f t="shared" si="5"/>
        <v>Apr 40</v>
      </c>
      <c r="HC55" s="320" t="str">
        <f t="shared" si="5"/>
        <v>May 40</v>
      </c>
      <c r="HD55" s="320" t="str">
        <f t="shared" si="5"/>
        <v>Jun 40</v>
      </c>
      <c r="HE55" s="320" t="str">
        <f t="shared" si="5"/>
        <v>Jul 40</v>
      </c>
      <c r="HF55" s="320" t="str">
        <f t="shared" si="5"/>
        <v>Aug 40</v>
      </c>
      <c r="HG55" s="320" t="str">
        <f t="shared" si="5"/>
        <v>Sep 40</v>
      </c>
      <c r="HH55" s="320" t="str">
        <f t="shared" si="5"/>
        <v>Oct 40</v>
      </c>
      <c r="HI55" s="320" t="str">
        <f t="shared" si="5"/>
        <v>Nov 40</v>
      </c>
      <c r="HJ55" s="320" t="str">
        <f t="shared" si="5"/>
        <v>Dec 40</v>
      </c>
      <c r="HK55" s="320" t="str">
        <f t="shared" si="5"/>
        <v>Jan 41</v>
      </c>
      <c r="HL55" s="320" t="str">
        <f t="shared" si="5"/>
        <v>Feb 41</v>
      </c>
      <c r="HM55" s="320" t="str">
        <f t="shared" si="5"/>
        <v>Mar 41</v>
      </c>
      <c r="HN55" s="320" t="str">
        <f t="shared" si="5"/>
        <v>Apr 41</v>
      </c>
      <c r="HO55" s="320" t="str">
        <f t="shared" si="5"/>
        <v>May 41</v>
      </c>
      <c r="HP55" s="320" t="str">
        <f t="shared" si="5"/>
        <v>Jun 41</v>
      </c>
      <c r="HQ55" s="320" t="str">
        <f t="shared" si="5"/>
        <v>Jul 41</v>
      </c>
      <c r="HR55" s="320" t="str">
        <f t="shared" si="5"/>
        <v>Aug 41</v>
      </c>
      <c r="HS55" s="320" t="str">
        <f t="shared" si="5"/>
        <v>Sep 41</v>
      </c>
      <c r="HT55" s="320" t="str">
        <f t="shared" si="5"/>
        <v>Oct 41</v>
      </c>
      <c r="HU55" s="320" t="str">
        <f t="shared" si="5"/>
        <v>Nov 41</v>
      </c>
      <c r="HV55" s="320" t="str">
        <f t="shared" si="5"/>
        <v>Dec 41</v>
      </c>
      <c r="HW55" s="320" t="str">
        <f t="shared" si="5"/>
        <v>Jan 42</v>
      </c>
      <c r="HX55" s="320" t="str">
        <f t="shared" si="5"/>
        <v>Feb 42</v>
      </c>
      <c r="HY55" s="320" t="str">
        <f t="shared" si="5"/>
        <v>Mar 42</v>
      </c>
      <c r="HZ55" s="320" t="str">
        <f t="shared" si="5"/>
        <v>Apr 42</v>
      </c>
      <c r="IA55" s="320" t="str">
        <f t="shared" si="5"/>
        <v>May 42</v>
      </c>
      <c r="IB55" s="320" t="str">
        <f t="shared" si="5"/>
        <v>Jun 42</v>
      </c>
      <c r="IC55" s="320" t="str">
        <f t="shared" si="5"/>
        <v>Jul 42</v>
      </c>
      <c r="ID55" s="320" t="str">
        <f t="shared" si="5"/>
        <v>Aug 42</v>
      </c>
      <c r="IE55" s="320" t="str">
        <f t="shared" si="5"/>
        <v>Sep 42</v>
      </c>
      <c r="IF55" s="320" t="str">
        <f t="shared" si="5"/>
        <v>Oct 42</v>
      </c>
      <c r="IG55" s="320" t="str">
        <f t="shared" si="5"/>
        <v>Nov 42</v>
      </c>
      <c r="IH55" s="320" t="str">
        <f t="shared" si="5"/>
        <v>Dec 42</v>
      </c>
      <c r="II55" s="320" t="str">
        <f t="shared" si="5"/>
        <v>Jan 43</v>
      </c>
      <c r="IJ55" s="320" t="str">
        <f t="shared" si="5"/>
        <v>Feb 43</v>
      </c>
      <c r="IK55" s="320" t="str">
        <f t="shared" si="5"/>
        <v>Mar 43</v>
      </c>
      <c r="IL55" s="320" t="str">
        <f t="shared" si="5"/>
        <v>Apr 43</v>
      </c>
      <c r="IM55" s="320" t="str">
        <f t="shared" si="5"/>
        <v>May 43</v>
      </c>
      <c r="IN55" s="320" t="str">
        <f t="shared" si="5"/>
        <v>Jun 43</v>
      </c>
      <c r="IO55" s="320" t="str">
        <f t="shared" si="5"/>
        <v>Jul 43</v>
      </c>
      <c r="IP55" s="320" t="str">
        <f t="shared" si="5"/>
        <v>Aug 43</v>
      </c>
      <c r="IQ55" s="320" t="str">
        <f t="shared" si="5"/>
        <v>Sep 43</v>
      </c>
      <c r="IR55" s="320" t="str">
        <f t="shared" si="5"/>
        <v>Oct 43</v>
      </c>
      <c r="IS55" s="320" t="str">
        <f t="shared" si="5"/>
        <v>Nov 43</v>
      </c>
      <c r="IT55" s="320" t="str">
        <f t="shared" si="5"/>
        <v>Dec 43</v>
      </c>
      <c r="IU55" s="320" t="str">
        <f t="shared" si="5"/>
        <v>Jan 44</v>
      </c>
      <c r="IV55" s="320" t="str">
        <f t="shared" si="5"/>
        <v>Feb 44</v>
      </c>
      <c r="IW55" s="320" t="str">
        <f t="shared" si="5"/>
        <v>Mar 44</v>
      </c>
      <c r="IX55" s="320" t="str">
        <f t="shared" si="5"/>
        <v>Apr 44</v>
      </c>
      <c r="IY55" s="320" t="str">
        <f t="shared" si="5"/>
        <v>May 44</v>
      </c>
      <c r="IZ55" s="320" t="str">
        <f t="shared" ref="IZ55:JV55" si="6">TEXT(IZ57,"MMM YY")</f>
        <v>Jun 44</v>
      </c>
      <c r="JA55" s="320" t="str">
        <f t="shared" si="6"/>
        <v>Jul 44</v>
      </c>
      <c r="JB55" s="320" t="str">
        <f t="shared" si="6"/>
        <v>Aug 44</v>
      </c>
      <c r="JC55" s="320" t="str">
        <f t="shared" si="6"/>
        <v>Sep 44</v>
      </c>
      <c r="JD55" s="320" t="str">
        <f t="shared" si="6"/>
        <v>Oct 44</v>
      </c>
      <c r="JE55" s="320" t="str">
        <f t="shared" si="6"/>
        <v>Nov 44</v>
      </c>
      <c r="JF55" s="320" t="str">
        <f t="shared" si="6"/>
        <v>Dec 44</v>
      </c>
      <c r="JG55" s="320" t="str">
        <f t="shared" si="6"/>
        <v>Jan 45</v>
      </c>
      <c r="JH55" s="320" t="str">
        <f t="shared" si="6"/>
        <v>Feb 45</v>
      </c>
      <c r="JI55" s="320" t="str">
        <f t="shared" si="6"/>
        <v>Mar 45</v>
      </c>
      <c r="JJ55" s="320" t="str">
        <f t="shared" si="6"/>
        <v>Apr 45</v>
      </c>
      <c r="JK55" s="320" t="str">
        <f t="shared" si="6"/>
        <v>May 45</v>
      </c>
      <c r="JL55" s="320" t="str">
        <f t="shared" si="6"/>
        <v>Jun 45</v>
      </c>
      <c r="JM55" s="320" t="str">
        <f t="shared" si="6"/>
        <v>Jul 45</v>
      </c>
      <c r="JN55" s="320" t="str">
        <f t="shared" si="6"/>
        <v>Aug 45</v>
      </c>
      <c r="JO55" s="320" t="str">
        <f t="shared" si="6"/>
        <v>Sep 45</v>
      </c>
      <c r="JP55" s="320" t="str">
        <f t="shared" si="6"/>
        <v>Oct 45</v>
      </c>
      <c r="JQ55" s="320" t="str">
        <f t="shared" si="6"/>
        <v>Nov 45</v>
      </c>
      <c r="JR55" s="320" t="str">
        <f t="shared" si="6"/>
        <v>Dec 45</v>
      </c>
      <c r="JS55" s="320" t="str">
        <f t="shared" si="6"/>
        <v>Jan 46</v>
      </c>
      <c r="JT55" s="320" t="str">
        <f t="shared" si="6"/>
        <v>Feb 46</v>
      </c>
      <c r="JU55" s="320" t="str">
        <f t="shared" si="6"/>
        <v>Mar 46</v>
      </c>
      <c r="JV55" s="320" t="str">
        <f t="shared" si="6"/>
        <v>Apr 46</v>
      </c>
    </row>
    <row r="56" spans="1:282" x14ac:dyDescent="0.25">
      <c r="A56" t="s">
        <v>462</v>
      </c>
      <c r="C56" s="320">
        <f t="shared" ref="C56:BN56" si="7">YEAR(C57)</f>
        <v>2023</v>
      </c>
      <c r="D56" s="320">
        <f t="shared" si="7"/>
        <v>2023</v>
      </c>
      <c r="E56" s="320">
        <f t="shared" si="7"/>
        <v>2023</v>
      </c>
      <c r="F56" s="320">
        <f t="shared" si="7"/>
        <v>2023</v>
      </c>
      <c r="G56" s="320">
        <f t="shared" si="7"/>
        <v>2023</v>
      </c>
      <c r="H56" s="320">
        <f t="shared" si="7"/>
        <v>2023</v>
      </c>
      <c r="I56" s="320">
        <f t="shared" si="7"/>
        <v>2023</v>
      </c>
      <c r="J56" s="320">
        <f t="shared" si="7"/>
        <v>2023</v>
      </c>
      <c r="K56" s="320">
        <f t="shared" si="7"/>
        <v>2023</v>
      </c>
      <c r="L56" s="320">
        <f t="shared" si="7"/>
        <v>2023</v>
      </c>
      <c r="M56" s="320">
        <f t="shared" si="7"/>
        <v>2023</v>
      </c>
      <c r="N56" s="320">
        <f t="shared" si="7"/>
        <v>2023</v>
      </c>
      <c r="O56" s="320">
        <f t="shared" si="7"/>
        <v>2024</v>
      </c>
      <c r="P56" s="320">
        <f t="shared" si="7"/>
        <v>2024</v>
      </c>
      <c r="Q56" s="320">
        <f t="shared" si="7"/>
        <v>2024</v>
      </c>
      <c r="R56" s="320">
        <f t="shared" si="7"/>
        <v>2024</v>
      </c>
      <c r="S56" s="320">
        <f t="shared" si="7"/>
        <v>2024</v>
      </c>
      <c r="T56" s="320">
        <f t="shared" si="7"/>
        <v>2024</v>
      </c>
      <c r="U56" s="320">
        <f t="shared" si="7"/>
        <v>2024</v>
      </c>
      <c r="V56" s="320">
        <f t="shared" si="7"/>
        <v>2024</v>
      </c>
      <c r="W56" s="320">
        <f t="shared" si="7"/>
        <v>2024</v>
      </c>
      <c r="X56" s="320">
        <f t="shared" si="7"/>
        <v>2024</v>
      </c>
      <c r="Y56" s="320">
        <f t="shared" si="7"/>
        <v>2024</v>
      </c>
      <c r="Z56" s="320">
        <f t="shared" si="7"/>
        <v>2024</v>
      </c>
      <c r="AA56" s="320">
        <f t="shared" si="7"/>
        <v>2025</v>
      </c>
      <c r="AB56" s="320">
        <f t="shared" si="7"/>
        <v>2025</v>
      </c>
      <c r="AC56" s="320">
        <f t="shared" si="7"/>
        <v>2025</v>
      </c>
      <c r="AD56" s="320">
        <f t="shared" si="7"/>
        <v>2025</v>
      </c>
      <c r="AE56" s="320">
        <f t="shared" si="7"/>
        <v>2025</v>
      </c>
      <c r="AF56" s="320">
        <f t="shared" si="7"/>
        <v>2025</v>
      </c>
      <c r="AG56" s="320">
        <f t="shared" si="7"/>
        <v>2025</v>
      </c>
      <c r="AH56" s="320">
        <f t="shared" si="7"/>
        <v>2025</v>
      </c>
      <c r="AI56" s="320">
        <f t="shared" si="7"/>
        <v>2025</v>
      </c>
      <c r="AJ56" s="320">
        <f t="shared" si="7"/>
        <v>2025</v>
      </c>
      <c r="AK56" s="320">
        <f t="shared" si="7"/>
        <v>2025</v>
      </c>
      <c r="AL56" s="320">
        <f t="shared" si="7"/>
        <v>2025</v>
      </c>
      <c r="AM56" s="320">
        <f t="shared" si="7"/>
        <v>2026</v>
      </c>
      <c r="AN56" s="320">
        <f t="shared" si="7"/>
        <v>2026</v>
      </c>
      <c r="AO56" s="320">
        <f t="shared" si="7"/>
        <v>2026</v>
      </c>
      <c r="AP56" s="320">
        <f t="shared" si="7"/>
        <v>2026</v>
      </c>
      <c r="AQ56" s="320">
        <f t="shared" si="7"/>
        <v>2026</v>
      </c>
      <c r="AR56" s="320">
        <f t="shared" si="7"/>
        <v>2026</v>
      </c>
      <c r="AS56" s="320">
        <f t="shared" si="7"/>
        <v>2026</v>
      </c>
      <c r="AT56" s="320">
        <f t="shared" si="7"/>
        <v>2026</v>
      </c>
      <c r="AU56" s="320">
        <f t="shared" si="7"/>
        <v>2026</v>
      </c>
      <c r="AV56" s="320">
        <f t="shared" si="7"/>
        <v>2026</v>
      </c>
      <c r="AW56" s="320">
        <f t="shared" si="7"/>
        <v>2026</v>
      </c>
      <c r="AX56" s="320">
        <f t="shared" si="7"/>
        <v>2026</v>
      </c>
      <c r="AY56" s="320">
        <f t="shared" si="7"/>
        <v>2027</v>
      </c>
      <c r="AZ56" s="320">
        <f t="shared" si="7"/>
        <v>2027</v>
      </c>
      <c r="BA56" s="320">
        <f t="shared" si="7"/>
        <v>2027</v>
      </c>
      <c r="BB56" s="320">
        <f t="shared" si="7"/>
        <v>2027</v>
      </c>
      <c r="BC56" s="320">
        <f t="shared" si="7"/>
        <v>2027</v>
      </c>
      <c r="BD56" s="320">
        <f t="shared" si="7"/>
        <v>2027</v>
      </c>
      <c r="BE56" s="320">
        <f t="shared" si="7"/>
        <v>2027</v>
      </c>
      <c r="BF56" s="320">
        <f t="shared" si="7"/>
        <v>2027</v>
      </c>
      <c r="BG56" s="320">
        <f t="shared" si="7"/>
        <v>2027</v>
      </c>
      <c r="BH56" s="320">
        <f t="shared" si="7"/>
        <v>2027</v>
      </c>
      <c r="BI56" s="320">
        <f t="shared" si="7"/>
        <v>2027</v>
      </c>
      <c r="BJ56" s="320">
        <f t="shared" si="7"/>
        <v>2027</v>
      </c>
      <c r="BK56" s="320">
        <f t="shared" si="7"/>
        <v>2028</v>
      </c>
      <c r="BL56" s="320">
        <f t="shared" si="7"/>
        <v>2028</v>
      </c>
      <c r="BM56" s="320">
        <f t="shared" si="7"/>
        <v>2028</v>
      </c>
      <c r="BN56" s="320">
        <f t="shared" si="7"/>
        <v>2028</v>
      </c>
      <c r="BO56" s="320">
        <f t="shared" ref="BO56:DZ56" si="8">YEAR(BO57)</f>
        <v>2028</v>
      </c>
      <c r="BP56" s="320">
        <f t="shared" si="8"/>
        <v>2028</v>
      </c>
      <c r="BQ56" s="320">
        <f t="shared" si="8"/>
        <v>2028</v>
      </c>
      <c r="BR56" s="320">
        <f t="shared" si="8"/>
        <v>2028</v>
      </c>
      <c r="BS56" s="320">
        <f t="shared" si="8"/>
        <v>2028</v>
      </c>
      <c r="BT56" s="320">
        <f t="shared" si="8"/>
        <v>2028</v>
      </c>
      <c r="BU56" s="320">
        <f t="shared" si="8"/>
        <v>2028</v>
      </c>
      <c r="BV56" s="320">
        <f t="shared" si="8"/>
        <v>2028</v>
      </c>
      <c r="BW56" s="320">
        <f t="shared" si="8"/>
        <v>2029</v>
      </c>
      <c r="BX56" s="320">
        <f t="shared" si="8"/>
        <v>2029</v>
      </c>
      <c r="BY56" s="320">
        <f t="shared" si="8"/>
        <v>2029</v>
      </c>
      <c r="BZ56" s="320">
        <f t="shared" si="8"/>
        <v>2029</v>
      </c>
      <c r="CA56" s="320">
        <f t="shared" si="8"/>
        <v>2029</v>
      </c>
      <c r="CB56" s="320">
        <f t="shared" si="8"/>
        <v>2029</v>
      </c>
      <c r="CC56" s="320">
        <f t="shared" si="8"/>
        <v>2029</v>
      </c>
      <c r="CD56" s="320">
        <f t="shared" si="8"/>
        <v>2029</v>
      </c>
      <c r="CE56" s="320">
        <f t="shared" si="8"/>
        <v>2029</v>
      </c>
      <c r="CF56" s="320">
        <f t="shared" si="8"/>
        <v>2029</v>
      </c>
      <c r="CG56" s="320">
        <f t="shared" si="8"/>
        <v>2029</v>
      </c>
      <c r="CH56" s="320">
        <f t="shared" si="8"/>
        <v>2029</v>
      </c>
      <c r="CI56" s="320">
        <f t="shared" si="8"/>
        <v>2030</v>
      </c>
      <c r="CJ56" s="320">
        <f t="shared" si="8"/>
        <v>2030</v>
      </c>
      <c r="CK56" s="320">
        <f t="shared" si="8"/>
        <v>2030</v>
      </c>
      <c r="CL56" s="320">
        <f t="shared" si="8"/>
        <v>2030</v>
      </c>
      <c r="CM56" s="320">
        <f t="shared" si="8"/>
        <v>2030</v>
      </c>
      <c r="CN56" s="320">
        <f t="shared" si="8"/>
        <v>2030</v>
      </c>
      <c r="CO56" s="320">
        <f t="shared" si="8"/>
        <v>2030</v>
      </c>
      <c r="CP56" s="320">
        <f t="shared" si="8"/>
        <v>2030</v>
      </c>
      <c r="CQ56" s="320">
        <f t="shared" si="8"/>
        <v>2030</v>
      </c>
      <c r="CR56" s="320">
        <f t="shared" si="8"/>
        <v>2030</v>
      </c>
      <c r="CS56" s="320">
        <f t="shared" si="8"/>
        <v>2030</v>
      </c>
      <c r="CT56" s="320">
        <f t="shared" si="8"/>
        <v>2030</v>
      </c>
      <c r="CU56" s="320">
        <f t="shared" si="8"/>
        <v>2031</v>
      </c>
      <c r="CV56" s="320">
        <f t="shared" si="8"/>
        <v>2031</v>
      </c>
      <c r="CW56" s="320">
        <f t="shared" si="8"/>
        <v>2031</v>
      </c>
      <c r="CX56" s="320">
        <f t="shared" si="8"/>
        <v>2031</v>
      </c>
      <c r="CY56" s="320">
        <f t="shared" si="8"/>
        <v>2031</v>
      </c>
      <c r="CZ56" s="320">
        <f t="shared" si="8"/>
        <v>2031</v>
      </c>
      <c r="DA56" s="320">
        <f t="shared" si="8"/>
        <v>2031</v>
      </c>
      <c r="DB56" s="320">
        <f t="shared" si="8"/>
        <v>2031</v>
      </c>
      <c r="DC56" s="320">
        <f t="shared" si="8"/>
        <v>2031</v>
      </c>
      <c r="DD56" s="320">
        <f t="shared" si="8"/>
        <v>2031</v>
      </c>
      <c r="DE56" s="320">
        <f t="shared" si="8"/>
        <v>2031</v>
      </c>
      <c r="DF56" s="320">
        <f t="shared" si="8"/>
        <v>2031</v>
      </c>
      <c r="DG56" s="320">
        <f t="shared" si="8"/>
        <v>2032</v>
      </c>
      <c r="DH56" s="320">
        <f t="shared" si="8"/>
        <v>2032</v>
      </c>
      <c r="DI56" s="320">
        <f t="shared" si="8"/>
        <v>2032</v>
      </c>
      <c r="DJ56" s="320">
        <f t="shared" si="8"/>
        <v>2032</v>
      </c>
      <c r="DK56" s="320">
        <f t="shared" si="8"/>
        <v>2032</v>
      </c>
      <c r="DL56" s="320">
        <f t="shared" si="8"/>
        <v>2032</v>
      </c>
      <c r="DM56" s="320">
        <f t="shared" si="8"/>
        <v>2032</v>
      </c>
      <c r="DN56" s="320">
        <f t="shared" si="8"/>
        <v>2032</v>
      </c>
      <c r="DO56" s="320">
        <f t="shared" si="8"/>
        <v>2032</v>
      </c>
      <c r="DP56" s="320">
        <f t="shared" si="8"/>
        <v>2032</v>
      </c>
      <c r="DQ56" s="320">
        <f t="shared" si="8"/>
        <v>2032</v>
      </c>
      <c r="DR56" s="320">
        <f t="shared" si="8"/>
        <v>2032</v>
      </c>
      <c r="DS56" s="320">
        <f t="shared" si="8"/>
        <v>2033</v>
      </c>
      <c r="DT56" s="320">
        <f t="shared" si="8"/>
        <v>2033</v>
      </c>
      <c r="DU56" s="320">
        <f t="shared" si="8"/>
        <v>2033</v>
      </c>
      <c r="DV56" s="320">
        <f t="shared" si="8"/>
        <v>2033</v>
      </c>
      <c r="DW56" s="320">
        <f t="shared" si="8"/>
        <v>2033</v>
      </c>
      <c r="DX56" s="320">
        <f t="shared" si="8"/>
        <v>2033</v>
      </c>
      <c r="DY56" s="320">
        <f t="shared" si="8"/>
        <v>2033</v>
      </c>
      <c r="DZ56" s="320">
        <f t="shared" si="8"/>
        <v>2033</v>
      </c>
      <c r="EA56" s="320">
        <f t="shared" ref="EA56:GL56" si="9">YEAR(EA57)</f>
        <v>2033</v>
      </c>
      <c r="EB56" s="320">
        <f t="shared" si="9"/>
        <v>2033</v>
      </c>
      <c r="EC56" s="320">
        <f t="shared" si="9"/>
        <v>2033</v>
      </c>
      <c r="ED56" s="320">
        <f t="shared" si="9"/>
        <v>2033</v>
      </c>
      <c r="EE56" s="320">
        <f t="shared" si="9"/>
        <v>2034</v>
      </c>
      <c r="EF56" s="320">
        <f t="shared" si="9"/>
        <v>2034</v>
      </c>
      <c r="EG56" s="320">
        <f t="shared" si="9"/>
        <v>2034</v>
      </c>
      <c r="EH56" s="320">
        <f t="shared" si="9"/>
        <v>2034</v>
      </c>
      <c r="EI56" s="320">
        <f t="shared" si="9"/>
        <v>2034</v>
      </c>
      <c r="EJ56" s="320">
        <f t="shared" si="9"/>
        <v>2034</v>
      </c>
      <c r="EK56" s="320">
        <f t="shared" si="9"/>
        <v>2034</v>
      </c>
      <c r="EL56" s="320">
        <f t="shared" si="9"/>
        <v>2034</v>
      </c>
      <c r="EM56" s="320">
        <f t="shared" si="9"/>
        <v>2034</v>
      </c>
      <c r="EN56" s="320">
        <f t="shared" si="9"/>
        <v>2034</v>
      </c>
      <c r="EO56" s="320">
        <f t="shared" si="9"/>
        <v>2034</v>
      </c>
      <c r="EP56" s="320">
        <f t="shared" si="9"/>
        <v>2034</v>
      </c>
      <c r="EQ56" s="320">
        <f t="shared" si="9"/>
        <v>2035</v>
      </c>
      <c r="ER56" s="320">
        <f t="shared" si="9"/>
        <v>2035</v>
      </c>
      <c r="ES56" s="320">
        <f t="shared" si="9"/>
        <v>2035</v>
      </c>
      <c r="ET56" s="320">
        <f t="shared" si="9"/>
        <v>2035</v>
      </c>
      <c r="EU56" s="320">
        <f t="shared" si="9"/>
        <v>2035</v>
      </c>
      <c r="EV56" s="320">
        <f t="shared" si="9"/>
        <v>2035</v>
      </c>
      <c r="EW56" s="320">
        <f t="shared" si="9"/>
        <v>2035</v>
      </c>
      <c r="EX56" s="320">
        <f t="shared" si="9"/>
        <v>2035</v>
      </c>
      <c r="EY56" s="320">
        <f t="shared" si="9"/>
        <v>2035</v>
      </c>
      <c r="EZ56" s="320">
        <f t="shared" si="9"/>
        <v>2035</v>
      </c>
      <c r="FA56" s="320">
        <f t="shared" si="9"/>
        <v>2035</v>
      </c>
      <c r="FB56" s="320">
        <f t="shared" si="9"/>
        <v>2035</v>
      </c>
      <c r="FC56" s="320">
        <f t="shared" si="9"/>
        <v>2036</v>
      </c>
      <c r="FD56" s="320">
        <f t="shared" si="9"/>
        <v>2036</v>
      </c>
      <c r="FE56" s="320">
        <f t="shared" si="9"/>
        <v>2036</v>
      </c>
      <c r="FF56" s="320">
        <f t="shared" si="9"/>
        <v>2036</v>
      </c>
      <c r="FG56" s="320">
        <f t="shared" si="9"/>
        <v>2036</v>
      </c>
      <c r="FH56" s="320">
        <f t="shared" si="9"/>
        <v>2036</v>
      </c>
      <c r="FI56" s="320">
        <f t="shared" si="9"/>
        <v>2036</v>
      </c>
      <c r="FJ56" s="320">
        <f t="shared" si="9"/>
        <v>2036</v>
      </c>
      <c r="FK56" s="320">
        <f t="shared" si="9"/>
        <v>2036</v>
      </c>
      <c r="FL56" s="320">
        <f t="shared" si="9"/>
        <v>2036</v>
      </c>
      <c r="FM56" s="320">
        <f t="shared" si="9"/>
        <v>2036</v>
      </c>
      <c r="FN56" s="320">
        <f t="shared" si="9"/>
        <v>2036</v>
      </c>
      <c r="FO56" s="320">
        <f t="shared" si="9"/>
        <v>2037</v>
      </c>
      <c r="FP56" s="320">
        <f t="shared" si="9"/>
        <v>2037</v>
      </c>
      <c r="FQ56" s="320">
        <f t="shared" si="9"/>
        <v>2037</v>
      </c>
      <c r="FR56" s="320">
        <f t="shared" si="9"/>
        <v>2037</v>
      </c>
      <c r="FS56" s="320">
        <f t="shared" si="9"/>
        <v>2037</v>
      </c>
      <c r="FT56" s="320">
        <f t="shared" si="9"/>
        <v>2037</v>
      </c>
      <c r="FU56" s="320">
        <f t="shared" si="9"/>
        <v>2037</v>
      </c>
      <c r="FV56" s="320">
        <f t="shared" si="9"/>
        <v>2037</v>
      </c>
      <c r="FW56" s="320">
        <f t="shared" si="9"/>
        <v>2037</v>
      </c>
      <c r="FX56" s="320">
        <f t="shared" si="9"/>
        <v>2037</v>
      </c>
      <c r="FY56" s="320">
        <f t="shared" si="9"/>
        <v>2037</v>
      </c>
      <c r="FZ56" s="320">
        <f t="shared" si="9"/>
        <v>2037</v>
      </c>
      <c r="GA56" s="320">
        <f t="shared" si="9"/>
        <v>2038</v>
      </c>
      <c r="GB56" s="320">
        <f t="shared" si="9"/>
        <v>2038</v>
      </c>
      <c r="GC56" s="320">
        <f t="shared" si="9"/>
        <v>2038</v>
      </c>
      <c r="GD56" s="320">
        <f t="shared" si="9"/>
        <v>2038</v>
      </c>
      <c r="GE56" s="320">
        <f t="shared" si="9"/>
        <v>2038</v>
      </c>
      <c r="GF56" s="320">
        <f t="shared" si="9"/>
        <v>2038</v>
      </c>
      <c r="GG56" s="320">
        <f t="shared" si="9"/>
        <v>2038</v>
      </c>
      <c r="GH56" s="320">
        <f t="shared" si="9"/>
        <v>2038</v>
      </c>
      <c r="GI56" s="320">
        <f t="shared" si="9"/>
        <v>2038</v>
      </c>
      <c r="GJ56" s="320">
        <f t="shared" si="9"/>
        <v>2038</v>
      </c>
      <c r="GK56" s="320">
        <f t="shared" si="9"/>
        <v>2038</v>
      </c>
      <c r="GL56" s="320">
        <f t="shared" si="9"/>
        <v>2038</v>
      </c>
      <c r="GM56" s="320">
        <f t="shared" ref="GM56:IX56" si="10">YEAR(GM57)</f>
        <v>2039</v>
      </c>
      <c r="GN56" s="320">
        <f t="shared" si="10"/>
        <v>2039</v>
      </c>
      <c r="GO56" s="320">
        <f t="shared" si="10"/>
        <v>2039</v>
      </c>
      <c r="GP56" s="320">
        <f t="shared" si="10"/>
        <v>2039</v>
      </c>
      <c r="GQ56" s="320">
        <f t="shared" si="10"/>
        <v>2039</v>
      </c>
      <c r="GR56" s="320">
        <f t="shared" si="10"/>
        <v>2039</v>
      </c>
      <c r="GS56" s="320">
        <f t="shared" si="10"/>
        <v>2039</v>
      </c>
      <c r="GT56" s="320">
        <f t="shared" si="10"/>
        <v>2039</v>
      </c>
      <c r="GU56" s="320">
        <f t="shared" si="10"/>
        <v>2039</v>
      </c>
      <c r="GV56" s="320">
        <f t="shared" si="10"/>
        <v>2039</v>
      </c>
      <c r="GW56" s="320">
        <f t="shared" si="10"/>
        <v>2039</v>
      </c>
      <c r="GX56" s="320">
        <f t="shared" si="10"/>
        <v>2039</v>
      </c>
      <c r="GY56" s="320">
        <f t="shared" si="10"/>
        <v>2040</v>
      </c>
      <c r="GZ56" s="320">
        <f t="shared" si="10"/>
        <v>2040</v>
      </c>
      <c r="HA56" s="320">
        <f t="shared" si="10"/>
        <v>2040</v>
      </c>
      <c r="HB56" s="320">
        <f t="shared" si="10"/>
        <v>2040</v>
      </c>
      <c r="HC56" s="320">
        <f t="shared" si="10"/>
        <v>2040</v>
      </c>
      <c r="HD56" s="320">
        <f t="shared" si="10"/>
        <v>2040</v>
      </c>
      <c r="HE56" s="320">
        <f t="shared" si="10"/>
        <v>2040</v>
      </c>
      <c r="HF56" s="320">
        <f t="shared" si="10"/>
        <v>2040</v>
      </c>
      <c r="HG56" s="320">
        <f t="shared" si="10"/>
        <v>2040</v>
      </c>
      <c r="HH56" s="320">
        <f t="shared" si="10"/>
        <v>2040</v>
      </c>
      <c r="HI56" s="320">
        <f t="shared" si="10"/>
        <v>2040</v>
      </c>
      <c r="HJ56" s="320">
        <f t="shared" si="10"/>
        <v>2040</v>
      </c>
      <c r="HK56" s="320">
        <f t="shared" si="10"/>
        <v>2041</v>
      </c>
      <c r="HL56" s="320">
        <f t="shared" si="10"/>
        <v>2041</v>
      </c>
      <c r="HM56" s="320">
        <f t="shared" si="10"/>
        <v>2041</v>
      </c>
      <c r="HN56" s="320">
        <f t="shared" si="10"/>
        <v>2041</v>
      </c>
      <c r="HO56" s="320">
        <f t="shared" si="10"/>
        <v>2041</v>
      </c>
      <c r="HP56" s="320">
        <f t="shared" si="10"/>
        <v>2041</v>
      </c>
      <c r="HQ56" s="320">
        <f t="shared" si="10"/>
        <v>2041</v>
      </c>
      <c r="HR56" s="320">
        <f t="shared" si="10"/>
        <v>2041</v>
      </c>
      <c r="HS56" s="320">
        <f t="shared" si="10"/>
        <v>2041</v>
      </c>
      <c r="HT56" s="320">
        <f t="shared" si="10"/>
        <v>2041</v>
      </c>
      <c r="HU56" s="320">
        <f t="shared" si="10"/>
        <v>2041</v>
      </c>
      <c r="HV56" s="320">
        <f t="shared" si="10"/>
        <v>2041</v>
      </c>
      <c r="HW56" s="320">
        <f t="shared" si="10"/>
        <v>2042</v>
      </c>
      <c r="HX56" s="320">
        <f t="shared" si="10"/>
        <v>2042</v>
      </c>
      <c r="HY56" s="320">
        <f t="shared" si="10"/>
        <v>2042</v>
      </c>
      <c r="HZ56" s="320">
        <f t="shared" si="10"/>
        <v>2042</v>
      </c>
      <c r="IA56" s="320">
        <f t="shared" si="10"/>
        <v>2042</v>
      </c>
      <c r="IB56" s="320">
        <f t="shared" si="10"/>
        <v>2042</v>
      </c>
      <c r="IC56" s="320">
        <f t="shared" si="10"/>
        <v>2042</v>
      </c>
      <c r="ID56" s="320">
        <f t="shared" si="10"/>
        <v>2042</v>
      </c>
      <c r="IE56" s="320">
        <f t="shared" si="10"/>
        <v>2042</v>
      </c>
      <c r="IF56" s="320">
        <f t="shared" si="10"/>
        <v>2042</v>
      </c>
      <c r="IG56" s="320">
        <f t="shared" si="10"/>
        <v>2042</v>
      </c>
      <c r="IH56" s="320">
        <f t="shared" si="10"/>
        <v>2042</v>
      </c>
      <c r="II56" s="320">
        <f t="shared" si="10"/>
        <v>2043</v>
      </c>
      <c r="IJ56" s="320">
        <f t="shared" si="10"/>
        <v>2043</v>
      </c>
      <c r="IK56" s="320">
        <f t="shared" si="10"/>
        <v>2043</v>
      </c>
      <c r="IL56" s="320">
        <f t="shared" si="10"/>
        <v>2043</v>
      </c>
      <c r="IM56" s="320">
        <f t="shared" si="10"/>
        <v>2043</v>
      </c>
      <c r="IN56" s="320">
        <f t="shared" si="10"/>
        <v>2043</v>
      </c>
      <c r="IO56" s="320">
        <f t="shared" si="10"/>
        <v>2043</v>
      </c>
      <c r="IP56" s="320">
        <f t="shared" si="10"/>
        <v>2043</v>
      </c>
      <c r="IQ56" s="320">
        <f t="shared" si="10"/>
        <v>2043</v>
      </c>
      <c r="IR56" s="320">
        <f t="shared" si="10"/>
        <v>2043</v>
      </c>
      <c r="IS56" s="320">
        <f t="shared" si="10"/>
        <v>2043</v>
      </c>
      <c r="IT56" s="320">
        <f t="shared" si="10"/>
        <v>2043</v>
      </c>
      <c r="IU56" s="320">
        <f t="shared" si="10"/>
        <v>2044</v>
      </c>
      <c r="IV56" s="320">
        <f t="shared" si="10"/>
        <v>2044</v>
      </c>
      <c r="IW56" s="320">
        <f t="shared" si="10"/>
        <v>2044</v>
      </c>
      <c r="IX56" s="320">
        <f t="shared" si="10"/>
        <v>2044</v>
      </c>
      <c r="IY56" s="320">
        <f t="shared" ref="IY56:JI56" si="11">YEAR(IY57)</f>
        <v>2044</v>
      </c>
      <c r="IZ56" s="320">
        <f t="shared" si="11"/>
        <v>2044</v>
      </c>
      <c r="JA56" s="320">
        <f t="shared" si="11"/>
        <v>2044</v>
      </c>
      <c r="JB56" s="320">
        <f t="shared" si="11"/>
        <v>2044</v>
      </c>
      <c r="JC56" s="320">
        <f t="shared" si="11"/>
        <v>2044</v>
      </c>
      <c r="JD56" s="320">
        <f t="shared" si="11"/>
        <v>2044</v>
      </c>
      <c r="JE56" s="320">
        <f t="shared" si="11"/>
        <v>2044</v>
      </c>
      <c r="JF56" s="320">
        <f t="shared" si="11"/>
        <v>2044</v>
      </c>
      <c r="JG56" s="320">
        <f t="shared" si="11"/>
        <v>2045</v>
      </c>
      <c r="JH56" s="320">
        <f t="shared" si="11"/>
        <v>2045</v>
      </c>
      <c r="JI56" s="320">
        <f t="shared" si="11"/>
        <v>2045</v>
      </c>
      <c r="JJ56" s="320">
        <f>YEAR(JJ57)</f>
        <v>2045</v>
      </c>
      <c r="JK56" s="320">
        <f t="shared" ref="JK56:JV56" si="12">YEAR(JK57)</f>
        <v>2045</v>
      </c>
      <c r="JL56" s="320">
        <f t="shared" si="12"/>
        <v>2045</v>
      </c>
      <c r="JM56" s="320">
        <f t="shared" si="12"/>
        <v>2045</v>
      </c>
      <c r="JN56" s="320">
        <f t="shared" si="12"/>
        <v>2045</v>
      </c>
      <c r="JO56" s="320">
        <f t="shared" si="12"/>
        <v>2045</v>
      </c>
      <c r="JP56" s="320">
        <f t="shared" si="12"/>
        <v>2045</v>
      </c>
      <c r="JQ56" s="320">
        <f t="shared" si="12"/>
        <v>2045</v>
      </c>
      <c r="JR56" s="320">
        <f t="shared" si="12"/>
        <v>2045</v>
      </c>
      <c r="JS56" s="320">
        <f t="shared" si="12"/>
        <v>2046</v>
      </c>
      <c r="JT56" s="320">
        <f t="shared" si="12"/>
        <v>2046</v>
      </c>
      <c r="JU56" s="320">
        <f t="shared" si="12"/>
        <v>2046</v>
      </c>
      <c r="JV56" s="320">
        <f t="shared" si="12"/>
        <v>2046</v>
      </c>
    </row>
    <row r="57" spans="1:282" x14ac:dyDescent="0.25">
      <c r="A57" t="s">
        <v>468</v>
      </c>
      <c r="C57" s="315">
        <v>44927</v>
      </c>
      <c r="D57" s="316">
        <f>C58+1</f>
        <v>44958</v>
      </c>
      <c r="E57" s="316">
        <f t="shared" ref="E57:BP57" si="13">D58+1</f>
        <v>44986</v>
      </c>
      <c r="F57" s="316">
        <f t="shared" si="13"/>
        <v>45017</v>
      </c>
      <c r="G57" s="316">
        <f t="shared" si="13"/>
        <v>45047</v>
      </c>
      <c r="H57" s="316">
        <f t="shared" si="13"/>
        <v>45078</v>
      </c>
      <c r="I57" s="316">
        <f t="shared" si="13"/>
        <v>45108</v>
      </c>
      <c r="J57" s="316">
        <f t="shared" si="13"/>
        <v>45139</v>
      </c>
      <c r="K57" s="316">
        <f t="shared" si="13"/>
        <v>45170</v>
      </c>
      <c r="L57" s="316">
        <f t="shared" si="13"/>
        <v>45200</v>
      </c>
      <c r="M57" s="316">
        <f t="shared" si="13"/>
        <v>45231</v>
      </c>
      <c r="N57" s="316">
        <f t="shared" si="13"/>
        <v>45261</v>
      </c>
      <c r="O57" s="316">
        <f t="shared" si="13"/>
        <v>45292</v>
      </c>
      <c r="P57" s="316">
        <f t="shared" si="13"/>
        <v>45323</v>
      </c>
      <c r="Q57" s="316">
        <f t="shared" si="13"/>
        <v>45352</v>
      </c>
      <c r="R57" s="316">
        <f t="shared" si="13"/>
        <v>45383</v>
      </c>
      <c r="S57" s="316">
        <f t="shared" si="13"/>
        <v>45413</v>
      </c>
      <c r="T57" s="316">
        <f t="shared" si="13"/>
        <v>45444</v>
      </c>
      <c r="U57" s="316">
        <f t="shared" si="13"/>
        <v>45474</v>
      </c>
      <c r="V57" s="316">
        <f t="shared" si="13"/>
        <v>45505</v>
      </c>
      <c r="W57" s="316">
        <f t="shared" si="13"/>
        <v>45536</v>
      </c>
      <c r="X57" s="316">
        <f t="shared" si="13"/>
        <v>45566</v>
      </c>
      <c r="Y57" s="316">
        <f t="shared" si="13"/>
        <v>45597</v>
      </c>
      <c r="Z57" s="316">
        <f t="shared" si="13"/>
        <v>45627</v>
      </c>
      <c r="AA57" s="316">
        <f t="shared" si="13"/>
        <v>45658</v>
      </c>
      <c r="AB57" s="316">
        <f t="shared" si="13"/>
        <v>45689</v>
      </c>
      <c r="AC57" s="316">
        <f t="shared" si="13"/>
        <v>45717</v>
      </c>
      <c r="AD57" s="316">
        <f t="shared" si="13"/>
        <v>45748</v>
      </c>
      <c r="AE57" s="316">
        <f t="shared" si="13"/>
        <v>45778</v>
      </c>
      <c r="AF57" s="316">
        <f t="shared" si="13"/>
        <v>45809</v>
      </c>
      <c r="AG57" s="316">
        <f t="shared" si="13"/>
        <v>45839</v>
      </c>
      <c r="AH57" s="316">
        <f t="shared" si="13"/>
        <v>45870</v>
      </c>
      <c r="AI57" s="316">
        <f t="shared" si="13"/>
        <v>45901</v>
      </c>
      <c r="AJ57" s="316">
        <f t="shared" si="13"/>
        <v>45931</v>
      </c>
      <c r="AK57" s="316">
        <f t="shared" si="13"/>
        <v>45962</v>
      </c>
      <c r="AL57" s="316">
        <f t="shared" si="13"/>
        <v>45992</v>
      </c>
      <c r="AM57" s="316">
        <f t="shared" si="13"/>
        <v>46023</v>
      </c>
      <c r="AN57" s="316">
        <f t="shared" si="13"/>
        <v>46054</v>
      </c>
      <c r="AO57" s="316">
        <f t="shared" si="13"/>
        <v>46082</v>
      </c>
      <c r="AP57" s="316">
        <f t="shared" si="13"/>
        <v>46113</v>
      </c>
      <c r="AQ57" s="316">
        <f t="shared" si="13"/>
        <v>46143</v>
      </c>
      <c r="AR57" s="316">
        <f t="shared" si="13"/>
        <v>46174</v>
      </c>
      <c r="AS57" s="316">
        <f t="shared" si="13"/>
        <v>46204</v>
      </c>
      <c r="AT57" s="316">
        <f t="shared" si="13"/>
        <v>46235</v>
      </c>
      <c r="AU57" s="316">
        <f t="shared" si="13"/>
        <v>46266</v>
      </c>
      <c r="AV57" s="316">
        <f t="shared" si="13"/>
        <v>46296</v>
      </c>
      <c r="AW57" s="316">
        <f t="shared" si="13"/>
        <v>46327</v>
      </c>
      <c r="AX57" s="316">
        <f t="shared" si="13"/>
        <v>46357</v>
      </c>
      <c r="AY57" s="316">
        <f t="shared" si="13"/>
        <v>46388</v>
      </c>
      <c r="AZ57" s="316">
        <f t="shared" si="13"/>
        <v>46419</v>
      </c>
      <c r="BA57" s="316">
        <f t="shared" si="13"/>
        <v>46447</v>
      </c>
      <c r="BB57" s="316">
        <f t="shared" si="13"/>
        <v>46478</v>
      </c>
      <c r="BC57" s="316">
        <f t="shared" si="13"/>
        <v>46508</v>
      </c>
      <c r="BD57" s="316">
        <f t="shared" si="13"/>
        <v>46539</v>
      </c>
      <c r="BE57" s="316">
        <f t="shared" si="13"/>
        <v>46569</v>
      </c>
      <c r="BF57" s="316">
        <f t="shared" si="13"/>
        <v>46600</v>
      </c>
      <c r="BG57" s="316">
        <f t="shared" si="13"/>
        <v>46631</v>
      </c>
      <c r="BH57" s="316">
        <f t="shared" si="13"/>
        <v>46661</v>
      </c>
      <c r="BI57" s="316">
        <f t="shared" si="13"/>
        <v>46692</v>
      </c>
      <c r="BJ57" s="316">
        <f t="shared" si="13"/>
        <v>46722</v>
      </c>
      <c r="BK57" s="316">
        <f t="shared" si="13"/>
        <v>46753</v>
      </c>
      <c r="BL57" s="316">
        <f t="shared" si="13"/>
        <v>46784</v>
      </c>
      <c r="BM57" s="316">
        <f t="shared" si="13"/>
        <v>46813</v>
      </c>
      <c r="BN57" s="316">
        <f t="shared" si="13"/>
        <v>46844</v>
      </c>
      <c r="BO57" s="316">
        <f t="shared" si="13"/>
        <v>46874</v>
      </c>
      <c r="BP57" s="316">
        <f t="shared" si="13"/>
        <v>46905</v>
      </c>
      <c r="BQ57" s="316">
        <f t="shared" ref="BQ57:EB57" si="14">BP58+1</f>
        <v>46935</v>
      </c>
      <c r="BR57" s="316">
        <f t="shared" si="14"/>
        <v>46966</v>
      </c>
      <c r="BS57" s="316">
        <f t="shared" si="14"/>
        <v>46997</v>
      </c>
      <c r="BT57" s="316">
        <f t="shared" si="14"/>
        <v>47027</v>
      </c>
      <c r="BU57" s="316">
        <f t="shared" si="14"/>
        <v>47058</v>
      </c>
      <c r="BV57" s="316">
        <f t="shared" si="14"/>
        <v>47088</v>
      </c>
      <c r="BW57" s="316">
        <f t="shared" si="14"/>
        <v>47119</v>
      </c>
      <c r="BX57" s="316">
        <f t="shared" si="14"/>
        <v>47150</v>
      </c>
      <c r="BY57" s="316">
        <f t="shared" si="14"/>
        <v>47178</v>
      </c>
      <c r="BZ57" s="316">
        <f t="shared" si="14"/>
        <v>47209</v>
      </c>
      <c r="CA57" s="316">
        <f t="shared" si="14"/>
        <v>47239</v>
      </c>
      <c r="CB57" s="316">
        <f t="shared" si="14"/>
        <v>47270</v>
      </c>
      <c r="CC57" s="316">
        <f t="shared" si="14"/>
        <v>47300</v>
      </c>
      <c r="CD57" s="316">
        <f t="shared" si="14"/>
        <v>47331</v>
      </c>
      <c r="CE57" s="316">
        <f t="shared" si="14"/>
        <v>47362</v>
      </c>
      <c r="CF57" s="316">
        <f t="shared" si="14"/>
        <v>47392</v>
      </c>
      <c r="CG57" s="316">
        <f t="shared" si="14"/>
        <v>47423</v>
      </c>
      <c r="CH57" s="316">
        <f t="shared" si="14"/>
        <v>47453</v>
      </c>
      <c r="CI57" s="316">
        <f t="shared" si="14"/>
        <v>47484</v>
      </c>
      <c r="CJ57" s="316">
        <f t="shared" si="14"/>
        <v>47515</v>
      </c>
      <c r="CK57" s="316">
        <f t="shared" si="14"/>
        <v>47543</v>
      </c>
      <c r="CL57" s="316">
        <f t="shared" si="14"/>
        <v>47574</v>
      </c>
      <c r="CM57" s="316">
        <f t="shared" si="14"/>
        <v>47604</v>
      </c>
      <c r="CN57" s="316">
        <f t="shared" si="14"/>
        <v>47635</v>
      </c>
      <c r="CO57" s="316">
        <f t="shared" si="14"/>
        <v>47665</v>
      </c>
      <c r="CP57" s="316">
        <f t="shared" si="14"/>
        <v>47696</v>
      </c>
      <c r="CQ57" s="316">
        <f t="shared" si="14"/>
        <v>47727</v>
      </c>
      <c r="CR57" s="316">
        <f t="shared" si="14"/>
        <v>47757</v>
      </c>
      <c r="CS57" s="316">
        <f t="shared" si="14"/>
        <v>47788</v>
      </c>
      <c r="CT57" s="316">
        <f t="shared" si="14"/>
        <v>47818</v>
      </c>
      <c r="CU57" s="316">
        <f t="shared" si="14"/>
        <v>47849</v>
      </c>
      <c r="CV57" s="316">
        <f t="shared" si="14"/>
        <v>47880</v>
      </c>
      <c r="CW57" s="316">
        <f t="shared" si="14"/>
        <v>47908</v>
      </c>
      <c r="CX57" s="316">
        <f t="shared" si="14"/>
        <v>47939</v>
      </c>
      <c r="CY57" s="316">
        <f t="shared" si="14"/>
        <v>47969</v>
      </c>
      <c r="CZ57" s="316">
        <f t="shared" si="14"/>
        <v>48000</v>
      </c>
      <c r="DA57" s="316">
        <f t="shared" si="14"/>
        <v>48030</v>
      </c>
      <c r="DB57" s="316">
        <f t="shared" si="14"/>
        <v>48061</v>
      </c>
      <c r="DC57" s="316">
        <f t="shared" si="14"/>
        <v>48092</v>
      </c>
      <c r="DD57" s="316">
        <f t="shared" si="14"/>
        <v>48122</v>
      </c>
      <c r="DE57" s="316">
        <f t="shared" si="14"/>
        <v>48153</v>
      </c>
      <c r="DF57" s="316">
        <f t="shared" si="14"/>
        <v>48183</v>
      </c>
      <c r="DG57" s="316">
        <f t="shared" si="14"/>
        <v>48214</v>
      </c>
      <c r="DH57" s="316">
        <f t="shared" si="14"/>
        <v>48245</v>
      </c>
      <c r="DI57" s="316">
        <f t="shared" si="14"/>
        <v>48274</v>
      </c>
      <c r="DJ57" s="316">
        <f t="shared" si="14"/>
        <v>48305</v>
      </c>
      <c r="DK57" s="316">
        <f t="shared" si="14"/>
        <v>48335</v>
      </c>
      <c r="DL57" s="316">
        <f t="shared" si="14"/>
        <v>48366</v>
      </c>
      <c r="DM57" s="316">
        <f t="shared" si="14"/>
        <v>48396</v>
      </c>
      <c r="DN57" s="316">
        <f t="shared" si="14"/>
        <v>48427</v>
      </c>
      <c r="DO57" s="316">
        <f t="shared" si="14"/>
        <v>48458</v>
      </c>
      <c r="DP57" s="316">
        <f t="shared" si="14"/>
        <v>48488</v>
      </c>
      <c r="DQ57" s="316">
        <f t="shared" si="14"/>
        <v>48519</v>
      </c>
      <c r="DR57" s="316">
        <f t="shared" si="14"/>
        <v>48549</v>
      </c>
      <c r="DS57" s="316">
        <f t="shared" si="14"/>
        <v>48580</v>
      </c>
      <c r="DT57" s="316">
        <f t="shared" si="14"/>
        <v>48611</v>
      </c>
      <c r="DU57" s="316">
        <f t="shared" si="14"/>
        <v>48639</v>
      </c>
      <c r="DV57" s="316">
        <f t="shared" si="14"/>
        <v>48670</v>
      </c>
      <c r="DW57" s="316">
        <f t="shared" si="14"/>
        <v>48700</v>
      </c>
      <c r="DX57" s="316">
        <f t="shared" si="14"/>
        <v>48731</v>
      </c>
      <c r="DY57" s="316">
        <f t="shared" si="14"/>
        <v>48761</v>
      </c>
      <c r="DZ57" s="316">
        <f t="shared" si="14"/>
        <v>48792</v>
      </c>
      <c r="EA57" s="316">
        <f t="shared" si="14"/>
        <v>48823</v>
      </c>
      <c r="EB57" s="316">
        <f t="shared" si="14"/>
        <v>48853</v>
      </c>
      <c r="EC57" s="316">
        <f t="shared" ref="EC57:GN57" si="15">EB58+1</f>
        <v>48884</v>
      </c>
      <c r="ED57" s="316">
        <f t="shared" si="15"/>
        <v>48914</v>
      </c>
      <c r="EE57" s="316">
        <f t="shared" si="15"/>
        <v>48945</v>
      </c>
      <c r="EF57" s="316">
        <f t="shared" si="15"/>
        <v>48976</v>
      </c>
      <c r="EG57" s="316">
        <f t="shared" si="15"/>
        <v>49004</v>
      </c>
      <c r="EH57" s="316">
        <f t="shared" si="15"/>
        <v>49035</v>
      </c>
      <c r="EI57" s="316">
        <f t="shared" si="15"/>
        <v>49065</v>
      </c>
      <c r="EJ57" s="316">
        <f t="shared" si="15"/>
        <v>49096</v>
      </c>
      <c r="EK57" s="316">
        <f t="shared" si="15"/>
        <v>49126</v>
      </c>
      <c r="EL57" s="316">
        <f t="shared" si="15"/>
        <v>49157</v>
      </c>
      <c r="EM57" s="316">
        <f t="shared" si="15"/>
        <v>49188</v>
      </c>
      <c r="EN57" s="316">
        <f t="shared" si="15"/>
        <v>49218</v>
      </c>
      <c r="EO57" s="316">
        <f t="shared" si="15"/>
        <v>49249</v>
      </c>
      <c r="EP57" s="316">
        <f t="shared" si="15"/>
        <v>49279</v>
      </c>
      <c r="EQ57" s="316">
        <f t="shared" si="15"/>
        <v>49310</v>
      </c>
      <c r="ER57" s="316">
        <f t="shared" si="15"/>
        <v>49341</v>
      </c>
      <c r="ES57" s="316">
        <f t="shared" si="15"/>
        <v>49369</v>
      </c>
      <c r="ET57" s="316">
        <f t="shared" si="15"/>
        <v>49400</v>
      </c>
      <c r="EU57" s="316">
        <f t="shared" si="15"/>
        <v>49430</v>
      </c>
      <c r="EV57" s="316">
        <f t="shared" si="15"/>
        <v>49461</v>
      </c>
      <c r="EW57" s="316">
        <f t="shared" si="15"/>
        <v>49491</v>
      </c>
      <c r="EX57" s="316">
        <f t="shared" si="15"/>
        <v>49522</v>
      </c>
      <c r="EY57" s="316">
        <f t="shared" si="15"/>
        <v>49553</v>
      </c>
      <c r="EZ57" s="316">
        <f t="shared" si="15"/>
        <v>49583</v>
      </c>
      <c r="FA57" s="316">
        <f t="shared" si="15"/>
        <v>49614</v>
      </c>
      <c r="FB57" s="316">
        <f t="shared" si="15"/>
        <v>49644</v>
      </c>
      <c r="FC57" s="316">
        <f t="shared" si="15"/>
        <v>49675</v>
      </c>
      <c r="FD57" s="316">
        <f t="shared" si="15"/>
        <v>49706</v>
      </c>
      <c r="FE57" s="316">
        <f t="shared" si="15"/>
        <v>49735</v>
      </c>
      <c r="FF57" s="316">
        <f t="shared" si="15"/>
        <v>49766</v>
      </c>
      <c r="FG57" s="316">
        <f t="shared" si="15"/>
        <v>49796</v>
      </c>
      <c r="FH57" s="316">
        <f t="shared" si="15"/>
        <v>49827</v>
      </c>
      <c r="FI57" s="316">
        <f t="shared" si="15"/>
        <v>49857</v>
      </c>
      <c r="FJ57" s="316">
        <f t="shared" si="15"/>
        <v>49888</v>
      </c>
      <c r="FK57" s="316">
        <f t="shared" si="15"/>
        <v>49919</v>
      </c>
      <c r="FL57" s="316">
        <f t="shared" si="15"/>
        <v>49949</v>
      </c>
      <c r="FM57" s="316">
        <f t="shared" si="15"/>
        <v>49980</v>
      </c>
      <c r="FN57" s="316">
        <f t="shared" si="15"/>
        <v>50010</v>
      </c>
      <c r="FO57" s="316">
        <f t="shared" si="15"/>
        <v>50041</v>
      </c>
      <c r="FP57" s="316">
        <f t="shared" si="15"/>
        <v>50072</v>
      </c>
      <c r="FQ57" s="316">
        <f t="shared" si="15"/>
        <v>50100</v>
      </c>
      <c r="FR57" s="316">
        <f t="shared" si="15"/>
        <v>50131</v>
      </c>
      <c r="FS57" s="316">
        <f t="shared" si="15"/>
        <v>50161</v>
      </c>
      <c r="FT57" s="316">
        <f t="shared" si="15"/>
        <v>50192</v>
      </c>
      <c r="FU57" s="316">
        <f t="shared" si="15"/>
        <v>50222</v>
      </c>
      <c r="FV57" s="316">
        <f t="shared" si="15"/>
        <v>50253</v>
      </c>
      <c r="FW57" s="316">
        <f t="shared" si="15"/>
        <v>50284</v>
      </c>
      <c r="FX57" s="316">
        <f t="shared" si="15"/>
        <v>50314</v>
      </c>
      <c r="FY57" s="316">
        <f t="shared" si="15"/>
        <v>50345</v>
      </c>
      <c r="FZ57" s="316">
        <f t="shared" si="15"/>
        <v>50375</v>
      </c>
      <c r="GA57" s="316">
        <f t="shared" si="15"/>
        <v>50406</v>
      </c>
      <c r="GB57" s="316">
        <f t="shared" si="15"/>
        <v>50437</v>
      </c>
      <c r="GC57" s="316">
        <f t="shared" si="15"/>
        <v>50465</v>
      </c>
      <c r="GD57" s="316">
        <f t="shared" si="15"/>
        <v>50496</v>
      </c>
      <c r="GE57" s="316">
        <f t="shared" si="15"/>
        <v>50526</v>
      </c>
      <c r="GF57" s="316">
        <f t="shared" si="15"/>
        <v>50557</v>
      </c>
      <c r="GG57" s="316">
        <f t="shared" si="15"/>
        <v>50587</v>
      </c>
      <c r="GH57" s="316">
        <f t="shared" si="15"/>
        <v>50618</v>
      </c>
      <c r="GI57" s="316">
        <f t="shared" si="15"/>
        <v>50649</v>
      </c>
      <c r="GJ57" s="316">
        <f t="shared" si="15"/>
        <v>50679</v>
      </c>
      <c r="GK57" s="316">
        <f t="shared" si="15"/>
        <v>50710</v>
      </c>
      <c r="GL57" s="316">
        <f t="shared" si="15"/>
        <v>50740</v>
      </c>
      <c r="GM57" s="316">
        <f t="shared" si="15"/>
        <v>50771</v>
      </c>
      <c r="GN57" s="316">
        <f t="shared" si="15"/>
        <v>50802</v>
      </c>
      <c r="GO57" s="316">
        <f t="shared" ref="GO57:IZ57" si="16">GN58+1</f>
        <v>50830</v>
      </c>
      <c r="GP57" s="316">
        <f t="shared" si="16"/>
        <v>50861</v>
      </c>
      <c r="GQ57" s="316">
        <f t="shared" si="16"/>
        <v>50891</v>
      </c>
      <c r="GR57" s="316">
        <f t="shared" si="16"/>
        <v>50922</v>
      </c>
      <c r="GS57" s="316">
        <f t="shared" si="16"/>
        <v>50952</v>
      </c>
      <c r="GT57" s="316">
        <f t="shared" si="16"/>
        <v>50983</v>
      </c>
      <c r="GU57" s="316">
        <f t="shared" si="16"/>
        <v>51014</v>
      </c>
      <c r="GV57" s="316">
        <f t="shared" si="16"/>
        <v>51044</v>
      </c>
      <c r="GW57" s="316">
        <f t="shared" si="16"/>
        <v>51075</v>
      </c>
      <c r="GX57" s="316">
        <f t="shared" si="16"/>
        <v>51105</v>
      </c>
      <c r="GY57" s="316">
        <f t="shared" si="16"/>
        <v>51136</v>
      </c>
      <c r="GZ57" s="316">
        <f t="shared" si="16"/>
        <v>51167</v>
      </c>
      <c r="HA57" s="316">
        <f t="shared" si="16"/>
        <v>51196</v>
      </c>
      <c r="HB57" s="316">
        <f t="shared" si="16"/>
        <v>51227</v>
      </c>
      <c r="HC57" s="316">
        <f t="shared" si="16"/>
        <v>51257</v>
      </c>
      <c r="HD57" s="316">
        <f t="shared" si="16"/>
        <v>51288</v>
      </c>
      <c r="HE57" s="316">
        <f t="shared" si="16"/>
        <v>51318</v>
      </c>
      <c r="HF57" s="316">
        <f t="shared" si="16"/>
        <v>51349</v>
      </c>
      <c r="HG57" s="316">
        <f t="shared" si="16"/>
        <v>51380</v>
      </c>
      <c r="HH57" s="316">
        <f t="shared" si="16"/>
        <v>51410</v>
      </c>
      <c r="HI57" s="316">
        <f t="shared" si="16"/>
        <v>51441</v>
      </c>
      <c r="HJ57" s="316">
        <f t="shared" si="16"/>
        <v>51471</v>
      </c>
      <c r="HK57" s="316">
        <f t="shared" si="16"/>
        <v>51502</v>
      </c>
      <c r="HL57" s="316">
        <f t="shared" si="16"/>
        <v>51533</v>
      </c>
      <c r="HM57" s="316">
        <f t="shared" si="16"/>
        <v>51561</v>
      </c>
      <c r="HN57" s="316">
        <f t="shared" si="16"/>
        <v>51592</v>
      </c>
      <c r="HO57" s="316">
        <f t="shared" si="16"/>
        <v>51622</v>
      </c>
      <c r="HP57" s="316">
        <f t="shared" si="16"/>
        <v>51653</v>
      </c>
      <c r="HQ57" s="316">
        <f t="shared" si="16"/>
        <v>51683</v>
      </c>
      <c r="HR57" s="316">
        <f t="shared" si="16"/>
        <v>51714</v>
      </c>
      <c r="HS57" s="316">
        <f t="shared" si="16"/>
        <v>51745</v>
      </c>
      <c r="HT57" s="316">
        <f t="shared" si="16"/>
        <v>51775</v>
      </c>
      <c r="HU57" s="316">
        <f t="shared" si="16"/>
        <v>51806</v>
      </c>
      <c r="HV57" s="316">
        <f t="shared" si="16"/>
        <v>51836</v>
      </c>
      <c r="HW57" s="316">
        <f t="shared" si="16"/>
        <v>51867</v>
      </c>
      <c r="HX57" s="316">
        <f t="shared" si="16"/>
        <v>51898</v>
      </c>
      <c r="HY57" s="316">
        <f t="shared" si="16"/>
        <v>51926</v>
      </c>
      <c r="HZ57" s="316">
        <f t="shared" si="16"/>
        <v>51957</v>
      </c>
      <c r="IA57" s="316">
        <f t="shared" si="16"/>
        <v>51987</v>
      </c>
      <c r="IB57" s="316">
        <f t="shared" si="16"/>
        <v>52018</v>
      </c>
      <c r="IC57" s="316">
        <f t="shared" si="16"/>
        <v>52048</v>
      </c>
      <c r="ID57" s="316">
        <f t="shared" si="16"/>
        <v>52079</v>
      </c>
      <c r="IE57" s="316">
        <f t="shared" si="16"/>
        <v>52110</v>
      </c>
      <c r="IF57" s="316">
        <f t="shared" si="16"/>
        <v>52140</v>
      </c>
      <c r="IG57" s="316">
        <f t="shared" si="16"/>
        <v>52171</v>
      </c>
      <c r="IH57" s="316">
        <f t="shared" si="16"/>
        <v>52201</v>
      </c>
      <c r="II57" s="316">
        <f t="shared" si="16"/>
        <v>52232</v>
      </c>
      <c r="IJ57" s="316">
        <f t="shared" si="16"/>
        <v>52263</v>
      </c>
      <c r="IK57" s="316">
        <f t="shared" si="16"/>
        <v>52291</v>
      </c>
      <c r="IL57" s="316">
        <f t="shared" si="16"/>
        <v>52322</v>
      </c>
      <c r="IM57" s="316">
        <f t="shared" si="16"/>
        <v>52352</v>
      </c>
      <c r="IN57" s="316">
        <f t="shared" si="16"/>
        <v>52383</v>
      </c>
      <c r="IO57" s="316">
        <f t="shared" si="16"/>
        <v>52413</v>
      </c>
      <c r="IP57" s="316">
        <f t="shared" si="16"/>
        <v>52444</v>
      </c>
      <c r="IQ57" s="316">
        <f t="shared" si="16"/>
        <v>52475</v>
      </c>
      <c r="IR57" s="316">
        <f t="shared" si="16"/>
        <v>52505</v>
      </c>
      <c r="IS57" s="316">
        <f t="shared" si="16"/>
        <v>52536</v>
      </c>
      <c r="IT57" s="316">
        <f t="shared" si="16"/>
        <v>52566</v>
      </c>
      <c r="IU57" s="316">
        <f t="shared" si="16"/>
        <v>52597</v>
      </c>
      <c r="IV57" s="316">
        <f t="shared" si="16"/>
        <v>52628</v>
      </c>
      <c r="IW57" s="316">
        <f t="shared" si="16"/>
        <v>52657</v>
      </c>
      <c r="IX57" s="316">
        <f t="shared" si="16"/>
        <v>52688</v>
      </c>
      <c r="IY57" s="316">
        <f t="shared" si="16"/>
        <v>52718</v>
      </c>
      <c r="IZ57" s="316">
        <f t="shared" si="16"/>
        <v>52749</v>
      </c>
      <c r="JA57" s="316">
        <f t="shared" ref="JA57:JV57" si="17">IZ58+1</f>
        <v>52779</v>
      </c>
      <c r="JB57" s="316">
        <f t="shared" si="17"/>
        <v>52810</v>
      </c>
      <c r="JC57" s="316">
        <f t="shared" si="17"/>
        <v>52841</v>
      </c>
      <c r="JD57" s="316">
        <f t="shared" si="17"/>
        <v>52871</v>
      </c>
      <c r="JE57" s="316">
        <f t="shared" si="17"/>
        <v>52902</v>
      </c>
      <c r="JF57" s="316">
        <f t="shared" si="17"/>
        <v>52932</v>
      </c>
      <c r="JG57" s="316">
        <f t="shared" si="17"/>
        <v>52963</v>
      </c>
      <c r="JH57" s="316">
        <f t="shared" si="17"/>
        <v>52994</v>
      </c>
      <c r="JI57" s="316">
        <f t="shared" si="17"/>
        <v>53022</v>
      </c>
      <c r="JJ57" s="316">
        <f t="shared" si="17"/>
        <v>53053</v>
      </c>
      <c r="JK57" s="316">
        <f t="shared" si="17"/>
        <v>53083</v>
      </c>
      <c r="JL57" s="316">
        <f t="shared" si="17"/>
        <v>53114</v>
      </c>
      <c r="JM57" s="316">
        <f t="shared" si="17"/>
        <v>53144</v>
      </c>
      <c r="JN57" s="316">
        <f t="shared" si="17"/>
        <v>53175</v>
      </c>
      <c r="JO57" s="316">
        <f t="shared" si="17"/>
        <v>53206</v>
      </c>
      <c r="JP57" s="316">
        <f t="shared" si="17"/>
        <v>53236</v>
      </c>
      <c r="JQ57" s="316">
        <f t="shared" si="17"/>
        <v>53267</v>
      </c>
      <c r="JR57" s="316">
        <f t="shared" si="17"/>
        <v>53297</v>
      </c>
      <c r="JS57" s="316">
        <f t="shared" si="17"/>
        <v>53328</v>
      </c>
      <c r="JT57" s="316">
        <f t="shared" si="17"/>
        <v>53359</v>
      </c>
      <c r="JU57" s="316">
        <f t="shared" si="17"/>
        <v>53387</v>
      </c>
      <c r="JV57" s="316">
        <f t="shared" si="17"/>
        <v>53418</v>
      </c>
    </row>
    <row r="58" spans="1:282" x14ac:dyDescent="0.25">
      <c r="A58" t="s">
        <v>469</v>
      </c>
      <c r="C58" s="316">
        <f>EOMONTH(C57,0)</f>
        <v>44957</v>
      </c>
      <c r="D58" s="316">
        <f t="shared" ref="D58:BO58" si="18">EOMONTH(D57,0)</f>
        <v>44985</v>
      </c>
      <c r="E58" s="316">
        <f t="shared" si="18"/>
        <v>45016</v>
      </c>
      <c r="F58" s="316">
        <f t="shared" si="18"/>
        <v>45046</v>
      </c>
      <c r="G58" s="316">
        <f t="shared" si="18"/>
        <v>45077</v>
      </c>
      <c r="H58" s="316">
        <f t="shared" si="18"/>
        <v>45107</v>
      </c>
      <c r="I58" s="316">
        <f t="shared" si="18"/>
        <v>45138</v>
      </c>
      <c r="J58" s="316">
        <f t="shared" si="18"/>
        <v>45169</v>
      </c>
      <c r="K58" s="316">
        <f t="shared" si="18"/>
        <v>45199</v>
      </c>
      <c r="L58" s="316">
        <f t="shared" si="18"/>
        <v>45230</v>
      </c>
      <c r="M58" s="316">
        <f t="shared" si="18"/>
        <v>45260</v>
      </c>
      <c r="N58" s="316">
        <f t="shared" si="18"/>
        <v>45291</v>
      </c>
      <c r="O58" s="316">
        <f t="shared" si="18"/>
        <v>45322</v>
      </c>
      <c r="P58" s="316">
        <f t="shared" si="18"/>
        <v>45351</v>
      </c>
      <c r="Q58" s="316">
        <f t="shared" si="18"/>
        <v>45382</v>
      </c>
      <c r="R58" s="316">
        <f t="shared" si="18"/>
        <v>45412</v>
      </c>
      <c r="S58" s="316">
        <f t="shared" si="18"/>
        <v>45443</v>
      </c>
      <c r="T58" s="316">
        <f t="shared" si="18"/>
        <v>45473</v>
      </c>
      <c r="U58" s="316">
        <f t="shared" si="18"/>
        <v>45504</v>
      </c>
      <c r="V58" s="316">
        <f t="shared" si="18"/>
        <v>45535</v>
      </c>
      <c r="W58" s="316">
        <f t="shared" si="18"/>
        <v>45565</v>
      </c>
      <c r="X58" s="316">
        <f t="shared" si="18"/>
        <v>45596</v>
      </c>
      <c r="Y58" s="316">
        <f t="shared" si="18"/>
        <v>45626</v>
      </c>
      <c r="Z58" s="316">
        <f t="shared" si="18"/>
        <v>45657</v>
      </c>
      <c r="AA58" s="316">
        <f t="shared" si="18"/>
        <v>45688</v>
      </c>
      <c r="AB58" s="316">
        <f t="shared" si="18"/>
        <v>45716</v>
      </c>
      <c r="AC58" s="316">
        <f t="shared" si="18"/>
        <v>45747</v>
      </c>
      <c r="AD58" s="316">
        <f t="shared" si="18"/>
        <v>45777</v>
      </c>
      <c r="AE58" s="316">
        <f t="shared" si="18"/>
        <v>45808</v>
      </c>
      <c r="AF58" s="316">
        <f t="shared" si="18"/>
        <v>45838</v>
      </c>
      <c r="AG58" s="316">
        <f t="shared" si="18"/>
        <v>45869</v>
      </c>
      <c r="AH58" s="316">
        <f t="shared" si="18"/>
        <v>45900</v>
      </c>
      <c r="AI58" s="316">
        <f t="shared" si="18"/>
        <v>45930</v>
      </c>
      <c r="AJ58" s="316">
        <f t="shared" si="18"/>
        <v>45961</v>
      </c>
      <c r="AK58" s="316">
        <f t="shared" si="18"/>
        <v>45991</v>
      </c>
      <c r="AL58" s="316">
        <f t="shared" si="18"/>
        <v>46022</v>
      </c>
      <c r="AM58" s="316">
        <f t="shared" si="18"/>
        <v>46053</v>
      </c>
      <c r="AN58" s="316">
        <f t="shared" si="18"/>
        <v>46081</v>
      </c>
      <c r="AO58" s="316">
        <f t="shared" si="18"/>
        <v>46112</v>
      </c>
      <c r="AP58" s="316">
        <f t="shared" si="18"/>
        <v>46142</v>
      </c>
      <c r="AQ58" s="316">
        <f t="shared" si="18"/>
        <v>46173</v>
      </c>
      <c r="AR58" s="316">
        <f t="shared" si="18"/>
        <v>46203</v>
      </c>
      <c r="AS58" s="316">
        <f t="shared" si="18"/>
        <v>46234</v>
      </c>
      <c r="AT58" s="316">
        <f t="shared" si="18"/>
        <v>46265</v>
      </c>
      <c r="AU58" s="316">
        <f t="shared" si="18"/>
        <v>46295</v>
      </c>
      <c r="AV58" s="316">
        <f t="shared" si="18"/>
        <v>46326</v>
      </c>
      <c r="AW58" s="316">
        <f t="shared" si="18"/>
        <v>46356</v>
      </c>
      <c r="AX58" s="316">
        <f t="shared" si="18"/>
        <v>46387</v>
      </c>
      <c r="AY58" s="316">
        <f t="shared" si="18"/>
        <v>46418</v>
      </c>
      <c r="AZ58" s="316">
        <f t="shared" si="18"/>
        <v>46446</v>
      </c>
      <c r="BA58" s="316">
        <f t="shared" si="18"/>
        <v>46477</v>
      </c>
      <c r="BB58" s="316">
        <f t="shared" si="18"/>
        <v>46507</v>
      </c>
      <c r="BC58" s="316">
        <f t="shared" si="18"/>
        <v>46538</v>
      </c>
      <c r="BD58" s="316">
        <f t="shared" si="18"/>
        <v>46568</v>
      </c>
      <c r="BE58" s="316">
        <f t="shared" si="18"/>
        <v>46599</v>
      </c>
      <c r="BF58" s="316">
        <f t="shared" si="18"/>
        <v>46630</v>
      </c>
      <c r="BG58" s="316">
        <f t="shared" si="18"/>
        <v>46660</v>
      </c>
      <c r="BH58" s="316">
        <f t="shared" si="18"/>
        <v>46691</v>
      </c>
      <c r="BI58" s="316">
        <f t="shared" si="18"/>
        <v>46721</v>
      </c>
      <c r="BJ58" s="316">
        <f t="shared" si="18"/>
        <v>46752</v>
      </c>
      <c r="BK58" s="316">
        <f t="shared" si="18"/>
        <v>46783</v>
      </c>
      <c r="BL58" s="316">
        <f t="shared" si="18"/>
        <v>46812</v>
      </c>
      <c r="BM58" s="316">
        <f t="shared" si="18"/>
        <v>46843</v>
      </c>
      <c r="BN58" s="316">
        <f t="shared" si="18"/>
        <v>46873</v>
      </c>
      <c r="BO58" s="316">
        <f t="shared" si="18"/>
        <v>46904</v>
      </c>
      <c r="BP58" s="316">
        <f t="shared" ref="BP58:EA58" si="19">EOMONTH(BP57,0)</f>
        <v>46934</v>
      </c>
      <c r="BQ58" s="316">
        <f t="shared" si="19"/>
        <v>46965</v>
      </c>
      <c r="BR58" s="316">
        <f t="shared" si="19"/>
        <v>46996</v>
      </c>
      <c r="BS58" s="316">
        <f t="shared" si="19"/>
        <v>47026</v>
      </c>
      <c r="BT58" s="316">
        <f t="shared" si="19"/>
        <v>47057</v>
      </c>
      <c r="BU58" s="316">
        <f t="shared" si="19"/>
        <v>47087</v>
      </c>
      <c r="BV58" s="316">
        <f t="shared" si="19"/>
        <v>47118</v>
      </c>
      <c r="BW58" s="316">
        <f t="shared" si="19"/>
        <v>47149</v>
      </c>
      <c r="BX58" s="316">
        <f t="shared" si="19"/>
        <v>47177</v>
      </c>
      <c r="BY58" s="316">
        <f t="shared" si="19"/>
        <v>47208</v>
      </c>
      <c r="BZ58" s="316">
        <f t="shared" si="19"/>
        <v>47238</v>
      </c>
      <c r="CA58" s="316">
        <f t="shared" si="19"/>
        <v>47269</v>
      </c>
      <c r="CB58" s="316">
        <f t="shared" si="19"/>
        <v>47299</v>
      </c>
      <c r="CC58" s="316">
        <f t="shared" si="19"/>
        <v>47330</v>
      </c>
      <c r="CD58" s="316">
        <f t="shared" si="19"/>
        <v>47361</v>
      </c>
      <c r="CE58" s="316">
        <f t="shared" si="19"/>
        <v>47391</v>
      </c>
      <c r="CF58" s="316">
        <f t="shared" si="19"/>
        <v>47422</v>
      </c>
      <c r="CG58" s="316">
        <f t="shared" si="19"/>
        <v>47452</v>
      </c>
      <c r="CH58" s="316">
        <f t="shared" si="19"/>
        <v>47483</v>
      </c>
      <c r="CI58" s="316">
        <f t="shared" si="19"/>
        <v>47514</v>
      </c>
      <c r="CJ58" s="316">
        <f t="shared" si="19"/>
        <v>47542</v>
      </c>
      <c r="CK58" s="316">
        <f t="shared" si="19"/>
        <v>47573</v>
      </c>
      <c r="CL58" s="316">
        <f t="shared" si="19"/>
        <v>47603</v>
      </c>
      <c r="CM58" s="316">
        <f t="shared" si="19"/>
        <v>47634</v>
      </c>
      <c r="CN58" s="316">
        <f t="shared" si="19"/>
        <v>47664</v>
      </c>
      <c r="CO58" s="316">
        <f t="shared" si="19"/>
        <v>47695</v>
      </c>
      <c r="CP58" s="316">
        <f t="shared" si="19"/>
        <v>47726</v>
      </c>
      <c r="CQ58" s="316">
        <f t="shared" si="19"/>
        <v>47756</v>
      </c>
      <c r="CR58" s="316">
        <f t="shared" si="19"/>
        <v>47787</v>
      </c>
      <c r="CS58" s="316">
        <f t="shared" si="19"/>
        <v>47817</v>
      </c>
      <c r="CT58" s="316">
        <f t="shared" si="19"/>
        <v>47848</v>
      </c>
      <c r="CU58" s="316">
        <f t="shared" si="19"/>
        <v>47879</v>
      </c>
      <c r="CV58" s="316">
        <f t="shared" si="19"/>
        <v>47907</v>
      </c>
      <c r="CW58" s="316">
        <f t="shared" si="19"/>
        <v>47938</v>
      </c>
      <c r="CX58" s="316">
        <f t="shared" si="19"/>
        <v>47968</v>
      </c>
      <c r="CY58" s="316">
        <f t="shared" si="19"/>
        <v>47999</v>
      </c>
      <c r="CZ58" s="316">
        <f t="shared" si="19"/>
        <v>48029</v>
      </c>
      <c r="DA58" s="316">
        <f t="shared" si="19"/>
        <v>48060</v>
      </c>
      <c r="DB58" s="316">
        <f t="shared" si="19"/>
        <v>48091</v>
      </c>
      <c r="DC58" s="316">
        <f t="shared" si="19"/>
        <v>48121</v>
      </c>
      <c r="DD58" s="316">
        <f t="shared" si="19"/>
        <v>48152</v>
      </c>
      <c r="DE58" s="316">
        <f t="shared" si="19"/>
        <v>48182</v>
      </c>
      <c r="DF58" s="316">
        <f t="shared" si="19"/>
        <v>48213</v>
      </c>
      <c r="DG58" s="316">
        <f t="shared" si="19"/>
        <v>48244</v>
      </c>
      <c r="DH58" s="316">
        <f t="shared" si="19"/>
        <v>48273</v>
      </c>
      <c r="DI58" s="316">
        <f t="shared" si="19"/>
        <v>48304</v>
      </c>
      <c r="DJ58" s="316">
        <f t="shared" si="19"/>
        <v>48334</v>
      </c>
      <c r="DK58" s="316">
        <f t="shared" si="19"/>
        <v>48365</v>
      </c>
      <c r="DL58" s="316">
        <f t="shared" si="19"/>
        <v>48395</v>
      </c>
      <c r="DM58" s="316">
        <f t="shared" si="19"/>
        <v>48426</v>
      </c>
      <c r="DN58" s="316">
        <f t="shared" si="19"/>
        <v>48457</v>
      </c>
      <c r="DO58" s="316">
        <f t="shared" si="19"/>
        <v>48487</v>
      </c>
      <c r="DP58" s="316">
        <f t="shared" si="19"/>
        <v>48518</v>
      </c>
      <c r="DQ58" s="316">
        <f t="shared" si="19"/>
        <v>48548</v>
      </c>
      <c r="DR58" s="316">
        <f t="shared" si="19"/>
        <v>48579</v>
      </c>
      <c r="DS58" s="316">
        <f t="shared" si="19"/>
        <v>48610</v>
      </c>
      <c r="DT58" s="316">
        <f t="shared" si="19"/>
        <v>48638</v>
      </c>
      <c r="DU58" s="316">
        <f t="shared" si="19"/>
        <v>48669</v>
      </c>
      <c r="DV58" s="316">
        <f t="shared" si="19"/>
        <v>48699</v>
      </c>
      <c r="DW58" s="316">
        <f t="shared" si="19"/>
        <v>48730</v>
      </c>
      <c r="DX58" s="316">
        <f t="shared" si="19"/>
        <v>48760</v>
      </c>
      <c r="DY58" s="316">
        <f t="shared" si="19"/>
        <v>48791</v>
      </c>
      <c r="DZ58" s="316">
        <f t="shared" si="19"/>
        <v>48822</v>
      </c>
      <c r="EA58" s="316">
        <f t="shared" si="19"/>
        <v>48852</v>
      </c>
      <c r="EB58" s="316">
        <f t="shared" ref="EB58:GM58" si="20">EOMONTH(EB57,0)</f>
        <v>48883</v>
      </c>
      <c r="EC58" s="316">
        <f t="shared" si="20"/>
        <v>48913</v>
      </c>
      <c r="ED58" s="316">
        <f t="shared" si="20"/>
        <v>48944</v>
      </c>
      <c r="EE58" s="316">
        <f t="shared" si="20"/>
        <v>48975</v>
      </c>
      <c r="EF58" s="316">
        <f t="shared" si="20"/>
        <v>49003</v>
      </c>
      <c r="EG58" s="316">
        <f t="shared" si="20"/>
        <v>49034</v>
      </c>
      <c r="EH58" s="316">
        <f t="shared" si="20"/>
        <v>49064</v>
      </c>
      <c r="EI58" s="316">
        <f t="shared" si="20"/>
        <v>49095</v>
      </c>
      <c r="EJ58" s="316">
        <f t="shared" si="20"/>
        <v>49125</v>
      </c>
      <c r="EK58" s="316">
        <f t="shared" si="20"/>
        <v>49156</v>
      </c>
      <c r="EL58" s="316">
        <f t="shared" si="20"/>
        <v>49187</v>
      </c>
      <c r="EM58" s="316">
        <f t="shared" si="20"/>
        <v>49217</v>
      </c>
      <c r="EN58" s="316">
        <f t="shared" si="20"/>
        <v>49248</v>
      </c>
      <c r="EO58" s="316">
        <f t="shared" si="20"/>
        <v>49278</v>
      </c>
      <c r="EP58" s="316">
        <f t="shared" si="20"/>
        <v>49309</v>
      </c>
      <c r="EQ58" s="316">
        <f t="shared" si="20"/>
        <v>49340</v>
      </c>
      <c r="ER58" s="316">
        <f t="shared" si="20"/>
        <v>49368</v>
      </c>
      <c r="ES58" s="316">
        <f t="shared" si="20"/>
        <v>49399</v>
      </c>
      <c r="ET58" s="316">
        <f t="shared" si="20"/>
        <v>49429</v>
      </c>
      <c r="EU58" s="316">
        <f t="shared" si="20"/>
        <v>49460</v>
      </c>
      <c r="EV58" s="316">
        <f t="shared" si="20"/>
        <v>49490</v>
      </c>
      <c r="EW58" s="316">
        <f t="shared" si="20"/>
        <v>49521</v>
      </c>
      <c r="EX58" s="316">
        <f t="shared" si="20"/>
        <v>49552</v>
      </c>
      <c r="EY58" s="316">
        <f t="shared" si="20"/>
        <v>49582</v>
      </c>
      <c r="EZ58" s="316">
        <f t="shared" si="20"/>
        <v>49613</v>
      </c>
      <c r="FA58" s="316">
        <f t="shared" si="20"/>
        <v>49643</v>
      </c>
      <c r="FB58" s="316">
        <f t="shared" si="20"/>
        <v>49674</v>
      </c>
      <c r="FC58" s="316">
        <f t="shared" si="20"/>
        <v>49705</v>
      </c>
      <c r="FD58" s="316">
        <f t="shared" si="20"/>
        <v>49734</v>
      </c>
      <c r="FE58" s="316">
        <f t="shared" si="20"/>
        <v>49765</v>
      </c>
      <c r="FF58" s="316">
        <f t="shared" si="20"/>
        <v>49795</v>
      </c>
      <c r="FG58" s="316">
        <f t="shared" si="20"/>
        <v>49826</v>
      </c>
      <c r="FH58" s="316">
        <f t="shared" si="20"/>
        <v>49856</v>
      </c>
      <c r="FI58" s="316">
        <f t="shared" si="20"/>
        <v>49887</v>
      </c>
      <c r="FJ58" s="316">
        <f t="shared" si="20"/>
        <v>49918</v>
      </c>
      <c r="FK58" s="316">
        <f t="shared" si="20"/>
        <v>49948</v>
      </c>
      <c r="FL58" s="316">
        <f t="shared" si="20"/>
        <v>49979</v>
      </c>
      <c r="FM58" s="316">
        <f t="shared" si="20"/>
        <v>50009</v>
      </c>
      <c r="FN58" s="316">
        <f t="shared" si="20"/>
        <v>50040</v>
      </c>
      <c r="FO58" s="316">
        <f t="shared" si="20"/>
        <v>50071</v>
      </c>
      <c r="FP58" s="316">
        <f t="shared" si="20"/>
        <v>50099</v>
      </c>
      <c r="FQ58" s="316">
        <f t="shared" si="20"/>
        <v>50130</v>
      </c>
      <c r="FR58" s="316">
        <f t="shared" si="20"/>
        <v>50160</v>
      </c>
      <c r="FS58" s="316">
        <f t="shared" si="20"/>
        <v>50191</v>
      </c>
      <c r="FT58" s="316">
        <f t="shared" si="20"/>
        <v>50221</v>
      </c>
      <c r="FU58" s="316">
        <f t="shared" si="20"/>
        <v>50252</v>
      </c>
      <c r="FV58" s="316">
        <f t="shared" si="20"/>
        <v>50283</v>
      </c>
      <c r="FW58" s="316">
        <f t="shared" si="20"/>
        <v>50313</v>
      </c>
      <c r="FX58" s="316">
        <f t="shared" si="20"/>
        <v>50344</v>
      </c>
      <c r="FY58" s="316">
        <f t="shared" si="20"/>
        <v>50374</v>
      </c>
      <c r="FZ58" s="316">
        <f t="shared" si="20"/>
        <v>50405</v>
      </c>
      <c r="GA58" s="316">
        <f t="shared" si="20"/>
        <v>50436</v>
      </c>
      <c r="GB58" s="316">
        <f t="shared" si="20"/>
        <v>50464</v>
      </c>
      <c r="GC58" s="316">
        <f t="shared" si="20"/>
        <v>50495</v>
      </c>
      <c r="GD58" s="316">
        <f t="shared" si="20"/>
        <v>50525</v>
      </c>
      <c r="GE58" s="316">
        <f t="shared" si="20"/>
        <v>50556</v>
      </c>
      <c r="GF58" s="316">
        <f t="shared" si="20"/>
        <v>50586</v>
      </c>
      <c r="GG58" s="316">
        <f t="shared" si="20"/>
        <v>50617</v>
      </c>
      <c r="GH58" s="316">
        <f t="shared" si="20"/>
        <v>50648</v>
      </c>
      <c r="GI58" s="316">
        <f t="shared" si="20"/>
        <v>50678</v>
      </c>
      <c r="GJ58" s="316">
        <f t="shared" si="20"/>
        <v>50709</v>
      </c>
      <c r="GK58" s="316">
        <f t="shared" si="20"/>
        <v>50739</v>
      </c>
      <c r="GL58" s="316">
        <f t="shared" si="20"/>
        <v>50770</v>
      </c>
      <c r="GM58" s="316">
        <f t="shared" si="20"/>
        <v>50801</v>
      </c>
      <c r="GN58" s="316">
        <f t="shared" ref="GN58:IY58" si="21">EOMONTH(GN57,0)</f>
        <v>50829</v>
      </c>
      <c r="GO58" s="316">
        <f t="shared" si="21"/>
        <v>50860</v>
      </c>
      <c r="GP58" s="316">
        <f t="shared" si="21"/>
        <v>50890</v>
      </c>
      <c r="GQ58" s="316">
        <f t="shared" si="21"/>
        <v>50921</v>
      </c>
      <c r="GR58" s="316">
        <f t="shared" si="21"/>
        <v>50951</v>
      </c>
      <c r="GS58" s="316">
        <f t="shared" si="21"/>
        <v>50982</v>
      </c>
      <c r="GT58" s="316">
        <f t="shared" si="21"/>
        <v>51013</v>
      </c>
      <c r="GU58" s="316">
        <f t="shared" si="21"/>
        <v>51043</v>
      </c>
      <c r="GV58" s="316">
        <f t="shared" si="21"/>
        <v>51074</v>
      </c>
      <c r="GW58" s="316">
        <f t="shared" si="21"/>
        <v>51104</v>
      </c>
      <c r="GX58" s="316">
        <f t="shared" si="21"/>
        <v>51135</v>
      </c>
      <c r="GY58" s="316">
        <f t="shared" si="21"/>
        <v>51166</v>
      </c>
      <c r="GZ58" s="316">
        <f t="shared" si="21"/>
        <v>51195</v>
      </c>
      <c r="HA58" s="316">
        <f t="shared" si="21"/>
        <v>51226</v>
      </c>
      <c r="HB58" s="316">
        <f t="shared" si="21"/>
        <v>51256</v>
      </c>
      <c r="HC58" s="316">
        <f t="shared" si="21"/>
        <v>51287</v>
      </c>
      <c r="HD58" s="316">
        <f t="shared" si="21"/>
        <v>51317</v>
      </c>
      <c r="HE58" s="316">
        <f t="shared" si="21"/>
        <v>51348</v>
      </c>
      <c r="HF58" s="316">
        <f t="shared" si="21"/>
        <v>51379</v>
      </c>
      <c r="HG58" s="316">
        <f t="shared" si="21"/>
        <v>51409</v>
      </c>
      <c r="HH58" s="316">
        <f t="shared" si="21"/>
        <v>51440</v>
      </c>
      <c r="HI58" s="316">
        <f t="shared" si="21"/>
        <v>51470</v>
      </c>
      <c r="HJ58" s="316">
        <f t="shared" si="21"/>
        <v>51501</v>
      </c>
      <c r="HK58" s="316">
        <f t="shared" si="21"/>
        <v>51532</v>
      </c>
      <c r="HL58" s="316">
        <f t="shared" si="21"/>
        <v>51560</v>
      </c>
      <c r="HM58" s="316">
        <f t="shared" si="21"/>
        <v>51591</v>
      </c>
      <c r="HN58" s="316">
        <f t="shared" si="21"/>
        <v>51621</v>
      </c>
      <c r="HO58" s="316">
        <f t="shared" si="21"/>
        <v>51652</v>
      </c>
      <c r="HP58" s="316">
        <f t="shared" si="21"/>
        <v>51682</v>
      </c>
      <c r="HQ58" s="316">
        <f t="shared" si="21"/>
        <v>51713</v>
      </c>
      <c r="HR58" s="316">
        <f t="shared" si="21"/>
        <v>51744</v>
      </c>
      <c r="HS58" s="316">
        <f t="shared" si="21"/>
        <v>51774</v>
      </c>
      <c r="HT58" s="316">
        <f t="shared" si="21"/>
        <v>51805</v>
      </c>
      <c r="HU58" s="316">
        <f t="shared" si="21"/>
        <v>51835</v>
      </c>
      <c r="HV58" s="316">
        <f t="shared" si="21"/>
        <v>51866</v>
      </c>
      <c r="HW58" s="316">
        <f t="shared" si="21"/>
        <v>51897</v>
      </c>
      <c r="HX58" s="316">
        <f t="shared" si="21"/>
        <v>51925</v>
      </c>
      <c r="HY58" s="316">
        <f t="shared" si="21"/>
        <v>51956</v>
      </c>
      <c r="HZ58" s="316">
        <f t="shared" si="21"/>
        <v>51986</v>
      </c>
      <c r="IA58" s="316">
        <f t="shared" si="21"/>
        <v>52017</v>
      </c>
      <c r="IB58" s="316">
        <f t="shared" si="21"/>
        <v>52047</v>
      </c>
      <c r="IC58" s="316">
        <f t="shared" si="21"/>
        <v>52078</v>
      </c>
      <c r="ID58" s="316">
        <f t="shared" si="21"/>
        <v>52109</v>
      </c>
      <c r="IE58" s="316">
        <f t="shared" si="21"/>
        <v>52139</v>
      </c>
      <c r="IF58" s="316">
        <f t="shared" si="21"/>
        <v>52170</v>
      </c>
      <c r="IG58" s="316">
        <f t="shared" si="21"/>
        <v>52200</v>
      </c>
      <c r="IH58" s="316">
        <f t="shared" si="21"/>
        <v>52231</v>
      </c>
      <c r="II58" s="316">
        <f t="shared" si="21"/>
        <v>52262</v>
      </c>
      <c r="IJ58" s="316">
        <f t="shared" si="21"/>
        <v>52290</v>
      </c>
      <c r="IK58" s="316">
        <f t="shared" si="21"/>
        <v>52321</v>
      </c>
      <c r="IL58" s="316">
        <f t="shared" si="21"/>
        <v>52351</v>
      </c>
      <c r="IM58" s="316">
        <f t="shared" si="21"/>
        <v>52382</v>
      </c>
      <c r="IN58" s="316">
        <f t="shared" si="21"/>
        <v>52412</v>
      </c>
      <c r="IO58" s="316">
        <f t="shared" si="21"/>
        <v>52443</v>
      </c>
      <c r="IP58" s="316">
        <f t="shared" si="21"/>
        <v>52474</v>
      </c>
      <c r="IQ58" s="316">
        <f t="shared" si="21"/>
        <v>52504</v>
      </c>
      <c r="IR58" s="316">
        <f t="shared" si="21"/>
        <v>52535</v>
      </c>
      <c r="IS58" s="316">
        <f t="shared" si="21"/>
        <v>52565</v>
      </c>
      <c r="IT58" s="316">
        <f t="shared" si="21"/>
        <v>52596</v>
      </c>
      <c r="IU58" s="316">
        <f t="shared" si="21"/>
        <v>52627</v>
      </c>
      <c r="IV58" s="316">
        <f t="shared" si="21"/>
        <v>52656</v>
      </c>
      <c r="IW58" s="316">
        <f t="shared" si="21"/>
        <v>52687</v>
      </c>
      <c r="IX58" s="316">
        <f t="shared" si="21"/>
        <v>52717</v>
      </c>
      <c r="IY58" s="316">
        <f t="shared" si="21"/>
        <v>52748</v>
      </c>
      <c r="IZ58" s="316">
        <f t="shared" ref="IZ58:JV58" si="22">EOMONTH(IZ57,0)</f>
        <v>52778</v>
      </c>
      <c r="JA58" s="316">
        <f t="shared" si="22"/>
        <v>52809</v>
      </c>
      <c r="JB58" s="316">
        <f t="shared" si="22"/>
        <v>52840</v>
      </c>
      <c r="JC58" s="316">
        <f t="shared" si="22"/>
        <v>52870</v>
      </c>
      <c r="JD58" s="316">
        <f t="shared" si="22"/>
        <v>52901</v>
      </c>
      <c r="JE58" s="316">
        <f t="shared" si="22"/>
        <v>52931</v>
      </c>
      <c r="JF58" s="316">
        <f t="shared" si="22"/>
        <v>52962</v>
      </c>
      <c r="JG58" s="316">
        <f t="shared" si="22"/>
        <v>52993</v>
      </c>
      <c r="JH58" s="316">
        <f t="shared" si="22"/>
        <v>53021</v>
      </c>
      <c r="JI58" s="316">
        <f t="shared" si="22"/>
        <v>53052</v>
      </c>
      <c r="JJ58" s="316">
        <f t="shared" si="22"/>
        <v>53082</v>
      </c>
      <c r="JK58" s="316">
        <f t="shared" si="22"/>
        <v>53113</v>
      </c>
      <c r="JL58" s="316">
        <f t="shared" si="22"/>
        <v>53143</v>
      </c>
      <c r="JM58" s="316">
        <f t="shared" si="22"/>
        <v>53174</v>
      </c>
      <c r="JN58" s="316">
        <f t="shared" si="22"/>
        <v>53205</v>
      </c>
      <c r="JO58" s="316">
        <f t="shared" si="22"/>
        <v>53235</v>
      </c>
      <c r="JP58" s="316">
        <f t="shared" si="22"/>
        <v>53266</v>
      </c>
      <c r="JQ58" s="316">
        <f t="shared" si="22"/>
        <v>53296</v>
      </c>
      <c r="JR58" s="316">
        <f t="shared" si="22"/>
        <v>53327</v>
      </c>
      <c r="JS58" s="316">
        <f t="shared" si="22"/>
        <v>53358</v>
      </c>
      <c r="JT58" s="316">
        <f t="shared" si="22"/>
        <v>53386</v>
      </c>
      <c r="JU58" s="316">
        <f t="shared" si="22"/>
        <v>53417</v>
      </c>
      <c r="JV58" s="316">
        <f t="shared" si="22"/>
        <v>53447</v>
      </c>
    </row>
    <row r="59" spans="1:282" x14ac:dyDescent="0.25">
      <c r="A59" s="313"/>
      <c r="C59" s="317"/>
      <c r="D59" s="312"/>
      <c r="E59" s="314"/>
      <c r="F59" s="318"/>
      <c r="G59" s="317"/>
      <c r="H59" s="317"/>
      <c r="I59" s="204"/>
      <c r="J59" s="313"/>
      <c r="K59" s="204"/>
      <c r="L59" s="198"/>
      <c r="M59" s="198"/>
      <c r="N59" s="198"/>
      <c r="O59" s="312"/>
      <c r="P59" s="312"/>
      <c r="Q59" s="312"/>
      <c r="R59" s="312"/>
      <c r="S59" s="312"/>
      <c r="T59" s="312"/>
      <c r="U59" s="312"/>
      <c r="V59" s="312"/>
      <c r="W59" s="312"/>
      <c r="X59" s="312"/>
      <c r="Y59" s="312"/>
      <c r="Z59" s="312"/>
      <c r="AA59" s="312"/>
      <c r="AB59" s="312"/>
      <c r="AC59" s="312"/>
      <c r="AD59" s="312"/>
      <c r="AE59" s="312"/>
      <c r="AF59" s="312"/>
      <c r="AG59" s="312"/>
      <c r="AH59" s="312"/>
      <c r="AI59" s="312"/>
      <c r="AJ59" s="312"/>
      <c r="AK59" s="312"/>
      <c r="AL59" s="312"/>
      <c r="AM59" s="312"/>
      <c r="AN59" s="312"/>
      <c r="AO59" s="312"/>
      <c r="AP59" s="312"/>
      <c r="AQ59" s="312"/>
      <c r="AR59" s="312"/>
      <c r="AS59" s="312"/>
      <c r="AT59" s="312"/>
      <c r="AU59" s="312"/>
      <c r="AV59" s="312"/>
      <c r="AW59" s="312"/>
      <c r="AX59" s="312"/>
      <c r="AY59" s="312"/>
      <c r="AZ59" s="312"/>
      <c r="BA59" s="312"/>
      <c r="BB59" s="312"/>
      <c r="BC59" s="312"/>
      <c r="BD59" s="312"/>
      <c r="BE59" s="312"/>
      <c r="BF59" s="312"/>
      <c r="BG59" s="312"/>
      <c r="BH59" s="312"/>
      <c r="BI59" s="312"/>
      <c r="BJ59" s="312"/>
      <c r="BK59" s="312"/>
      <c r="BL59" s="312"/>
      <c r="BM59" s="312"/>
      <c r="BN59" s="312"/>
      <c r="BO59" s="312"/>
      <c r="BP59" s="312"/>
      <c r="BQ59" s="312"/>
      <c r="BR59" s="312"/>
      <c r="BS59" s="312"/>
      <c r="BT59" s="312"/>
      <c r="BU59" s="312"/>
      <c r="BV59" s="312"/>
      <c r="BW59" s="312"/>
      <c r="BX59" s="312"/>
      <c r="BY59" s="312"/>
      <c r="BZ59" s="312"/>
      <c r="CA59" s="312"/>
      <c r="CB59" s="312"/>
      <c r="CC59" s="312"/>
      <c r="CD59" s="312"/>
      <c r="CE59" s="312"/>
      <c r="CF59" s="312"/>
      <c r="CG59" s="312"/>
      <c r="CH59" s="312"/>
      <c r="CI59" s="312"/>
      <c r="CJ59" s="312"/>
      <c r="CK59" s="312"/>
      <c r="CL59" s="312"/>
      <c r="CM59" s="312"/>
      <c r="CN59" s="312"/>
      <c r="CO59" s="312"/>
      <c r="CP59" s="312"/>
      <c r="CQ59" s="312"/>
      <c r="CR59" s="312"/>
      <c r="CS59" s="312"/>
      <c r="CT59" s="312"/>
      <c r="CU59" s="312"/>
      <c r="CV59" s="312"/>
      <c r="CW59" s="312"/>
      <c r="CX59" s="312"/>
      <c r="CY59" s="312"/>
      <c r="CZ59" s="312"/>
      <c r="DA59" s="312"/>
      <c r="DB59" s="312"/>
      <c r="DC59" s="312"/>
      <c r="DD59" s="312"/>
      <c r="DE59" s="312"/>
      <c r="DF59" s="312"/>
      <c r="DG59" s="312"/>
      <c r="DH59" s="312"/>
      <c r="DI59" s="312"/>
      <c r="DJ59" s="312"/>
      <c r="DK59" s="312"/>
      <c r="DL59" s="312"/>
      <c r="DM59" s="312"/>
      <c r="DN59" s="312"/>
      <c r="DO59" s="312"/>
      <c r="DP59" s="312"/>
      <c r="DQ59" s="312"/>
      <c r="DR59" s="312"/>
      <c r="DS59" s="312"/>
      <c r="DT59" s="312"/>
      <c r="DU59" s="312"/>
      <c r="DV59" s="312"/>
      <c r="DW59" s="312"/>
      <c r="DX59" s="312"/>
      <c r="DY59" s="312"/>
      <c r="DZ59" s="312"/>
      <c r="EA59" s="312"/>
      <c r="EB59" s="312"/>
      <c r="EC59" s="312"/>
      <c r="ED59" s="312"/>
      <c r="EE59" s="312"/>
      <c r="EF59" s="312"/>
      <c r="EG59" s="312"/>
      <c r="EH59" s="312"/>
      <c r="EI59" s="312"/>
      <c r="EJ59" s="312"/>
      <c r="EK59" s="312"/>
      <c r="EL59" s="312"/>
      <c r="EM59" s="312"/>
      <c r="EN59" s="312"/>
      <c r="EO59" s="312"/>
      <c r="EP59" s="312"/>
      <c r="EQ59" s="312"/>
      <c r="ER59" s="312"/>
      <c r="ES59" s="312"/>
      <c r="ET59" s="312"/>
      <c r="EU59" s="312"/>
      <c r="EV59" s="312"/>
      <c r="EW59" s="312"/>
      <c r="EX59" s="312"/>
      <c r="EY59" s="312"/>
      <c r="EZ59" s="312"/>
      <c r="FA59" s="312"/>
      <c r="FB59" s="312"/>
      <c r="FC59" s="312"/>
      <c r="FD59" s="312"/>
      <c r="FE59" s="312"/>
      <c r="FF59" s="312"/>
      <c r="FG59" s="312"/>
      <c r="FH59" s="312"/>
      <c r="FI59" s="312"/>
      <c r="FJ59" s="312"/>
      <c r="FK59" s="312"/>
      <c r="FL59" s="312"/>
      <c r="FM59" s="312"/>
      <c r="FN59" s="312"/>
      <c r="FO59" s="312"/>
      <c r="FP59" s="312"/>
      <c r="FQ59" s="312"/>
      <c r="FR59" s="312"/>
      <c r="FS59" s="312"/>
      <c r="FT59" s="312"/>
      <c r="FU59" s="312"/>
      <c r="FV59" s="312"/>
      <c r="FW59" s="312"/>
      <c r="FX59" s="312"/>
      <c r="FY59" s="312"/>
      <c r="FZ59" s="312"/>
      <c r="GA59" s="312"/>
      <c r="GB59" s="312"/>
      <c r="GC59" s="312"/>
      <c r="GD59" s="312"/>
      <c r="GE59" s="312"/>
      <c r="GF59" s="312"/>
      <c r="GG59" s="312"/>
      <c r="GH59" s="312"/>
      <c r="GI59" s="312"/>
      <c r="GJ59" s="312"/>
      <c r="GK59" s="312"/>
      <c r="GL59" s="312"/>
      <c r="GM59" s="312"/>
      <c r="GN59" s="312"/>
      <c r="GO59" s="312"/>
      <c r="GP59" s="312"/>
      <c r="GQ59" s="312"/>
      <c r="GR59" s="312"/>
      <c r="GS59" s="312"/>
      <c r="GT59" s="312"/>
      <c r="GU59" s="312"/>
      <c r="GV59" s="312"/>
      <c r="GW59" s="312"/>
      <c r="GX59" s="312"/>
      <c r="GY59" s="312"/>
      <c r="GZ59" s="312"/>
      <c r="HA59" s="312"/>
      <c r="HB59" s="312"/>
      <c r="HC59" s="312"/>
      <c r="HD59" s="312"/>
      <c r="HE59" s="312"/>
      <c r="HF59" s="312"/>
      <c r="HG59" s="312"/>
      <c r="HH59" s="312"/>
      <c r="HI59" s="312"/>
      <c r="HJ59" s="312"/>
      <c r="HK59" s="312"/>
      <c r="HL59" s="312"/>
      <c r="HM59" s="312"/>
      <c r="HN59" s="312"/>
      <c r="HO59" s="312"/>
      <c r="HP59" s="312"/>
      <c r="HQ59" s="312"/>
      <c r="HR59" s="312"/>
      <c r="HS59" s="312"/>
      <c r="HT59" s="312"/>
      <c r="HU59" s="312"/>
      <c r="HV59" s="312"/>
      <c r="HW59" s="312"/>
      <c r="HX59" s="312"/>
      <c r="HY59" s="312"/>
      <c r="HZ59" s="312"/>
      <c r="IA59" s="312"/>
      <c r="IB59" s="312"/>
      <c r="IC59" s="312"/>
      <c r="ID59" s="312"/>
      <c r="IE59" s="312"/>
      <c r="IF59" s="312"/>
      <c r="IG59" s="312"/>
      <c r="IH59" s="312"/>
      <c r="II59" s="312"/>
      <c r="IJ59" s="312"/>
      <c r="IK59" s="312"/>
      <c r="IL59" s="312"/>
      <c r="IM59" s="312"/>
      <c r="IN59" s="312"/>
      <c r="IO59" s="312"/>
      <c r="IP59" s="312"/>
      <c r="IQ59" s="312"/>
      <c r="IR59" s="312"/>
      <c r="IS59" s="312"/>
      <c r="IT59" s="312"/>
      <c r="IU59" s="312"/>
      <c r="IV59" s="312"/>
      <c r="IW59" s="312"/>
      <c r="IX59" s="312"/>
      <c r="IY59" s="312"/>
      <c r="IZ59" s="312"/>
      <c r="JA59" s="312"/>
      <c r="JB59" s="312"/>
      <c r="JC59" s="312"/>
      <c r="JD59" s="312"/>
      <c r="JE59" s="312"/>
      <c r="JF59" s="312"/>
      <c r="JG59" s="312"/>
      <c r="JH59" s="312"/>
      <c r="JI59" s="312"/>
      <c r="JJ59" s="312"/>
      <c r="JK59" s="312"/>
      <c r="JL59" s="312"/>
      <c r="JM59" s="312"/>
      <c r="JN59" s="312"/>
      <c r="JO59" s="312"/>
      <c r="JP59" s="312"/>
      <c r="JQ59" s="312"/>
      <c r="JR59" s="312"/>
      <c r="JS59" s="312"/>
      <c r="JT59" s="312"/>
      <c r="JU59" s="312"/>
      <c r="JV59" s="312"/>
    </row>
    <row r="60" spans="1:282" ht="30" customHeight="1" x14ac:dyDescent="0.25">
      <c r="A60" s="329" t="s">
        <v>446</v>
      </c>
      <c r="C60" s="317"/>
      <c r="D60" s="312"/>
      <c r="E60" s="314"/>
      <c r="F60" s="318"/>
      <c r="G60" s="317"/>
      <c r="H60" s="317"/>
      <c r="I60" s="204"/>
      <c r="J60" s="313"/>
      <c r="K60" s="204"/>
      <c r="L60" s="198"/>
      <c r="M60" s="198"/>
      <c r="N60" s="198"/>
      <c r="O60" s="312"/>
      <c r="P60" s="312"/>
      <c r="Q60" s="312"/>
      <c r="R60" s="312"/>
      <c r="S60" s="312"/>
      <c r="T60" s="312"/>
      <c r="U60" s="312"/>
      <c r="V60" s="312"/>
      <c r="W60" s="312"/>
      <c r="X60" s="312"/>
      <c r="Y60" s="312"/>
      <c r="Z60" s="312"/>
      <c r="AA60" s="312"/>
      <c r="AB60" s="312"/>
      <c r="AC60" s="312"/>
      <c r="AD60" s="312"/>
      <c r="AE60" s="312"/>
      <c r="AF60" s="312"/>
      <c r="AG60" s="312"/>
      <c r="AH60" s="312"/>
      <c r="AI60" s="312"/>
      <c r="AJ60" s="312"/>
      <c r="AK60" s="312"/>
      <c r="AL60" s="312"/>
      <c r="AM60" s="312"/>
      <c r="AN60" s="312"/>
      <c r="AO60" s="312"/>
      <c r="AP60" s="312"/>
      <c r="AQ60" s="312"/>
      <c r="AR60" s="312"/>
      <c r="AS60" s="312"/>
      <c r="AT60" s="312"/>
      <c r="AU60" s="312"/>
      <c r="AV60" s="312"/>
      <c r="AW60" s="312"/>
      <c r="AX60" s="312"/>
      <c r="AY60" s="312"/>
      <c r="AZ60" s="312"/>
      <c r="BA60" s="312"/>
      <c r="BB60" s="312"/>
      <c r="BC60" s="312"/>
      <c r="BD60" s="312"/>
      <c r="BE60" s="312"/>
      <c r="BF60" s="312"/>
      <c r="BG60" s="312"/>
      <c r="BH60" s="312"/>
      <c r="BI60" s="312"/>
      <c r="BJ60" s="312"/>
      <c r="BK60" s="312"/>
      <c r="BL60" s="312"/>
      <c r="BM60" s="312"/>
      <c r="BN60" s="312"/>
      <c r="BO60" s="312"/>
      <c r="BP60" s="312"/>
      <c r="BQ60" s="312"/>
      <c r="BR60" s="312"/>
      <c r="BS60" s="312"/>
      <c r="BT60" s="312"/>
      <c r="BU60" s="312"/>
      <c r="BV60" s="312"/>
      <c r="BW60" s="312"/>
      <c r="BX60" s="312"/>
      <c r="BY60" s="312"/>
      <c r="BZ60" s="312"/>
      <c r="CA60" s="312"/>
      <c r="CB60" s="312"/>
      <c r="CC60" s="312"/>
      <c r="CD60" s="312"/>
      <c r="CE60" s="312"/>
      <c r="CF60" s="312"/>
      <c r="CG60" s="312"/>
      <c r="CH60" s="312"/>
      <c r="CI60" s="312"/>
      <c r="CJ60" s="312"/>
      <c r="CK60" s="312"/>
      <c r="CL60" s="312"/>
      <c r="CM60" s="312"/>
      <c r="CN60" s="312"/>
      <c r="CO60" s="312"/>
      <c r="CP60" s="312"/>
      <c r="CQ60" s="312"/>
      <c r="CR60" s="312"/>
      <c r="CS60" s="312"/>
      <c r="CT60" s="312"/>
      <c r="CU60" s="312"/>
      <c r="CV60" s="312"/>
      <c r="CW60" s="312"/>
      <c r="CX60" s="312"/>
      <c r="CY60" s="312"/>
      <c r="CZ60" s="312"/>
      <c r="DA60" s="312"/>
      <c r="DB60" s="312"/>
      <c r="DC60" s="312"/>
      <c r="DD60" s="312"/>
      <c r="DE60" s="312"/>
      <c r="DF60" s="312"/>
      <c r="DG60" s="312"/>
      <c r="DH60" s="312"/>
      <c r="DI60" s="312"/>
      <c r="DJ60" s="312"/>
      <c r="DK60" s="312"/>
      <c r="DL60" s="312"/>
      <c r="DM60" s="312"/>
      <c r="DN60" s="312"/>
      <c r="DO60" s="312"/>
      <c r="DP60" s="312"/>
      <c r="DQ60" s="312"/>
      <c r="DR60" s="312"/>
      <c r="DS60" s="312"/>
      <c r="DT60" s="312"/>
      <c r="DU60" s="312"/>
      <c r="DV60" s="312"/>
      <c r="DW60" s="312"/>
      <c r="DX60" s="312"/>
      <c r="DY60" s="312"/>
      <c r="DZ60" s="312"/>
      <c r="EA60" s="312"/>
      <c r="EB60" s="312"/>
      <c r="EC60" s="312"/>
      <c r="ED60" s="312"/>
      <c r="EE60" s="312"/>
      <c r="EF60" s="312"/>
      <c r="EG60" s="312"/>
      <c r="EH60" s="312"/>
      <c r="EI60" s="312"/>
      <c r="EJ60" s="312"/>
      <c r="EK60" s="312"/>
      <c r="EL60" s="312"/>
      <c r="EM60" s="312"/>
      <c r="EN60" s="312"/>
      <c r="EO60" s="312"/>
      <c r="EP60" s="312"/>
      <c r="EQ60" s="312"/>
      <c r="ER60" s="312"/>
      <c r="ES60" s="312"/>
      <c r="ET60" s="312"/>
      <c r="EU60" s="312"/>
      <c r="EV60" s="312"/>
      <c r="EW60" s="312"/>
      <c r="EX60" s="312"/>
      <c r="EY60" s="312"/>
      <c r="EZ60" s="312"/>
      <c r="FA60" s="312"/>
      <c r="FB60" s="312"/>
      <c r="FC60" s="312"/>
      <c r="FD60" s="312"/>
      <c r="FE60" s="312"/>
      <c r="FF60" s="312"/>
      <c r="FG60" s="312"/>
      <c r="FH60" s="312"/>
      <c r="FI60" s="312"/>
      <c r="FJ60" s="312"/>
      <c r="FK60" s="312"/>
      <c r="FL60" s="312"/>
      <c r="FM60" s="312"/>
      <c r="FN60" s="312"/>
      <c r="FO60" s="312"/>
      <c r="FP60" s="312"/>
      <c r="FQ60" s="312"/>
      <c r="FR60" s="312"/>
      <c r="FS60" s="312"/>
      <c r="FT60" s="312"/>
      <c r="FU60" s="312"/>
      <c r="FV60" s="312"/>
      <c r="FW60" s="312"/>
      <c r="FX60" s="312"/>
      <c r="FY60" s="312"/>
      <c r="FZ60" s="312"/>
      <c r="GA60" s="312"/>
      <c r="GB60" s="312"/>
      <c r="GC60" s="312"/>
      <c r="GD60" s="312"/>
      <c r="GE60" s="312"/>
      <c r="GF60" s="312"/>
      <c r="GG60" s="312"/>
      <c r="GH60" s="312"/>
      <c r="GI60" s="312"/>
      <c r="GJ60" s="312"/>
      <c r="GK60" s="312"/>
      <c r="GL60" s="312"/>
      <c r="GM60" s="312"/>
      <c r="GN60" s="312"/>
      <c r="GO60" s="312"/>
      <c r="GP60" s="312"/>
      <c r="GQ60" s="312"/>
      <c r="GR60" s="312"/>
      <c r="GS60" s="312"/>
      <c r="GT60" s="312"/>
      <c r="GU60" s="312"/>
      <c r="GV60" s="312"/>
      <c r="GW60" s="312"/>
      <c r="GX60" s="312"/>
      <c r="GY60" s="312"/>
      <c r="GZ60" s="312"/>
      <c r="HA60" s="312"/>
      <c r="HB60" s="312"/>
      <c r="HC60" s="312"/>
      <c r="HD60" s="312"/>
      <c r="HE60" s="312"/>
      <c r="HF60" s="312"/>
      <c r="HG60" s="312"/>
      <c r="HH60" s="312"/>
      <c r="HI60" s="312"/>
      <c r="HJ60" s="312"/>
      <c r="HK60" s="312"/>
      <c r="HL60" s="312"/>
      <c r="HM60" s="312"/>
      <c r="HN60" s="312"/>
      <c r="HO60" s="312"/>
      <c r="HP60" s="312"/>
      <c r="HQ60" s="312"/>
      <c r="HR60" s="312"/>
      <c r="HS60" s="312"/>
      <c r="HT60" s="312"/>
      <c r="HU60" s="312"/>
      <c r="HV60" s="312"/>
      <c r="HW60" s="312"/>
      <c r="HX60" s="312"/>
      <c r="HY60" s="312"/>
      <c r="HZ60" s="312"/>
      <c r="IA60" s="312"/>
      <c r="IB60" s="312"/>
      <c r="IC60" s="312"/>
      <c r="ID60" s="312"/>
      <c r="IE60" s="312"/>
      <c r="IF60" s="312"/>
      <c r="IG60" s="312"/>
      <c r="IH60" s="312"/>
      <c r="II60" s="312"/>
      <c r="IJ60" s="312"/>
      <c r="IK60" s="312"/>
      <c r="IL60" s="312"/>
      <c r="IM60" s="312"/>
      <c r="IN60" s="312"/>
      <c r="IO60" s="312"/>
      <c r="IP60" s="312"/>
      <c r="IQ60" s="312"/>
      <c r="IR60" s="312"/>
      <c r="IS60" s="312"/>
      <c r="IT60" s="312"/>
      <c r="IU60" s="312"/>
      <c r="IV60" s="312"/>
      <c r="IW60" s="312"/>
      <c r="IX60" s="312"/>
      <c r="IY60" s="312"/>
      <c r="IZ60" s="312"/>
      <c r="JA60" s="312"/>
      <c r="JB60" s="312"/>
      <c r="JC60" s="312"/>
      <c r="JD60" s="312"/>
      <c r="JE60" s="312"/>
      <c r="JF60" s="312"/>
      <c r="JG60" s="312"/>
      <c r="JH60" s="312"/>
      <c r="JI60" s="312"/>
      <c r="JJ60" s="312"/>
      <c r="JK60" s="312"/>
      <c r="JL60" s="312"/>
      <c r="JM60" s="312"/>
      <c r="JN60" s="312"/>
      <c r="JO60" s="312"/>
      <c r="JP60" s="312"/>
      <c r="JQ60" s="312"/>
      <c r="JR60" s="312"/>
      <c r="JS60" s="312"/>
      <c r="JT60" s="312"/>
      <c r="JU60" s="312"/>
      <c r="JV60" s="312"/>
    </row>
    <row r="61" spans="1:282" x14ac:dyDescent="0.25">
      <c r="A61" t="s">
        <v>470</v>
      </c>
      <c r="B61" s="285" t="s">
        <v>471</v>
      </c>
      <c r="C61" s="319">
        <v>0</v>
      </c>
      <c r="D61" s="321">
        <f>IF(D62=1,C61+1,C61)</f>
        <v>1</v>
      </c>
      <c r="E61" s="321">
        <f t="shared" ref="E61:BP61" si="23">IF(E62=1,D61+1,D61)</f>
        <v>1</v>
      </c>
      <c r="F61" s="321">
        <f t="shared" si="23"/>
        <v>1</v>
      </c>
      <c r="G61" s="321">
        <f t="shared" si="23"/>
        <v>1</v>
      </c>
      <c r="H61" s="321">
        <f t="shared" si="23"/>
        <v>1</v>
      </c>
      <c r="I61" s="321">
        <f t="shared" si="23"/>
        <v>1</v>
      </c>
      <c r="J61" s="321">
        <f t="shared" si="23"/>
        <v>1</v>
      </c>
      <c r="K61" s="321">
        <f t="shared" si="23"/>
        <v>1</v>
      </c>
      <c r="L61" s="321">
        <f t="shared" si="23"/>
        <v>1</v>
      </c>
      <c r="M61" s="321">
        <f t="shared" si="23"/>
        <v>1</v>
      </c>
      <c r="N61" s="321">
        <f t="shared" si="23"/>
        <v>1</v>
      </c>
      <c r="O61" s="321">
        <f t="shared" si="23"/>
        <v>1</v>
      </c>
      <c r="P61" s="321">
        <f t="shared" si="23"/>
        <v>2</v>
      </c>
      <c r="Q61" s="321">
        <f t="shared" si="23"/>
        <v>2</v>
      </c>
      <c r="R61" s="321">
        <f t="shared" si="23"/>
        <v>2</v>
      </c>
      <c r="S61" s="321">
        <f t="shared" si="23"/>
        <v>2</v>
      </c>
      <c r="T61" s="321">
        <f t="shared" si="23"/>
        <v>2</v>
      </c>
      <c r="U61" s="321">
        <f t="shared" si="23"/>
        <v>2</v>
      </c>
      <c r="V61" s="321">
        <f t="shared" si="23"/>
        <v>2</v>
      </c>
      <c r="W61" s="321">
        <f t="shared" si="23"/>
        <v>2</v>
      </c>
      <c r="X61" s="321">
        <f t="shared" si="23"/>
        <v>2</v>
      </c>
      <c r="Y61" s="321">
        <f t="shared" si="23"/>
        <v>2</v>
      </c>
      <c r="Z61" s="321">
        <f t="shared" si="23"/>
        <v>2</v>
      </c>
      <c r="AA61" s="321">
        <f t="shared" si="23"/>
        <v>2</v>
      </c>
      <c r="AB61" s="321">
        <f t="shared" si="23"/>
        <v>3</v>
      </c>
      <c r="AC61" s="321">
        <f t="shared" si="23"/>
        <v>3</v>
      </c>
      <c r="AD61" s="321">
        <f t="shared" si="23"/>
        <v>3</v>
      </c>
      <c r="AE61" s="321">
        <f t="shared" si="23"/>
        <v>3</v>
      </c>
      <c r="AF61" s="321">
        <f t="shared" si="23"/>
        <v>3</v>
      </c>
      <c r="AG61" s="321">
        <f t="shared" si="23"/>
        <v>3</v>
      </c>
      <c r="AH61" s="321">
        <f t="shared" si="23"/>
        <v>3</v>
      </c>
      <c r="AI61" s="321">
        <f t="shared" si="23"/>
        <v>3</v>
      </c>
      <c r="AJ61" s="321">
        <f t="shared" si="23"/>
        <v>3</v>
      </c>
      <c r="AK61" s="321">
        <f t="shared" si="23"/>
        <v>3</v>
      </c>
      <c r="AL61" s="321">
        <f t="shared" si="23"/>
        <v>3</v>
      </c>
      <c r="AM61" s="321">
        <f t="shared" si="23"/>
        <v>3</v>
      </c>
      <c r="AN61" s="321">
        <f t="shared" si="23"/>
        <v>4</v>
      </c>
      <c r="AO61" s="321">
        <f t="shared" si="23"/>
        <v>4</v>
      </c>
      <c r="AP61" s="321">
        <f t="shared" si="23"/>
        <v>4</v>
      </c>
      <c r="AQ61" s="321">
        <f t="shared" si="23"/>
        <v>4</v>
      </c>
      <c r="AR61" s="321">
        <f t="shared" si="23"/>
        <v>4</v>
      </c>
      <c r="AS61" s="321">
        <f t="shared" si="23"/>
        <v>4</v>
      </c>
      <c r="AT61" s="321">
        <f t="shared" si="23"/>
        <v>4</v>
      </c>
      <c r="AU61" s="321">
        <f t="shared" si="23"/>
        <v>4</v>
      </c>
      <c r="AV61" s="321">
        <f t="shared" si="23"/>
        <v>4</v>
      </c>
      <c r="AW61" s="321">
        <f t="shared" si="23"/>
        <v>4</v>
      </c>
      <c r="AX61" s="321">
        <f t="shared" si="23"/>
        <v>4</v>
      </c>
      <c r="AY61" s="321">
        <f t="shared" si="23"/>
        <v>4</v>
      </c>
      <c r="AZ61" s="321">
        <f t="shared" si="23"/>
        <v>5</v>
      </c>
      <c r="BA61" s="321">
        <f t="shared" si="23"/>
        <v>5</v>
      </c>
      <c r="BB61" s="321">
        <f t="shared" si="23"/>
        <v>5</v>
      </c>
      <c r="BC61" s="321">
        <f t="shared" si="23"/>
        <v>5</v>
      </c>
      <c r="BD61" s="321">
        <f t="shared" si="23"/>
        <v>5</v>
      </c>
      <c r="BE61" s="321">
        <f t="shared" si="23"/>
        <v>5</v>
      </c>
      <c r="BF61" s="321">
        <f t="shared" si="23"/>
        <v>5</v>
      </c>
      <c r="BG61" s="321">
        <f t="shared" si="23"/>
        <v>5</v>
      </c>
      <c r="BH61" s="321">
        <f t="shared" si="23"/>
        <v>5</v>
      </c>
      <c r="BI61" s="321">
        <f t="shared" si="23"/>
        <v>5</v>
      </c>
      <c r="BJ61" s="321">
        <f t="shared" si="23"/>
        <v>5</v>
      </c>
      <c r="BK61" s="321">
        <f t="shared" si="23"/>
        <v>5</v>
      </c>
      <c r="BL61" s="321">
        <f t="shared" si="23"/>
        <v>6</v>
      </c>
      <c r="BM61" s="321">
        <f t="shared" si="23"/>
        <v>6</v>
      </c>
      <c r="BN61" s="321">
        <f t="shared" si="23"/>
        <v>6</v>
      </c>
      <c r="BO61" s="321">
        <f t="shared" si="23"/>
        <v>6</v>
      </c>
      <c r="BP61" s="321">
        <f t="shared" si="23"/>
        <v>6</v>
      </c>
      <c r="BQ61" s="321">
        <f t="shared" ref="BQ61:EB61" si="24">IF(BQ62=1,BP61+1,BP61)</f>
        <v>6</v>
      </c>
      <c r="BR61" s="321">
        <f t="shared" si="24"/>
        <v>6</v>
      </c>
      <c r="BS61" s="321">
        <f t="shared" si="24"/>
        <v>6</v>
      </c>
      <c r="BT61" s="321">
        <f t="shared" si="24"/>
        <v>6</v>
      </c>
      <c r="BU61" s="321">
        <f t="shared" si="24"/>
        <v>6</v>
      </c>
      <c r="BV61" s="321">
        <f t="shared" si="24"/>
        <v>6</v>
      </c>
      <c r="BW61" s="321">
        <f t="shared" si="24"/>
        <v>6</v>
      </c>
      <c r="BX61" s="321">
        <f t="shared" si="24"/>
        <v>7</v>
      </c>
      <c r="BY61" s="321">
        <f t="shared" si="24"/>
        <v>7</v>
      </c>
      <c r="BZ61" s="321">
        <f t="shared" si="24"/>
        <v>7</v>
      </c>
      <c r="CA61" s="321">
        <f t="shared" si="24"/>
        <v>7</v>
      </c>
      <c r="CB61" s="321">
        <f t="shared" si="24"/>
        <v>7</v>
      </c>
      <c r="CC61" s="321">
        <f t="shared" si="24"/>
        <v>7</v>
      </c>
      <c r="CD61" s="321">
        <f t="shared" si="24"/>
        <v>7</v>
      </c>
      <c r="CE61" s="321">
        <f t="shared" si="24"/>
        <v>7</v>
      </c>
      <c r="CF61" s="321">
        <f t="shared" si="24"/>
        <v>7</v>
      </c>
      <c r="CG61" s="321">
        <f t="shared" si="24"/>
        <v>7</v>
      </c>
      <c r="CH61" s="321">
        <f t="shared" si="24"/>
        <v>7</v>
      </c>
      <c r="CI61" s="321">
        <f t="shared" si="24"/>
        <v>7</v>
      </c>
      <c r="CJ61" s="321">
        <f t="shared" si="24"/>
        <v>8</v>
      </c>
      <c r="CK61" s="321">
        <f t="shared" si="24"/>
        <v>8</v>
      </c>
      <c r="CL61" s="321">
        <f t="shared" si="24"/>
        <v>8</v>
      </c>
      <c r="CM61" s="321">
        <f t="shared" si="24"/>
        <v>8</v>
      </c>
      <c r="CN61" s="321">
        <f t="shared" si="24"/>
        <v>8</v>
      </c>
      <c r="CO61" s="321">
        <f t="shared" si="24"/>
        <v>8</v>
      </c>
      <c r="CP61" s="321">
        <f t="shared" si="24"/>
        <v>8</v>
      </c>
      <c r="CQ61" s="321">
        <f t="shared" si="24"/>
        <v>8</v>
      </c>
      <c r="CR61" s="321">
        <f t="shared" si="24"/>
        <v>8</v>
      </c>
      <c r="CS61" s="321">
        <f t="shared" si="24"/>
        <v>8</v>
      </c>
      <c r="CT61" s="321">
        <f t="shared" si="24"/>
        <v>8</v>
      </c>
      <c r="CU61" s="321">
        <f t="shared" si="24"/>
        <v>8</v>
      </c>
      <c r="CV61" s="321">
        <f t="shared" si="24"/>
        <v>9</v>
      </c>
      <c r="CW61" s="321">
        <f t="shared" si="24"/>
        <v>9</v>
      </c>
      <c r="CX61" s="321">
        <f t="shared" si="24"/>
        <v>9</v>
      </c>
      <c r="CY61" s="321">
        <f t="shared" si="24"/>
        <v>9</v>
      </c>
      <c r="CZ61" s="321">
        <f t="shared" si="24"/>
        <v>9</v>
      </c>
      <c r="DA61" s="321">
        <f t="shared" si="24"/>
        <v>9</v>
      </c>
      <c r="DB61" s="321">
        <f t="shared" si="24"/>
        <v>9</v>
      </c>
      <c r="DC61" s="321">
        <f t="shared" si="24"/>
        <v>9</v>
      </c>
      <c r="DD61" s="321">
        <f t="shared" si="24"/>
        <v>9</v>
      </c>
      <c r="DE61" s="321">
        <f t="shared" si="24"/>
        <v>9</v>
      </c>
      <c r="DF61" s="321">
        <f t="shared" si="24"/>
        <v>9</v>
      </c>
      <c r="DG61" s="321">
        <f t="shared" si="24"/>
        <v>9</v>
      </c>
      <c r="DH61" s="321">
        <f t="shared" si="24"/>
        <v>10</v>
      </c>
      <c r="DI61" s="321">
        <f t="shared" si="24"/>
        <v>10</v>
      </c>
      <c r="DJ61" s="321">
        <f t="shared" si="24"/>
        <v>10</v>
      </c>
      <c r="DK61" s="321">
        <f t="shared" si="24"/>
        <v>10</v>
      </c>
      <c r="DL61" s="321">
        <f t="shared" si="24"/>
        <v>10</v>
      </c>
      <c r="DM61" s="321">
        <f t="shared" si="24"/>
        <v>10</v>
      </c>
      <c r="DN61" s="321">
        <f t="shared" si="24"/>
        <v>10</v>
      </c>
      <c r="DO61" s="321">
        <f t="shared" si="24"/>
        <v>10</v>
      </c>
      <c r="DP61" s="321">
        <f t="shared" si="24"/>
        <v>10</v>
      </c>
      <c r="DQ61" s="321">
        <f t="shared" si="24"/>
        <v>10</v>
      </c>
      <c r="DR61" s="321">
        <f t="shared" si="24"/>
        <v>10</v>
      </c>
      <c r="DS61" s="321">
        <f t="shared" si="24"/>
        <v>10</v>
      </c>
      <c r="DT61" s="321">
        <f t="shared" si="24"/>
        <v>11</v>
      </c>
      <c r="DU61" s="321">
        <f t="shared" si="24"/>
        <v>11</v>
      </c>
      <c r="DV61" s="321">
        <f t="shared" si="24"/>
        <v>11</v>
      </c>
      <c r="DW61" s="321">
        <f t="shared" si="24"/>
        <v>11</v>
      </c>
      <c r="DX61" s="321">
        <f t="shared" si="24"/>
        <v>11</v>
      </c>
      <c r="DY61" s="321">
        <f t="shared" si="24"/>
        <v>11</v>
      </c>
      <c r="DZ61" s="321">
        <f t="shared" si="24"/>
        <v>11</v>
      </c>
      <c r="EA61" s="321">
        <f t="shared" si="24"/>
        <v>11</v>
      </c>
      <c r="EB61" s="321">
        <f t="shared" si="24"/>
        <v>11</v>
      </c>
      <c r="EC61" s="321">
        <f t="shared" ref="EC61:GN61" si="25">IF(EC62=1,EB61+1,EB61)</f>
        <v>11</v>
      </c>
      <c r="ED61" s="321">
        <f t="shared" si="25"/>
        <v>11</v>
      </c>
      <c r="EE61" s="321">
        <f t="shared" si="25"/>
        <v>11</v>
      </c>
      <c r="EF61" s="321">
        <f t="shared" si="25"/>
        <v>12</v>
      </c>
      <c r="EG61" s="321">
        <f t="shared" si="25"/>
        <v>12</v>
      </c>
      <c r="EH61" s="321">
        <f t="shared" si="25"/>
        <v>12</v>
      </c>
      <c r="EI61" s="321">
        <f t="shared" si="25"/>
        <v>12</v>
      </c>
      <c r="EJ61" s="321">
        <f t="shared" si="25"/>
        <v>12</v>
      </c>
      <c r="EK61" s="321">
        <f t="shared" si="25"/>
        <v>12</v>
      </c>
      <c r="EL61" s="321">
        <f t="shared" si="25"/>
        <v>12</v>
      </c>
      <c r="EM61" s="321">
        <f t="shared" si="25"/>
        <v>12</v>
      </c>
      <c r="EN61" s="321">
        <f t="shared" si="25"/>
        <v>12</v>
      </c>
      <c r="EO61" s="321">
        <f t="shared" si="25"/>
        <v>12</v>
      </c>
      <c r="EP61" s="321">
        <f t="shared" si="25"/>
        <v>12</v>
      </c>
      <c r="EQ61" s="321">
        <f t="shared" si="25"/>
        <v>12</v>
      </c>
      <c r="ER61" s="321">
        <f t="shared" si="25"/>
        <v>13</v>
      </c>
      <c r="ES61" s="321">
        <f t="shared" si="25"/>
        <v>13</v>
      </c>
      <c r="ET61" s="321">
        <f t="shared" si="25"/>
        <v>13</v>
      </c>
      <c r="EU61" s="321">
        <f t="shared" si="25"/>
        <v>13</v>
      </c>
      <c r="EV61" s="321">
        <f t="shared" si="25"/>
        <v>13</v>
      </c>
      <c r="EW61" s="321">
        <f t="shared" si="25"/>
        <v>13</v>
      </c>
      <c r="EX61" s="321">
        <f t="shared" si="25"/>
        <v>13</v>
      </c>
      <c r="EY61" s="321">
        <f t="shared" si="25"/>
        <v>13</v>
      </c>
      <c r="EZ61" s="321">
        <f t="shared" si="25"/>
        <v>13</v>
      </c>
      <c r="FA61" s="321">
        <f t="shared" si="25"/>
        <v>13</v>
      </c>
      <c r="FB61" s="321">
        <f t="shared" si="25"/>
        <v>13</v>
      </c>
      <c r="FC61" s="321">
        <f t="shared" si="25"/>
        <v>13</v>
      </c>
      <c r="FD61" s="321">
        <f t="shared" si="25"/>
        <v>14</v>
      </c>
      <c r="FE61" s="321">
        <f t="shared" si="25"/>
        <v>14</v>
      </c>
      <c r="FF61" s="321">
        <f t="shared" si="25"/>
        <v>14</v>
      </c>
      <c r="FG61" s="321">
        <f t="shared" si="25"/>
        <v>14</v>
      </c>
      <c r="FH61" s="321">
        <f t="shared" si="25"/>
        <v>14</v>
      </c>
      <c r="FI61" s="321">
        <f t="shared" si="25"/>
        <v>14</v>
      </c>
      <c r="FJ61" s="321">
        <f t="shared" si="25"/>
        <v>14</v>
      </c>
      <c r="FK61" s="321">
        <f t="shared" si="25"/>
        <v>14</v>
      </c>
      <c r="FL61" s="321">
        <f t="shared" si="25"/>
        <v>14</v>
      </c>
      <c r="FM61" s="321">
        <f t="shared" si="25"/>
        <v>14</v>
      </c>
      <c r="FN61" s="321">
        <f t="shared" si="25"/>
        <v>14</v>
      </c>
      <c r="FO61" s="321">
        <f t="shared" si="25"/>
        <v>14</v>
      </c>
      <c r="FP61" s="321">
        <f t="shared" si="25"/>
        <v>15</v>
      </c>
      <c r="FQ61" s="321">
        <f t="shared" si="25"/>
        <v>15</v>
      </c>
      <c r="FR61" s="321">
        <f t="shared" si="25"/>
        <v>15</v>
      </c>
      <c r="FS61" s="321">
        <f t="shared" si="25"/>
        <v>15</v>
      </c>
      <c r="FT61" s="321">
        <f t="shared" si="25"/>
        <v>15</v>
      </c>
      <c r="FU61" s="321">
        <f t="shared" si="25"/>
        <v>15</v>
      </c>
      <c r="FV61" s="321">
        <f t="shared" si="25"/>
        <v>15</v>
      </c>
      <c r="FW61" s="321">
        <f t="shared" si="25"/>
        <v>15</v>
      </c>
      <c r="FX61" s="321">
        <f t="shared" si="25"/>
        <v>15</v>
      </c>
      <c r="FY61" s="321">
        <f t="shared" si="25"/>
        <v>15</v>
      </c>
      <c r="FZ61" s="321">
        <f t="shared" si="25"/>
        <v>15</v>
      </c>
      <c r="GA61" s="321">
        <f t="shared" si="25"/>
        <v>15</v>
      </c>
      <c r="GB61" s="321">
        <f t="shared" si="25"/>
        <v>16</v>
      </c>
      <c r="GC61" s="321">
        <f t="shared" si="25"/>
        <v>16</v>
      </c>
      <c r="GD61" s="321">
        <f t="shared" si="25"/>
        <v>16</v>
      </c>
      <c r="GE61" s="321">
        <f t="shared" si="25"/>
        <v>16</v>
      </c>
      <c r="GF61" s="321">
        <f t="shared" si="25"/>
        <v>16</v>
      </c>
      <c r="GG61" s="321">
        <f t="shared" si="25"/>
        <v>16</v>
      </c>
      <c r="GH61" s="321">
        <f t="shared" si="25"/>
        <v>16</v>
      </c>
      <c r="GI61" s="321">
        <f t="shared" si="25"/>
        <v>16</v>
      </c>
      <c r="GJ61" s="321">
        <f t="shared" si="25"/>
        <v>16</v>
      </c>
      <c r="GK61" s="321">
        <f t="shared" si="25"/>
        <v>16</v>
      </c>
      <c r="GL61" s="321">
        <f t="shared" si="25"/>
        <v>16</v>
      </c>
      <c r="GM61" s="321">
        <f t="shared" si="25"/>
        <v>16</v>
      </c>
      <c r="GN61" s="321">
        <f t="shared" si="25"/>
        <v>17</v>
      </c>
      <c r="GO61" s="321">
        <f t="shared" ref="GO61:IZ61" si="26">IF(GO62=1,GN61+1,GN61)</f>
        <v>17</v>
      </c>
      <c r="GP61" s="321">
        <f t="shared" si="26"/>
        <v>17</v>
      </c>
      <c r="GQ61" s="321">
        <f t="shared" si="26"/>
        <v>17</v>
      </c>
      <c r="GR61" s="321">
        <f t="shared" si="26"/>
        <v>17</v>
      </c>
      <c r="GS61" s="321">
        <f t="shared" si="26"/>
        <v>17</v>
      </c>
      <c r="GT61" s="321">
        <f t="shared" si="26"/>
        <v>17</v>
      </c>
      <c r="GU61" s="321">
        <f t="shared" si="26"/>
        <v>17</v>
      </c>
      <c r="GV61" s="321">
        <f t="shared" si="26"/>
        <v>17</v>
      </c>
      <c r="GW61" s="321">
        <f t="shared" si="26"/>
        <v>17</v>
      </c>
      <c r="GX61" s="321">
        <f t="shared" si="26"/>
        <v>17</v>
      </c>
      <c r="GY61" s="321">
        <f t="shared" si="26"/>
        <v>17</v>
      </c>
      <c r="GZ61" s="321">
        <f t="shared" si="26"/>
        <v>18</v>
      </c>
      <c r="HA61" s="321">
        <f t="shared" si="26"/>
        <v>18</v>
      </c>
      <c r="HB61" s="321">
        <f t="shared" si="26"/>
        <v>18</v>
      </c>
      <c r="HC61" s="321">
        <f t="shared" si="26"/>
        <v>18</v>
      </c>
      <c r="HD61" s="321">
        <f t="shared" si="26"/>
        <v>18</v>
      </c>
      <c r="HE61" s="321">
        <f t="shared" si="26"/>
        <v>18</v>
      </c>
      <c r="HF61" s="321">
        <f t="shared" si="26"/>
        <v>18</v>
      </c>
      <c r="HG61" s="321">
        <f t="shared" si="26"/>
        <v>18</v>
      </c>
      <c r="HH61" s="321">
        <f t="shared" si="26"/>
        <v>18</v>
      </c>
      <c r="HI61" s="321">
        <f t="shared" si="26"/>
        <v>18</v>
      </c>
      <c r="HJ61" s="321">
        <f t="shared" si="26"/>
        <v>18</v>
      </c>
      <c r="HK61" s="321">
        <f t="shared" si="26"/>
        <v>18</v>
      </c>
      <c r="HL61" s="321">
        <f t="shared" si="26"/>
        <v>19</v>
      </c>
      <c r="HM61" s="321">
        <f t="shared" si="26"/>
        <v>19</v>
      </c>
      <c r="HN61" s="321">
        <f t="shared" si="26"/>
        <v>19</v>
      </c>
      <c r="HO61" s="321">
        <f t="shared" si="26"/>
        <v>19</v>
      </c>
      <c r="HP61" s="321">
        <f t="shared" si="26"/>
        <v>19</v>
      </c>
      <c r="HQ61" s="321">
        <f t="shared" si="26"/>
        <v>19</v>
      </c>
      <c r="HR61" s="321">
        <f t="shared" si="26"/>
        <v>19</v>
      </c>
      <c r="HS61" s="321">
        <f t="shared" si="26"/>
        <v>19</v>
      </c>
      <c r="HT61" s="321">
        <f t="shared" si="26"/>
        <v>19</v>
      </c>
      <c r="HU61" s="321">
        <f t="shared" si="26"/>
        <v>19</v>
      </c>
      <c r="HV61" s="321">
        <f t="shared" si="26"/>
        <v>19</v>
      </c>
      <c r="HW61" s="321">
        <f t="shared" si="26"/>
        <v>19</v>
      </c>
      <c r="HX61" s="321">
        <f t="shared" si="26"/>
        <v>20</v>
      </c>
      <c r="HY61" s="321">
        <f t="shared" si="26"/>
        <v>20</v>
      </c>
      <c r="HZ61" s="321">
        <f t="shared" si="26"/>
        <v>20</v>
      </c>
      <c r="IA61" s="321">
        <f t="shared" si="26"/>
        <v>20</v>
      </c>
      <c r="IB61" s="321">
        <f t="shared" si="26"/>
        <v>20</v>
      </c>
      <c r="IC61" s="321">
        <f t="shared" si="26"/>
        <v>20</v>
      </c>
      <c r="ID61" s="321">
        <f t="shared" si="26"/>
        <v>20</v>
      </c>
      <c r="IE61" s="321">
        <f t="shared" si="26"/>
        <v>20</v>
      </c>
      <c r="IF61" s="321">
        <f t="shared" si="26"/>
        <v>20</v>
      </c>
      <c r="IG61" s="321">
        <f t="shared" si="26"/>
        <v>20</v>
      </c>
      <c r="IH61" s="321">
        <f t="shared" si="26"/>
        <v>20</v>
      </c>
      <c r="II61" s="321">
        <f t="shared" si="26"/>
        <v>20</v>
      </c>
      <c r="IJ61" s="321">
        <f t="shared" si="26"/>
        <v>21</v>
      </c>
      <c r="IK61" s="321">
        <f t="shared" si="26"/>
        <v>21</v>
      </c>
      <c r="IL61" s="321">
        <f t="shared" si="26"/>
        <v>21</v>
      </c>
      <c r="IM61" s="321">
        <f t="shared" si="26"/>
        <v>21</v>
      </c>
      <c r="IN61" s="321">
        <f t="shared" si="26"/>
        <v>21</v>
      </c>
      <c r="IO61" s="321">
        <f t="shared" si="26"/>
        <v>21</v>
      </c>
      <c r="IP61" s="321">
        <f t="shared" si="26"/>
        <v>21</v>
      </c>
      <c r="IQ61" s="321">
        <f t="shared" si="26"/>
        <v>21</v>
      </c>
      <c r="IR61" s="321">
        <f t="shared" si="26"/>
        <v>21</v>
      </c>
      <c r="IS61" s="321">
        <f t="shared" si="26"/>
        <v>21</v>
      </c>
      <c r="IT61" s="321">
        <f t="shared" si="26"/>
        <v>21</v>
      </c>
      <c r="IU61" s="321">
        <f t="shared" si="26"/>
        <v>21</v>
      </c>
      <c r="IV61" s="321">
        <f t="shared" si="26"/>
        <v>22</v>
      </c>
      <c r="IW61" s="321">
        <f t="shared" si="26"/>
        <v>22</v>
      </c>
      <c r="IX61" s="321">
        <f t="shared" si="26"/>
        <v>22</v>
      </c>
      <c r="IY61" s="321">
        <f t="shared" si="26"/>
        <v>22</v>
      </c>
      <c r="IZ61" s="321">
        <f t="shared" si="26"/>
        <v>22</v>
      </c>
      <c r="JA61" s="321">
        <f t="shared" ref="JA61:JV61" si="27">IF(JA62=1,IZ61+1,IZ61)</f>
        <v>22</v>
      </c>
      <c r="JB61" s="321">
        <f t="shared" si="27"/>
        <v>22</v>
      </c>
      <c r="JC61" s="321">
        <f t="shared" si="27"/>
        <v>22</v>
      </c>
      <c r="JD61" s="321">
        <f t="shared" si="27"/>
        <v>22</v>
      </c>
      <c r="JE61" s="321">
        <f t="shared" si="27"/>
        <v>22</v>
      </c>
      <c r="JF61" s="321">
        <f t="shared" si="27"/>
        <v>22</v>
      </c>
      <c r="JG61" s="321">
        <f t="shared" si="27"/>
        <v>22</v>
      </c>
      <c r="JH61" s="321">
        <f t="shared" si="27"/>
        <v>23</v>
      </c>
      <c r="JI61" s="321">
        <f t="shared" si="27"/>
        <v>23</v>
      </c>
      <c r="JJ61" s="321">
        <f t="shared" si="27"/>
        <v>23</v>
      </c>
      <c r="JK61" s="321">
        <f t="shared" si="27"/>
        <v>23</v>
      </c>
      <c r="JL61" s="321">
        <f t="shared" si="27"/>
        <v>23</v>
      </c>
      <c r="JM61" s="321">
        <f t="shared" si="27"/>
        <v>23</v>
      </c>
      <c r="JN61" s="321">
        <f t="shared" si="27"/>
        <v>23</v>
      </c>
      <c r="JO61" s="321">
        <f t="shared" si="27"/>
        <v>23</v>
      </c>
      <c r="JP61" s="321">
        <f t="shared" si="27"/>
        <v>23</v>
      </c>
      <c r="JQ61" s="321">
        <f t="shared" si="27"/>
        <v>23</v>
      </c>
      <c r="JR61" s="321">
        <f t="shared" si="27"/>
        <v>23</v>
      </c>
      <c r="JS61" s="321">
        <f t="shared" si="27"/>
        <v>23</v>
      </c>
      <c r="JT61" s="321">
        <f t="shared" si="27"/>
        <v>24</v>
      </c>
      <c r="JU61" s="321">
        <f t="shared" si="27"/>
        <v>24</v>
      </c>
      <c r="JV61" s="321">
        <f t="shared" si="27"/>
        <v>24</v>
      </c>
    </row>
    <row r="62" spans="1:282" x14ac:dyDescent="0.25">
      <c r="A62" t="s">
        <v>472</v>
      </c>
      <c r="B62" s="285" t="s">
        <v>471</v>
      </c>
      <c r="C62" s="319">
        <v>0</v>
      </c>
      <c r="D62" s="321">
        <f>IF(C62=12,1,C62+1)</f>
        <v>1</v>
      </c>
      <c r="E62" s="321">
        <f t="shared" ref="E62:K62" si="28">IF(D62=12,1,D62+1)</f>
        <v>2</v>
      </c>
      <c r="F62" s="321">
        <f t="shared" si="28"/>
        <v>3</v>
      </c>
      <c r="G62" s="321">
        <f t="shared" si="28"/>
        <v>4</v>
      </c>
      <c r="H62" s="321">
        <f t="shared" si="28"/>
        <v>5</v>
      </c>
      <c r="I62" s="321">
        <f t="shared" si="28"/>
        <v>6</v>
      </c>
      <c r="J62" s="321">
        <f t="shared" si="28"/>
        <v>7</v>
      </c>
      <c r="K62" s="321">
        <f t="shared" si="28"/>
        <v>8</v>
      </c>
      <c r="L62" s="321">
        <f>IF(K62=12,1,K62+1)</f>
        <v>9</v>
      </c>
      <c r="M62" s="321">
        <f>IF(L62=12,1,L62+1)</f>
        <v>10</v>
      </c>
      <c r="N62" s="321">
        <f>IF(M62=12,1,M62+1)</f>
        <v>11</v>
      </c>
      <c r="O62" s="321">
        <f t="shared" ref="O62:BZ62" si="29">IF(N62=12,1,N62+1)</f>
        <v>12</v>
      </c>
      <c r="P62" s="321">
        <f t="shared" si="29"/>
        <v>1</v>
      </c>
      <c r="Q62" s="321">
        <f t="shared" si="29"/>
        <v>2</v>
      </c>
      <c r="R62" s="321">
        <f t="shared" si="29"/>
        <v>3</v>
      </c>
      <c r="S62" s="321">
        <f t="shared" si="29"/>
        <v>4</v>
      </c>
      <c r="T62" s="321">
        <f t="shared" si="29"/>
        <v>5</v>
      </c>
      <c r="U62" s="321">
        <f t="shared" si="29"/>
        <v>6</v>
      </c>
      <c r="V62" s="321">
        <f t="shared" si="29"/>
        <v>7</v>
      </c>
      <c r="W62" s="321">
        <f t="shared" si="29"/>
        <v>8</v>
      </c>
      <c r="X62" s="321">
        <f t="shared" si="29"/>
        <v>9</v>
      </c>
      <c r="Y62" s="321">
        <f t="shared" si="29"/>
        <v>10</v>
      </c>
      <c r="Z62" s="321">
        <f t="shared" si="29"/>
        <v>11</v>
      </c>
      <c r="AA62" s="321">
        <f t="shared" si="29"/>
        <v>12</v>
      </c>
      <c r="AB62" s="321">
        <f t="shared" si="29"/>
        <v>1</v>
      </c>
      <c r="AC62" s="321">
        <f t="shared" si="29"/>
        <v>2</v>
      </c>
      <c r="AD62" s="321">
        <f t="shared" si="29"/>
        <v>3</v>
      </c>
      <c r="AE62" s="321">
        <f t="shared" si="29"/>
        <v>4</v>
      </c>
      <c r="AF62" s="321">
        <f t="shared" si="29"/>
        <v>5</v>
      </c>
      <c r="AG62" s="321">
        <f t="shared" si="29"/>
        <v>6</v>
      </c>
      <c r="AH62" s="321">
        <f t="shared" si="29"/>
        <v>7</v>
      </c>
      <c r="AI62" s="321">
        <f t="shared" si="29"/>
        <v>8</v>
      </c>
      <c r="AJ62" s="321">
        <f t="shared" si="29"/>
        <v>9</v>
      </c>
      <c r="AK62" s="321">
        <f t="shared" si="29"/>
        <v>10</v>
      </c>
      <c r="AL62" s="321">
        <f t="shared" si="29"/>
        <v>11</v>
      </c>
      <c r="AM62" s="321">
        <f t="shared" si="29"/>
        <v>12</v>
      </c>
      <c r="AN62" s="321">
        <f t="shared" si="29"/>
        <v>1</v>
      </c>
      <c r="AO62" s="321">
        <f t="shared" si="29"/>
        <v>2</v>
      </c>
      <c r="AP62" s="321">
        <f t="shared" si="29"/>
        <v>3</v>
      </c>
      <c r="AQ62" s="321">
        <f t="shared" si="29"/>
        <v>4</v>
      </c>
      <c r="AR62" s="321">
        <f t="shared" si="29"/>
        <v>5</v>
      </c>
      <c r="AS62" s="321">
        <f t="shared" si="29"/>
        <v>6</v>
      </c>
      <c r="AT62" s="321">
        <f t="shared" si="29"/>
        <v>7</v>
      </c>
      <c r="AU62" s="321">
        <f t="shared" si="29"/>
        <v>8</v>
      </c>
      <c r="AV62" s="321">
        <f t="shared" si="29"/>
        <v>9</v>
      </c>
      <c r="AW62" s="321">
        <f t="shared" si="29"/>
        <v>10</v>
      </c>
      <c r="AX62" s="321">
        <f t="shared" si="29"/>
        <v>11</v>
      </c>
      <c r="AY62" s="321">
        <f t="shared" si="29"/>
        <v>12</v>
      </c>
      <c r="AZ62" s="321">
        <f t="shared" si="29"/>
        <v>1</v>
      </c>
      <c r="BA62" s="321">
        <f t="shared" si="29"/>
        <v>2</v>
      </c>
      <c r="BB62" s="321">
        <f t="shared" si="29"/>
        <v>3</v>
      </c>
      <c r="BC62" s="321">
        <f t="shared" si="29"/>
        <v>4</v>
      </c>
      <c r="BD62" s="321">
        <f t="shared" si="29"/>
        <v>5</v>
      </c>
      <c r="BE62" s="321">
        <f t="shared" si="29"/>
        <v>6</v>
      </c>
      <c r="BF62" s="321">
        <f t="shared" si="29"/>
        <v>7</v>
      </c>
      <c r="BG62" s="321">
        <f t="shared" si="29"/>
        <v>8</v>
      </c>
      <c r="BH62" s="321">
        <f t="shared" si="29"/>
        <v>9</v>
      </c>
      <c r="BI62" s="321">
        <f t="shared" si="29"/>
        <v>10</v>
      </c>
      <c r="BJ62" s="321">
        <f t="shared" si="29"/>
        <v>11</v>
      </c>
      <c r="BK62" s="321">
        <f t="shared" si="29"/>
        <v>12</v>
      </c>
      <c r="BL62" s="321">
        <f t="shared" si="29"/>
        <v>1</v>
      </c>
      <c r="BM62" s="321">
        <f t="shared" si="29"/>
        <v>2</v>
      </c>
      <c r="BN62" s="321">
        <f t="shared" si="29"/>
        <v>3</v>
      </c>
      <c r="BO62" s="321">
        <f t="shared" si="29"/>
        <v>4</v>
      </c>
      <c r="BP62" s="321">
        <f t="shared" si="29"/>
        <v>5</v>
      </c>
      <c r="BQ62" s="321">
        <f t="shared" si="29"/>
        <v>6</v>
      </c>
      <c r="BR62" s="321">
        <f t="shared" si="29"/>
        <v>7</v>
      </c>
      <c r="BS62" s="321">
        <f t="shared" si="29"/>
        <v>8</v>
      </c>
      <c r="BT62" s="321">
        <f t="shared" si="29"/>
        <v>9</v>
      </c>
      <c r="BU62" s="321">
        <f t="shared" si="29"/>
        <v>10</v>
      </c>
      <c r="BV62" s="321">
        <f t="shared" si="29"/>
        <v>11</v>
      </c>
      <c r="BW62" s="321">
        <f t="shared" si="29"/>
        <v>12</v>
      </c>
      <c r="BX62" s="321">
        <f t="shared" si="29"/>
        <v>1</v>
      </c>
      <c r="BY62" s="321">
        <f t="shared" si="29"/>
        <v>2</v>
      </c>
      <c r="BZ62" s="321">
        <f t="shared" si="29"/>
        <v>3</v>
      </c>
      <c r="CA62" s="321">
        <f t="shared" ref="CA62:EL62" si="30">IF(BZ62=12,1,BZ62+1)</f>
        <v>4</v>
      </c>
      <c r="CB62" s="321">
        <f t="shared" si="30"/>
        <v>5</v>
      </c>
      <c r="CC62" s="321">
        <f t="shared" si="30"/>
        <v>6</v>
      </c>
      <c r="CD62" s="321">
        <f t="shared" si="30"/>
        <v>7</v>
      </c>
      <c r="CE62" s="321">
        <f t="shared" si="30"/>
        <v>8</v>
      </c>
      <c r="CF62" s="321">
        <f t="shared" si="30"/>
        <v>9</v>
      </c>
      <c r="CG62" s="321">
        <f t="shared" si="30"/>
        <v>10</v>
      </c>
      <c r="CH62" s="321">
        <f t="shared" si="30"/>
        <v>11</v>
      </c>
      <c r="CI62" s="321">
        <f t="shared" si="30"/>
        <v>12</v>
      </c>
      <c r="CJ62" s="321">
        <f t="shared" si="30"/>
        <v>1</v>
      </c>
      <c r="CK62" s="321">
        <f t="shared" si="30"/>
        <v>2</v>
      </c>
      <c r="CL62" s="321">
        <f t="shared" si="30"/>
        <v>3</v>
      </c>
      <c r="CM62" s="321">
        <f t="shared" si="30"/>
        <v>4</v>
      </c>
      <c r="CN62" s="321">
        <f t="shared" si="30"/>
        <v>5</v>
      </c>
      <c r="CO62" s="321">
        <f t="shared" si="30"/>
        <v>6</v>
      </c>
      <c r="CP62" s="321">
        <f t="shared" si="30"/>
        <v>7</v>
      </c>
      <c r="CQ62" s="321">
        <f t="shared" si="30"/>
        <v>8</v>
      </c>
      <c r="CR62" s="321">
        <f t="shared" si="30"/>
        <v>9</v>
      </c>
      <c r="CS62" s="321">
        <f t="shared" si="30"/>
        <v>10</v>
      </c>
      <c r="CT62" s="321">
        <f t="shared" si="30"/>
        <v>11</v>
      </c>
      <c r="CU62" s="321">
        <f t="shared" si="30"/>
        <v>12</v>
      </c>
      <c r="CV62" s="321">
        <f t="shared" si="30"/>
        <v>1</v>
      </c>
      <c r="CW62" s="321">
        <f t="shared" si="30"/>
        <v>2</v>
      </c>
      <c r="CX62" s="321">
        <f t="shared" si="30"/>
        <v>3</v>
      </c>
      <c r="CY62" s="321">
        <f t="shared" si="30"/>
        <v>4</v>
      </c>
      <c r="CZ62" s="321">
        <f t="shared" si="30"/>
        <v>5</v>
      </c>
      <c r="DA62" s="321">
        <f t="shared" si="30"/>
        <v>6</v>
      </c>
      <c r="DB62" s="321">
        <f t="shared" si="30"/>
        <v>7</v>
      </c>
      <c r="DC62" s="321">
        <f t="shared" si="30"/>
        <v>8</v>
      </c>
      <c r="DD62" s="321">
        <f t="shared" si="30"/>
        <v>9</v>
      </c>
      <c r="DE62" s="321">
        <f t="shared" si="30"/>
        <v>10</v>
      </c>
      <c r="DF62" s="321">
        <f t="shared" si="30"/>
        <v>11</v>
      </c>
      <c r="DG62" s="321">
        <f t="shared" si="30"/>
        <v>12</v>
      </c>
      <c r="DH62" s="321">
        <f t="shared" si="30"/>
        <v>1</v>
      </c>
      <c r="DI62" s="321">
        <f t="shared" si="30"/>
        <v>2</v>
      </c>
      <c r="DJ62" s="321">
        <f t="shared" si="30"/>
        <v>3</v>
      </c>
      <c r="DK62" s="321">
        <f t="shared" si="30"/>
        <v>4</v>
      </c>
      <c r="DL62" s="321">
        <f t="shared" si="30"/>
        <v>5</v>
      </c>
      <c r="DM62" s="321">
        <f t="shared" si="30"/>
        <v>6</v>
      </c>
      <c r="DN62" s="321">
        <f t="shared" si="30"/>
        <v>7</v>
      </c>
      <c r="DO62" s="321">
        <f t="shared" si="30"/>
        <v>8</v>
      </c>
      <c r="DP62" s="321">
        <f t="shared" si="30"/>
        <v>9</v>
      </c>
      <c r="DQ62" s="321">
        <f t="shared" si="30"/>
        <v>10</v>
      </c>
      <c r="DR62" s="321">
        <f t="shared" si="30"/>
        <v>11</v>
      </c>
      <c r="DS62" s="321">
        <f t="shared" si="30"/>
        <v>12</v>
      </c>
      <c r="DT62" s="321">
        <f t="shared" si="30"/>
        <v>1</v>
      </c>
      <c r="DU62" s="321">
        <f t="shared" si="30"/>
        <v>2</v>
      </c>
      <c r="DV62" s="321">
        <f t="shared" si="30"/>
        <v>3</v>
      </c>
      <c r="DW62" s="321">
        <f t="shared" si="30"/>
        <v>4</v>
      </c>
      <c r="DX62" s="321">
        <f t="shared" si="30"/>
        <v>5</v>
      </c>
      <c r="DY62" s="321">
        <f t="shared" si="30"/>
        <v>6</v>
      </c>
      <c r="DZ62" s="321">
        <f t="shared" si="30"/>
        <v>7</v>
      </c>
      <c r="EA62" s="321">
        <f t="shared" si="30"/>
        <v>8</v>
      </c>
      <c r="EB62" s="321">
        <f t="shared" si="30"/>
        <v>9</v>
      </c>
      <c r="EC62" s="321">
        <f t="shared" si="30"/>
        <v>10</v>
      </c>
      <c r="ED62" s="321">
        <f t="shared" si="30"/>
        <v>11</v>
      </c>
      <c r="EE62" s="321">
        <f t="shared" si="30"/>
        <v>12</v>
      </c>
      <c r="EF62" s="321">
        <f t="shared" si="30"/>
        <v>1</v>
      </c>
      <c r="EG62" s="321">
        <f t="shared" si="30"/>
        <v>2</v>
      </c>
      <c r="EH62" s="321">
        <f t="shared" si="30"/>
        <v>3</v>
      </c>
      <c r="EI62" s="321">
        <f t="shared" si="30"/>
        <v>4</v>
      </c>
      <c r="EJ62" s="321">
        <f t="shared" si="30"/>
        <v>5</v>
      </c>
      <c r="EK62" s="321">
        <f t="shared" si="30"/>
        <v>6</v>
      </c>
      <c r="EL62" s="321">
        <f t="shared" si="30"/>
        <v>7</v>
      </c>
      <c r="EM62" s="321">
        <f t="shared" ref="EM62:GX62" si="31">IF(EL62=12,1,EL62+1)</f>
        <v>8</v>
      </c>
      <c r="EN62" s="321">
        <f t="shared" si="31"/>
        <v>9</v>
      </c>
      <c r="EO62" s="321">
        <f t="shared" si="31"/>
        <v>10</v>
      </c>
      <c r="EP62" s="321">
        <f t="shared" si="31"/>
        <v>11</v>
      </c>
      <c r="EQ62" s="321">
        <f t="shared" si="31"/>
        <v>12</v>
      </c>
      <c r="ER62" s="321">
        <f t="shared" si="31"/>
        <v>1</v>
      </c>
      <c r="ES62" s="321">
        <f t="shared" si="31"/>
        <v>2</v>
      </c>
      <c r="ET62" s="321">
        <f t="shared" si="31"/>
        <v>3</v>
      </c>
      <c r="EU62" s="321">
        <f t="shared" si="31"/>
        <v>4</v>
      </c>
      <c r="EV62" s="321">
        <f t="shared" si="31"/>
        <v>5</v>
      </c>
      <c r="EW62" s="321">
        <f t="shared" si="31"/>
        <v>6</v>
      </c>
      <c r="EX62" s="321">
        <f t="shared" si="31"/>
        <v>7</v>
      </c>
      <c r="EY62" s="321">
        <f t="shared" si="31"/>
        <v>8</v>
      </c>
      <c r="EZ62" s="321">
        <f t="shared" si="31"/>
        <v>9</v>
      </c>
      <c r="FA62" s="321">
        <f t="shared" si="31"/>
        <v>10</v>
      </c>
      <c r="FB62" s="321">
        <f t="shared" si="31"/>
        <v>11</v>
      </c>
      <c r="FC62" s="321">
        <f t="shared" si="31"/>
        <v>12</v>
      </c>
      <c r="FD62" s="321">
        <f t="shared" si="31"/>
        <v>1</v>
      </c>
      <c r="FE62" s="321">
        <f t="shared" si="31"/>
        <v>2</v>
      </c>
      <c r="FF62" s="321">
        <f t="shared" si="31"/>
        <v>3</v>
      </c>
      <c r="FG62" s="321">
        <f t="shared" si="31"/>
        <v>4</v>
      </c>
      <c r="FH62" s="321">
        <f t="shared" si="31"/>
        <v>5</v>
      </c>
      <c r="FI62" s="321">
        <f t="shared" si="31"/>
        <v>6</v>
      </c>
      <c r="FJ62" s="321">
        <f t="shared" si="31"/>
        <v>7</v>
      </c>
      <c r="FK62" s="321">
        <f t="shared" si="31"/>
        <v>8</v>
      </c>
      <c r="FL62" s="321">
        <f t="shared" si="31"/>
        <v>9</v>
      </c>
      <c r="FM62" s="321">
        <f t="shared" si="31"/>
        <v>10</v>
      </c>
      <c r="FN62" s="321">
        <f t="shared" si="31"/>
        <v>11</v>
      </c>
      <c r="FO62" s="321">
        <f t="shared" si="31"/>
        <v>12</v>
      </c>
      <c r="FP62" s="321">
        <f t="shared" si="31"/>
        <v>1</v>
      </c>
      <c r="FQ62" s="321">
        <f t="shared" si="31"/>
        <v>2</v>
      </c>
      <c r="FR62" s="321">
        <f t="shared" si="31"/>
        <v>3</v>
      </c>
      <c r="FS62" s="321">
        <f t="shared" si="31"/>
        <v>4</v>
      </c>
      <c r="FT62" s="321">
        <f t="shared" si="31"/>
        <v>5</v>
      </c>
      <c r="FU62" s="321">
        <f t="shared" si="31"/>
        <v>6</v>
      </c>
      <c r="FV62" s="321">
        <f t="shared" si="31"/>
        <v>7</v>
      </c>
      <c r="FW62" s="321">
        <f t="shared" si="31"/>
        <v>8</v>
      </c>
      <c r="FX62" s="321">
        <f t="shared" si="31"/>
        <v>9</v>
      </c>
      <c r="FY62" s="321">
        <f t="shared" si="31"/>
        <v>10</v>
      </c>
      <c r="FZ62" s="321">
        <f t="shared" si="31"/>
        <v>11</v>
      </c>
      <c r="GA62" s="321">
        <f t="shared" si="31"/>
        <v>12</v>
      </c>
      <c r="GB62" s="321">
        <f t="shared" si="31"/>
        <v>1</v>
      </c>
      <c r="GC62" s="321">
        <f t="shared" si="31"/>
        <v>2</v>
      </c>
      <c r="GD62" s="321">
        <f t="shared" si="31"/>
        <v>3</v>
      </c>
      <c r="GE62" s="321">
        <f t="shared" si="31"/>
        <v>4</v>
      </c>
      <c r="GF62" s="321">
        <f t="shared" si="31"/>
        <v>5</v>
      </c>
      <c r="GG62" s="321">
        <f t="shared" si="31"/>
        <v>6</v>
      </c>
      <c r="GH62" s="321">
        <f t="shared" si="31"/>
        <v>7</v>
      </c>
      <c r="GI62" s="321">
        <f t="shared" si="31"/>
        <v>8</v>
      </c>
      <c r="GJ62" s="321">
        <f t="shared" si="31"/>
        <v>9</v>
      </c>
      <c r="GK62" s="321">
        <f t="shared" si="31"/>
        <v>10</v>
      </c>
      <c r="GL62" s="321">
        <f t="shared" si="31"/>
        <v>11</v>
      </c>
      <c r="GM62" s="321">
        <f t="shared" si="31"/>
        <v>12</v>
      </c>
      <c r="GN62" s="321">
        <f t="shared" si="31"/>
        <v>1</v>
      </c>
      <c r="GO62" s="321">
        <f t="shared" si="31"/>
        <v>2</v>
      </c>
      <c r="GP62" s="321">
        <f t="shared" si="31"/>
        <v>3</v>
      </c>
      <c r="GQ62" s="321">
        <f t="shared" si="31"/>
        <v>4</v>
      </c>
      <c r="GR62" s="321">
        <f t="shared" si="31"/>
        <v>5</v>
      </c>
      <c r="GS62" s="321">
        <f t="shared" si="31"/>
        <v>6</v>
      </c>
      <c r="GT62" s="321">
        <f t="shared" si="31"/>
        <v>7</v>
      </c>
      <c r="GU62" s="321">
        <f t="shared" si="31"/>
        <v>8</v>
      </c>
      <c r="GV62" s="321">
        <f t="shared" si="31"/>
        <v>9</v>
      </c>
      <c r="GW62" s="321">
        <f t="shared" si="31"/>
        <v>10</v>
      </c>
      <c r="GX62" s="321">
        <f t="shared" si="31"/>
        <v>11</v>
      </c>
      <c r="GY62" s="321">
        <f t="shared" ref="GY62:JJ62" si="32">IF(GX62=12,1,GX62+1)</f>
        <v>12</v>
      </c>
      <c r="GZ62" s="321">
        <f t="shared" si="32"/>
        <v>1</v>
      </c>
      <c r="HA62" s="321">
        <f t="shared" si="32"/>
        <v>2</v>
      </c>
      <c r="HB62" s="321">
        <f t="shared" si="32"/>
        <v>3</v>
      </c>
      <c r="HC62" s="321">
        <f t="shared" si="32"/>
        <v>4</v>
      </c>
      <c r="HD62" s="321">
        <f t="shared" si="32"/>
        <v>5</v>
      </c>
      <c r="HE62" s="321">
        <f t="shared" si="32"/>
        <v>6</v>
      </c>
      <c r="HF62" s="321">
        <f t="shared" si="32"/>
        <v>7</v>
      </c>
      <c r="HG62" s="321">
        <f t="shared" si="32"/>
        <v>8</v>
      </c>
      <c r="HH62" s="321">
        <f t="shared" si="32"/>
        <v>9</v>
      </c>
      <c r="HI62" s="321">
        <f t="shared" si="32"/>
        <v>10</v>
      </c>
      <c r="HJ62" s="321">
        <f t="shared" si="32"/>
        <v>11</v>
      </c>
      <c r="HK62" s="321">
        <f t="shared" si="32"/>
        <v>12</v>
      </c>
      <c r="HL62" s="321">
        <f t="shared" si="32"/>
        <v>1</v>
      </c>
      <c r="HM62" s="321">
        <f t="shared" si="32"/>
        <v>2</v>
      </c>
      <c r="HN62" s="321">
        <f t="shared" si="32"/>
        <v>3</v>
      </c>
      <c r="HO62" s="321">
        <f t="shared" si="32"/>
        <v>4</v>
      </c>
      <c r="HP62" s="321">
        <f t="shared" si="32"/>
        <v>5</v>
      </c>
      <c r="HQ62" s="321">
        <f t="shared" si="32"/>
        <v>6</v>
      </c>
      <c r="HR62" s="321">
        <f t="shared" si="32"/>
        <v>7</v>
      </c>
      <c r="HS62" s="321">
        <f t="shared" si="32"/>
        <v>8</v>
      </c>
      <c r="HT62" s="321">
        <f t="shared" si="32"/>
        <v>9</v>
      </c>
      <c r="HU62" s="321">
        <f t="shared" si="32"/>
        <v>10</v>
      </c>
      <c r="HV62" s="321">
        <f t="shared" si="32"/>
        <v>11</v>
      </c>
      <c r="HW62" s="321">
        <f t="shared" si="32"/>
        <v>12</v>
      </c>
      <c r="HX62" s="321">
        <f t="shared" si="32"/>
        <v>1</v>
      </c>
      <c r="HY62" s="321">
        <f t="shared" si="32"/>
        <v>2</v>
      </c>
      <c r="HZ62" s="321">
        <f t="shared" si="32"/>
        <v>3</v>
      </c>
      <c r="IA62" s="321">
        <f t="shared" si="32"/>
        <v>4</v>
      </c>
      <c r="IB62" s="321">
        <f t="shared" si="32"/>
        <v>5</v>
      </c>
      <c r="IC62" s="321">
        <f t="shared" si="32"/>
        <v>6</v>
      </c>
      <c r="ID62" s="321">
        <f t="shared" si="32"/>
        <v>7</v>
      </c>
      <c r="IE62" s="321">
        <f t="shared" si="32"/>
        <v>8</v>
      </c>
      <c r="IF62" s="321">
        <f t="shared" si="32"/>
        <v>9</v>
      </c>
      <c r="IG62" s="321">
        <f t="shared" si="32"/>
        <v>10</v>
      </c>
      <c r="IH62" s="321">
        <f t="shared" si="32"/>
        <v>11</v>
      </c>
      <c r="II62" s="321">
        <f t="shared" si="32"/>
        <v>12</v>
      </c>
      <c r="IJ62" s="321">
        <f t="shared" si="32"/>
        <v>1</v>
      </c>
      <c r="IK62" s="321">
        <f t="shared" si="32"/>
        <v>2</v>
      </c>
      <c r="IL62" s="321">
        <f t="shared" si="32"/>
        <v>3</v>
      </c>
      <c r="IM62" s="321">
        <f t="shared" si="32"/>
        <v>4</v>
      </c>
      <c r="IN62" s="321">
        <f t="shared" si="32"/>
        <v>5</v>
      </c>
      <c r="IO62" s="321">
        <f t="shared" si="32"/>
        <v>6</v>
      </c>
      <c r="IP62" s="321">
        <f t="shared" si="32"/>
        <v>7</v>
      </c>
      <c r="IQ62" s="321">
        <f t="shared" si="32"/>
        <v>8</v>
      </c>
      <c r="IR62" s="321">
        <f t="shared" si="32"/>
        <v>9</v>
      </c>
      <c r="IS62" s="321">
        <f t="shared" si="32"/>
        <v>10</v>
      </c>
      <c r="IT62" s="321">
        <f t="shared" si="32"/>
        <v>11</v>
      </c>
      <c r="IU62" s="321">
        <f t="shared" si="32"/>
        <v>12</v>
      </c>
      <c r="IV62" s="321">
        <f t="shared" si="32"/>
        <v>1</v>
      </c>
      <c r="IW62" s="321">
        <f t="shared" si="32"/>
        <v>2</v>
      </c>
      <c r="IX62" s="321">
        <f t="shared" si="32"/>
        <v>3</v>
      </c>
      <c r="IY62" s="321">
        <f t="shared" si="32"/>
        <v>4</v>
      </c>
      <c r="IZ62" s="321">
        <f t="shared" si="32"/>
        <v>5</v>
      </c>
      <c r="JA62" s="321">
        <f t="shared" si="32"/>
        <v>6</v>
      </c>
      <c r="JB62" s="321">
        <f t="shared" si="32"/>
        <v>7</v>
      </c>
      <c r="JC62" s="321">
        <f t="shared" si="32"/>
        <v>8</v>
      </c>
      <c r="JD62" s="321">
        <f t="shared" si="32"/>
        <v>9</v>
      </c>
      <c r="JE62" s="321">
        <f t="shared" si="32"/>
        <v>10</v>
      </c>
      <c r="JF62" s="321">
        <f t="shared" si="32"/>
        <v>11</v>
      </c>
      <c r="JG62" s="321">
        <f t="shared" si="32"/>
        <v>12</v>
      </c>
      <c r="JH62" s="321">
        <f t="shared" si="32"/>
        <v>1</v>
      </c>
      <c r="JI62" s="321">
        <f t="shared" si="32"/>
        <v>2</v>
      </c>
      <c r="JJ62" s="321">
        <f t="shared" si="32"/>
        <v>3</v>
      </c>
      <c r="JK62" s="321">
        <f t="shared" ref="JK62:JV62" si="33">IF(JJ62=12,1,JJ62+1)</f>
        <v>4</v>
      </c>
      <c r="JL62" s="321">
        <f t="shared" si="33"/>
        <v>5</v>
      </c>
      <c r="JM62" s="321">
        <f t="shared" si="33"/>
        <v>6</v>
      </c>
      <c r="JN62" s="321">
        <f t="shared" si="33"/>
        <v>7</v>
      </c>
      <c r="JO62" s="321">
        <f t="shared" si="33"/>
        <v>8</v>
      </c>
      <c r="JP62" s="321">
        <f t="shared" si="33"/>
        <v>9</v>
      </c>
      <c r="JQ62" s="321">
        <f t="shared" si="33"/>
        <v>10</v>
      </c>
      <c r="JR62" s="321">
        <f t="shared" si="33"/>
        <v>11</v>
      </c>
      <c r="JS62" s="321">
        <f t="shared" si="33"/>
        <v>12</v>
      </c>
      <c r="JT62" s="321">
        <f t="shared" si="33"/>
        <v>1</v>
      </c>
      <c r="JU62" s="321">
        <f t="shared" si="33"/>
        <v>2</v>
      </c>
      <c r="JV62" s="321">
        <f t="shared" si="33"/>
        <v>3</v>
      </c>
    </row>
    <row r="63" spans="1:282" x14ac:dyDescent="0.25">
      <c r="A63" t="s">
        <v>454</v>
      </c>
      <c r="C63" s="319">
        <v>0</v>
      </c>
      <c r="D63" s="322">
        <f>C63+1</f>
        <v>1</v>
      </c>
      <c r="E63" s="322">
        <f t="shared" ref="E63:K63" si="34">D63+1</f>
        <v>2</v>
      </c>
      <c r="F63" s="322">
        <f t="shared" si="34"/>
        <v>3</v>
      </c>
      <c r="G63" s="322">
        <f t="shared" si="34"/>
        <v>4</v>
      </c>
      <c r="H63" s="322">
        <f t="shared" si="34"/>
        <v>5</v>
      </c>
      <c r="I63" s="322">
        <f t="shared" si="34"/>
        <v>6</v>
      </c>
      <c r="J63" s="322">
        <f t="shared" si="34"/>
        <v>7</v>
      </c>
      <c r="K63" s="322">
        <f t="shared" si="34"/>
        <v>8</v>
      </c>
      <c r="L63" s="322">
        <f>K63+1</f>
        <v>9</v>
      </c>
      <c r="M63" s="322">
        <f>L63+1</f>
        <v>10</v>
      </c>
      <c r="N63" s="322">
        <f>M63+1</f>
        <v>11</v>
      </c>
      <c r="O63" s="322">
        <f t="shared" ref="O63:BZ63" si="35">N63+1</f>
        <v>12</v>
      </c>
      <c r="P63" s="322">
        <f t="shared" si="35"/>
        <v>13</v>
      </c>
      <c r="Q63" s="322">
        <f t="shared" si="35"/>
        <v>14</v>
      </c>
      <c r="R63" s="322">
        <f t="shared" si="35"/>
        <v>15</v>
      </c>
      <c r="S63" s="322">
        <f t="shared" si="35"/>
        <v>16</v>
      </c>
      <c r="T63" s="322">
        <f t="shared" si="35"/>
        <v>17</v>
      </c>
      <c r="U63" s="322">
        <f t="shared" si="35"/>
        <v>18</v>
      </c>
      <c r="V63" s="322">
        <f t="shared" si="35"/>
        <v>19</v>
      </c>
      <c r="W63" s="322">
        <f t="shared" si="35"/>
        <v>20</v>
      </c>
      <c r="X63" s="322">
        <f t="shared" si="35"/>
        <v>21</v>
      </c>
      <c r="Y63" s="322">
        <f t="shared" si="35"/>
        <v>22</v>
      </c>
      <c r="Z63" s="322">
        <f t="shared" si="35"/>
        <v>23</v>
      </c>
      <c r="AA63" s="322">
        <f t="shared" si="35"/>
        <v>24</v>
      </c>
      <c r="AB63" s="322">
        <f t="shared" si="35"/>
        <v>25</v>
      </c>
      <c r="AC63" s="322">
        <f t="shared" si="35"/>
        <v>26</v>
      </c>
      <c r="AD63" s="322">
        <f t="shared" si="35"/>
        <v>27</v>
      </c>
      <c r="AE63" s="322">
        <f t="shared" si="35"/>
        <v>28</v>
      </c>
      <c r="AF63" s="322">
        <f t="shared" si="35"/>
        <v>29</v>
      </c>
      <c r="AG63" s="322">
        <f t="shared" si="35"/>
        <v>30</v>
      </c>
      <c r="AH63" s="322">
        <f t="shared" si="35"/>
        <v>31</v>
      </c>
      <c r="AI63" s="322">
        <f t="shared" si="35"/>
        <v>32</v>
      </c>
      <c r="AJ63" s="322">
        <f t="shared" si="35"/>
        <v>33</v>
      </c>
      <c r="AK63" s="322">
        <f t="shared" si="35"/>
        <v>34</v>
      </c>
      <c r="AL63" s="322">
        <f t="shared" si="35"/>
        <v>35</v>
      </c>
      <c r="AM63" s="322">
        <f t="shared" si="35"/>
        <v>36</v>
      </c>
      <c r="AN63" s="322">
        <f t="shared" si="35"/>
        <v>37</v>
      </c>
      <c r="AO63" s="322">
        <f t="shared" si="35"/>
        <v>38</v>
      </c>
      <c r="AP63" s="322">
        <f t="shared" si="35"/>
        <v>39</v>
      </c>
      <c r="AQ63" s="322">
        <f t="shared" si="35"/>
        <v>40</v>
      </c>
      <c r="AR63" s="322">
        <f t="shared" si="35"/>
        <v>41</v>
      </c>
      <c r="AS63" s="322">
        <f t="shared" si="35"/>
        <v>42</v>
      </c>
      <c r="AT63" s="322">
        <f t="shared" si="35"/>
        <v>43</v>
      </c>
      <c r="AU63" s="322">
        <f t="shared" si="35"/>
        <v>44</v>
      </c>
      <c r="AV63" s="322">
        <f t="shared" si="35"/>
        <v>45</v>
      </c>
      <c r="AW63" s="322">
        <f t="shared" si="35"/>
        <v>46</v>
      </c>
      <c r="AX63" s="322">
        <f t="shared" si="35"/>
        <v>47</v>
      </c>
      <c r="AY63" s="322">
        <f t="shared" si="35"/>
        <v>48</v>
      </c>
      <c r="AZ63" s="322">
        <f t="shared" si="35"/>
        <v>49</v>
      </c>
      <c r="BA63" s="322">
        <f t="shared" si="35"/>
        <v>50</v>
      </c>
      <c r="BB63" s="322">
        <f t="shared" si="35"/>
        <v>51</v>
      </c>
      <c r="BC63" s="322">
        <f t="shared" si="35"/>
        <v>52</v>
      </c>
      <c r="BD63" s="322">
        <f t="shared" si="35"/>
        <v>53</v>
      </c>
      <c r="BE63" s="322">
        <f t="shared" si="35"/>
        <v>54</v>
      </c>
      <c r="BF63" s="322">
        <f t="shared" si="35"/>
        <v>55</v>
      </c>
      <c r="BG63" s="322">
        <f t="shared" si="35"/>
        <v>56</v>
      </c>
      <c r="BH63" s="322">
        <f t="shared" si="35"/>
        <v>57</v>
      </c>
      <c r="BI63" s="322">
        <f t="shared" si="35"/>
        <v>58</v>
      </c>
      <c r="BJ63" s="322">
        <f t="shared" si="35"/>
        <v>59</v>
      </c>
      <c r="BK63" s="322">
        <f t="shared" si="35"/>
        <v>60</v>
      </c>
      <c r="BL63" s="322">
        <f t="shared" si="35"/>
        <v>61</v>
      </c>
      <c r="BM63" s="322">
        <f t="shared" si="35"/>
        <v>62</v>
      </c>
      <c r="BN63" s="322">
        <f t="shared" si="35"/>
        <v>63</v>
      </c>
      <c r="BO63" s="322">
        <f t="shared" si="35"/>
        <v>64</v>
      </c>
      <c r="BP63" s="322">
        <f t="shared" si="35"/>
        <v>65</v>
      </c>
      <c r="BQ63" s="322">
        <f t="shared" si="35"/>
        <v>66</v>
      </c>
      <c r="BR63" s="322">
        <f t="shared" si="35"/>
        <v>67</v>
      </c>
      <c r="BS63" s="322">
        <f t="shared" si="35"/>
        <v>68</v>
      </c>
      <c r="BT63" s="322">
        <f t="shared" si="35"/>
        <v>69</v>
      </c>
      <c r="BU63" s="322">
        <f t="shared" si="35"/>
        <v>70</v>
      </c>
      <c r="BV63" s="322">
        <f t="shared" si="35"/>
        <v>71</v>
      </c>
      <c r="BW63" s="322">
        <f t="shared" si="35"/>
        <v>72</v>
      </c>
      <c r="BX63" s="322">
        <f t="shared" si="35"/>
        <v>73</v>
      </c>
      <c r="BY63" s="322">
        <f t="shared" si="35"/>
        <v>74</v>
      </c>
      <c r="BZ63" s="322">
        <f t="shared" si="35"/>
        <v>75</v>
      </c>
      <c r="CA63" s="322">
        <f t="shared" ref="CA63:EL63" si="36">BZ63+1</f>
        <v>76</v>
      </c>
      <c r="CB63" s="322">
        <f t="shared" si="36"/>
        <v>77</v>
      </c>
      <c r="CC63" s="322">
        <f t="shared" si="36"/>
        <v>78</v>
      </c>
      <c r="CD63" s="322">
        <f t="shared" si="36"/>
        <v>79</v>
      </c>
      <c r="CE63" s="322">
        <f t="shared" si="36"/>
        <v>80</v>
      </c>
      <c r="CF63" s="322">
        <f t="shared" si="36"/>
        <v>81</v>
      </c>
      <c r="CG63" s="322">
        <f t="shared" si="36"/>
        <v>82</v>
      </c>
      <c r="CH63" s="322">
        <f t="shared" si="36"/>
        <v>83</v>
      </c>
      <c r="CI63" s="322">
        <f t="shared" si="36"/>
        <v>84</v>
      </c>
      <c r="CJ63" s="322">
        <f t="shared" si="36"/>
        <v>85</v>
      </c>
      <c r="CK63" s="322">
        <f t="shared" si="36"/>
        <v>86</v>
      </c>
      <c r="CL63" s="322">
        <f t="shared" si="36"/>
        <v>87</v>
      </c>
      <c r="CM63" s="322">
        <f t="shared" si="36"/>
        <v>88</v>
      </c>
      <c r="CN63" s="322">
        <f t="shared" si="36"/>
        <v>89</v>
      </c>
      <c r="CO63" s="322">
        <f t="shared" si="36"/>
        <v>90</v>
      </c>
      <c r="CP63" s="322">
        <f t="shared" si="36"/>
        <v>91</v>
      </c>
      <c r="CQ63" s="322">
        <f t="shared" si="36"/>
        <v>92</v>
      </c>
      <c r="CR63" s="322">
        <f t="shared" si="36"/>
        <v>93</v>
      </c>
      <c r="CS63" s="322">
        <f t="shared" si="36"/>
        <v>94</v>
      </c>
      <c r="CT63" s="322">
        <f t="shared" si="36"/>
        <v>95</v>
      </c>
      <c r="CU63" s="322">
        <f t="shared" si="36"/>
        <v>96</v>
      </c>
      <c r="CV63" s="322">
        <f t="shared" si="36"/>
        <v>97</v>
      </c>
      <c r="CW63" s="322">
        <f t="shared" si="36"/>
        <v>98</v>
      </c>
      <c r="CX63" s="322">
        <f t="shared" si="36"/>
        <v>99</v>
      </c>
      <c r="CY63" s="322">
        <f t="shared" si="36"/>
        <v>100</v>
      </c>
      <c r="CZ63" s="322">
        <f t="shared" si="36"/>
        <v>101</v>
      </c>
      <c r="DA63" s="322">
        <f t="shared" si="36"/>
        <v>102</v>
      </c>
      <c r="DB63" s="322">
        <f t="shared" si="36"/>
        <v>103</v>
      </c>
      <c r="DC63" s="322">
        <f t="shared" si="36"/>
        <v>104</v>
      </c>
      <c r="DD63" s="322">
        <f t="shared" si="36"/>
        <v>105</v>
      </c>
      <c r="DE63" s="322">
        <f t="shared" si="36"/>
        <v>106</v>
      </c>
      <c r="DF63" s="322">
        <f t="shared" si="36"/>
        <v>107</v>
      </c>
      <c r="DG63" s="322">
        <f t="shared" si="36"/>
        <v>108</v>
      </c>
      <c r="DH63" s="322">
        <f t="shared" si="36"/>
        <v>109</v>
      </c>
      <c r="DI63" s="322">
        <f t="shared" si="36"/>
        <v>110</v>
      </c>
      <c r="DJ63" s="322">
        <f t="shared" si="36"/>
        <v>111</v>
      </c>
      <c r="DK63" s="322">
        <f t="shared" si="36"/>
        <v>112</v>
      </c>
      <c r="DL63" s="322">
        <f t="shared" si="36"/>
        <v>113</v>
      </c>
      <c r="DM63" s="322">
        <f t="shared" si="36"/>
        <v>114</v>
      </c>
      <c r="DN63" s="322">
        <f t="shared" si="36"/>
        <v>115</v>
      </c>
      <c r="DO63" s="322">
        <f t="shared" si="36"/>
        <v>116</v>
      </c>
      <c r="DP63" s="322">
        <f t="shared" si="36"/>
        <v>117</v>
      </c>
      <c r="DQ63" s="322">
        <f t="shared" si="36"/>
        <v>118</v>
      </c>
      <c r="DR63" s="322">
        <f t="shared" si="36"/>
        <v>119</v>
      </c>
      <c r="DS63" s="322">
        <f t="shared" si="36"/>
        <v>120</v>
      </c>
      <c r="DT63" s="322">
        <f t="shared" si="36"/>
        <v>121</v>
      </c>
      <c r="DU63" s="322">
        <f t="shared" si="36"/>
        <v>122</v>
      </c>
      <c r="DV63" s="322">
        <f t="shared" si="36"/>
        <v>123</v>
      </c>
      <c r="DW63" s="322">
        <f t="shared" si="36"/>
        <v>124</v>
      </c>
      <c r="DX63" s="322">
        <f t="shared" si="36"/>
        <v>125</v>
      </c>
      <c r="DY63" s="322">
        <f t="shared" si="36"/>
        <v>126</v>
      </c>
      <c r="DZ63" s="322">
        <f t="shared" si="36"/>
        <v>127</v>
      </c>
      <c r="EA63" s="322">
        <f t="shared" si="36"/>
        <v>128</v>
      </c>
      <c r="EB63" s="322">
        <f t="shared" si="36"/>
        <v>129</v>
      </c>
      <c r="EC63" s="322">
        <f t="shared" si="36"/>
        <v>130</v>
      </c>
      <c r="ED63" s="322">
        <f t="shared" si="36"/>
        <v>131</v>
      </c>
      <c r="EE63" s="322">
        <f t="shared" si="36"/>
        <v>132</v>
      </c>
      <c r="EF63" s="322">
        <f t="shared" si="36"/>
        <v>133</v>
      </c>
      <c r="EG63" s="322">
        <f t="shared" si="36"/>
        <v>134</v>
      </c>
      <c r="EH63" s="322">
        <f t="shared" si="36"/>
        <v>135</v>
      </c>
      <c r="EI63" s="322">
        <f t="shared" si="36"/>
        <v>136</v>
      </c>
      <c r="EJ63" s="322">
        <f t="shared" si="36"/>
        <v>137</v>
      </c>
      <c r="EK63" s="322">
        <f t="shared" si="36"/>
        <v>138</v>
      </c>
      <c r="EL63" s="322">
        <f t="shared" si="36"/>
        <v>139</v>
      </c>
      <c r="EM63" s="322">
        <f t="shared" ref="EM63:GX63" si="37">EL63+1</f>
        <v>140</v>
      </c>
      <c r="EN63" s="322">
        <f t="shared" si="37"/>
        <v>141</v>
      </c>
      <c r="EO63" s="322">
        <f t="shared" si="37"/>
        <v>142</v>
      </c>
      <c r="EP63" s="322">
        <f t="shared" si="37"/>
        <v>143</v>
      </c>
      <c r="EQ63" s="322">
        <f t="shared" si="37"/>
        <v>144</v>
      </c>
      <c r="ER63" s="322">
        <f t="shared" si="37"/>
        <v>145</v>
      </c>
      <c r="ES63" s="322">
        <f t="shared" si="37"/>
        <v>146</v>
      </c>
      <c r="ET63" s="322">
        <f t="shared" si="37"/>
        <v>147</v>
      </c>
      <c r="EU63" s="322">
        <f t="shared" si="37"/>
        <v>148</v>
      </c>
      <c r="EV63" s="322">
        <f t="shared" si="37"/>
        <v>149</v>
      </c>
      <c r="EW63" s="322">
        <f t="shared" si="37"/>
        <v>150</v>
      </c>
      <c r="EX63" s="322">
        <f t="shared" si="37"/>
        <v>151</v>
      </c>
      <c r="EY63" s="322">
        <f t="shared" si="37"/>
        <v>152</v>
      </c>
      <c r="EZ63" s="322">
        <f t="shared" si="37"/>
        <v>153</v>
      </c>
      <c r="FA63" s="322">
        <f t="shared" si="37"/>
        <v>154</v>
      </c>
      <c r="FB63" s="322">
        <f t="shared" si="37"/>
        <v>155</v>
      </c>
      <c r="FC63" s="322">
        <f t="shared" si="37"/>
        <v>156</v>
      </c>
      <c r="FD63" s="322">
        <f t="shared" si="37"/>
        <v>157</v>
      </c>
      <c r="FE63" s="322">
        <f t="shared" si="37"/>
        <v>158</v>
      </c>
      <c r="FF63" s="322">
        <f t="shared" si="37"/>
        <v>159</v>
      </c>
      <c r="FG63" s="322">
        <f t="shared" si="37"/>
        <v>160</v>
      </c>
      <c r="FH63" s="322">
        <f t="shared" si="37"/>
        <v>161</v>
      </c>
      <c r="FI63" s="322">
        <f t="shared" si="37"/>
        <v>162</v>
      </c>
      <c r="FJ63" s="322">
        <f t="shared" si="37"/>
        <v>163</v>
      </c>
      <c r="FK63" s="322">
        <f t="shared" si="37"/>
        <v>164</v>
      </c>
      <c r="FL63" s="322">
        <f t="shared" si="37"/>
        <v>165</v>
      </c>
      <c r="FM63" s="322">
        <f t="shared" si="37"/>
        <v>166</v>
      </c>
      <c r="FN63" s="322">
        <f t="shared" si="37"/>
        <v>167</v>
      </c>
      <c r="FO63" s="322">
        <f t="shared" si="37"/>
        <v>168</v>
      </c>
      <c r="FP63" s="322">
        <f t="shared" si="37"/>
        <v>169</v>
      </c>
      <c r="FQ63" s="322">
        <f t="shared" si="37"/>
        <v>170</v>
      </c>
      <c r="FR63" s="322">
        <f t="shared" si="37"/>
        <v>171</v>
      </c>
      <c r="FS63" s="322">
        <f t="shared" si="37"/>
        <v>172</v>
      </c>
      <c r="FT63" s="322">
        <f t="shared" si="37"/>
        <v>173</v>
      </c>
      <c r="FU63" s="322">
        <f t="shared" si="37"/>
        <v>174</v>
      </c>
      <c r="FV63" s="322">
        <f t="shared" si="37"/>
        <v>175</v>
      </c>
      <c r="FW63" s="322">
        <f t="shared" si="37"/>
        <v>176</v>
      </c>
      <c r="FX63" s="322">
        <f t="shared" si="37"/>
        <v>177</v>
      </c>
      <c r="FY63" s="322">
        <f t="shared" si="37"/>
        <v>178</v>
      </c>
      <c r="FZ63" s="322">
        <f t="shared" si="37"/>
        <v>179</v>
      </c>
      <c r="GA63" s="322">
        <f t="shared" si="37"/>
        <v>180</v>
      </c>
      <c r="GB63" s="322">
        <f t="shared" si="37"/>
        <v>181</v>
      </c>
      <c r="GC63" s="322">
        <f t="shared" si="37"/>
        <v>182</v>
      </c>
      <c r="GD63" s="322">
        <f t="shared" si="37"/>
        <v>183</v>
      </c>
      <c r="GE63" s="322">
        <f t="shared" si="37"/>
        <v>184</v>
      </c>
      <c r="GF63" s="322">
        <f t="shared" si="37"/>
        <v>185</v>
      </c>
      <c r="GG63" s="322">
        <f t="shared" si="37"/>
        <v>186</v>
      </c>
      <c r="GH63" s="322">
        <f t="shared" si="37"/>
        <v>187</v>
      </c>
      <c r="GI63" s="322">
        <f t="shared" si="37"/>
        <v>188</v>
      </c>
      <c r="GJ63" s="322">
        <f t="shared" si="37"/>
        <v>189</v>
      </c>
      <c r="GK63" s="322">
        <f t="shared" si="37"/>
        <v>190</v>
      </c>
      <c r="GL63" s="322">
        <f t="shared" si="37"/>
        <v>191</v>
      </c>
      <c r="GM63" s="322">
        <f t="shared" si="37"/>
        <v>192</v>
      </c>
      <c r="GN63" s="322">
        <f t="shared" si="37"/>
        <v>193</v>
      </c>
      <c r="GO63" s="322">
        <f t="shared" si="37"/>
        <v>194</v>
      </c>
      <c r="GP63" s="322">
        <f t="shared" si="37"/>
        <v>195</v>
      </c>
      <c r="GQ63" s="322">
        <f t="shared" si="37"/>
        <v>196</v>
      </c>
      <c r="GR63" s="322">
        <f t="shared" si="37"/>
        <v>197</v>
      </c>
      <c r="GS63" s="322">
        <f t="shared" si="37"/>
        <v>198</v>
      </c>
      <c r="GT63" s="322">
        <f t="shared" si="37"/>
        <v>199</v>
      </c>
      <c r="GU63" s="322">
        <f t="shared" si="37"/>
        <v>200</v>
      </c>
      <c r="GV63" s="322">
        <f t="shared" si="37"/>
        <v>201</v>
      </c>
      <c r="GW63" s="322">
        <f t="shared" si="37"/>
        <v>202</v>
      </c>
      <c r="GX63" s="322">
        <f t="shared" si="37"/>
        <v>203</v>
      </c>
      <c r="GY63" s="322">
        <f t="shared" ref="GY63:JJ63" si="38">GX63+1</f>
        <v>204</v>
      </c>
      <c r="GZ63" s="322">
        <f t="shared" si="38"/>
        <v>205</v>
      </c>
      <c r="HA63" s="322">
        <f t="shared" si="38"/>
        <v>206</v>
      </c>
      <c r="HB63" s="322">
        <f t="shared" si="38"/>
        <v>207</v>
      </c>
      <c r="HC63" s="322">
        <f t="shared" si="38"/>
        <v>208</v>
      </c>
      <c r="HD63" s="322">
        <f t="shared" si="38"/>
        <v>209</v>
      </c>
      <c r="HE63" s="322">
        <f t="shared" si="38"/>
        <v>210</v>
      </c>
      <c r="HF63" s="322">
        <f t="shared" si="38"/>
        <v>211</v>
      </c>
      <c r="HG63" s="322">
        <f t="shared" si="38"/>
        <v>212</v>
      </c>
      <c r="HH63" s="322">
        <f t="shared" si="38"/>
        <v>213</v>
      </c>
      <c r="HI63" s="322">
        <f t="shared" si="38"/>
        <v>214</v>
      </c>
      <c r="HJ63" s="322">
        <f t="shared" si="38"/>
        <v>215</v>
      </c>
      <c r="HK63" s="322">
        <f t="shared" si="38"/>
        <v>216</v>
      </c>
      <c r="HL63" s="322">
        <f t="shared" si="38"/>
        <v>217</v>
      </c>
      <c r="HM63" s="322">
        <f t="shared" si="38"/>
        <v>218</v>
      </c>
      <c r="HN63" s="322">
        <f t="shared" si="38"/>
        <v>219</v>
      </c>
      <c r="HO63" s="322">
        <f t="shared" si="38"/>
        <v>220</v>
      </c>
      <c r="HP63" s="322">
        <f t="shared" si="38"/>
        <v>221</v>
      </c>
      <c r="HQ63" s="322">
        <f t="shared" si="38"/>
        <v>222</v>
      </c>
      <c r="HR63" s="322">
        <f t="shared" si="38"/>
        <v>223</v>
      </c>
      <c r="HS63" s="322">
        <f t="shared" si="38"/>
        <v>224</v>
      </c>
      <c r="HT63" s="322">
        <f t="shared" si="38"/>
        <v>225</v>
      </c>
      <c r="HU63" s="322">
        <f t="shared" si="38"/>
        <v>226</v>
      </c>
      <c r="HV63" s="322">
        <f t="shared" si="38"/>
        <v>227</v>
      </c>
      <c r="HW63" s="322">
        <f t="shared" si="38"/>
        <v>228</v>
      </c>
      <c r="HX63" s="322">
        <f t="shared" si="38"/>
        <v>229</v>
      </c>
      <c r="HY63" s="322">
        <f t="shared" si="38"/>
        <v>230</v>
      </c>
      <c r="HZ63" s="322">
        <f t="shared" si="38"/>
        <v>231</v>
      </c>
      <c r="IA63" s="322">
        <f t="shared" si="38"/>
        <v>232</v>
      </c>
      <c r="IB63" s="322">
        <f t="shared" si="38"/>
        <v>233</v>
      </c>
      <c r="IC63" s="322">
        <f t="shared" si="38"/>
        <v>234</v>
      </c>
      <c r="ID63" s="322">
        <f t="shared" si="38"/>
        <v>235</v>
      </c>
      <c r="IE63" s="322">
        <f t="shared" si="38"/>
        <v>236</v>
      </c>
      <c r="IF63" s="322">
        <f t="shared" si="38"/>
        <v>237</v>
      </c>
      <c r="IG63" s="322">
        <f t="shared" si="38"/>
        <v>238</v>
      </c>
      <c r="IH63" s="322">
        <f t="shared" si="38"/>
        <v>239</v>
      </c>
      <c r="II63" s="322">
        <f t="shared" si="38"/>
        <v>240</v>
      </c>
      <c r="IJ63" s="322">
        <f t="shared" si="38"/>
        <v>241</v>
      </c>
      <c r="IK63" s="322">
        <f t="shared" si="38"/>
        <v>242</v>
      </c>
      <c r="IL63" s="322">
        <f t="shared" si="38"/>
        <v>243</v>
      </c>
      <c r="IM63" s="322">
        <f t="shared" si="38"/>
        <v>244</v>
      </c>
      <c r="IN63" s="322">
        <f t="shared" si="38"/>
        <v>245</v>
      </c>
      <c r="IO63" s="322">
        <f t="shared" si="38"/>
        <v>246</v>
      </c>
      <c r="IP63" s="322">
        <f t="shared" si="38"/>
        <v>247</v>
      </c>
      <c r="IQ63" s="322">
        <f t="shared" si="38"/>
        <v>248</v>
      </c>
      <c r="IR63" s="322">
        <f t="shared" si="38"/>
        <v>249</v>
      </c>
      <c r="IS63" s="322">
        <f t="shared" si="38"/>
        <v>250</v>
      </c>
      <c r="IT63" s="322">
        <f t="shared" si="38"/>
        <v>251</v>
      </c>
      <c r="IU63" s="322">
        <f t="shared" si="38"/>
        <v>252</v>
      </c>
      <c r="IV63" s="322">
        <f t="shared" si="38"/>
        <v>253</v>
      </c>
      <c r="IW63" s="322">
        <f t="shared" si="38"/>
        <v>254</v>
      </c>
      <c r="IX63" s="322">
        <f t="shared" si="38"/>
        <v>255</v>
      </c>
      <c r="IY63" s="322">
        <f t="shared" si="38"/>
        <v>256</v>
      </c>
      <c r="IZ63" s="322">
        <f t="shared" si="38"/>
        <v>257</v>
      </c>
      <c r="JA63" s="322">
        <f t="shared" si="38"/>
        <v>258</v>
      </c>
      <c r="JB63" s="322">
        <f t="shared" si="38"/>
        <v>259</v>
      </c>
      <c r="JC63" s="322">
        <f t="shared" si="38"/>
        <v>260</v>
      </c>
      <c r="JD63" s="322">
        <f t="shared" si="38"/>
        <v>261</v>
      </c>
      <c r="JE63" s="322">
        <f t="shared" si="38"/>
        <v>262</v>
      </c>
      <c r="JF63" s="322">
        <f t="shared" si="38"/>
        <v>263</v>
      </c>
      <c r="JG63" s="322">
        <f t="shared" si="38"/>
        <v>264</v>
      </c>
      <c r="JH63" s="322">
        <f t="shared" si="38"/>
        <v>265</v>
      </c>
      <c r="JI63" s="322">
        <f t="shared" si="38"/>
        <v>266</v>
      </c>
      <c r="JJ63" s="322">
        <f t="shared" si="38"/>
        <v>267</v>
      </c>
      <c r="JK63" s="322">
        <f t="shared" ref="JK63:JV63" si="39">JJ63+1</f>
        <v>268</v>
      </c>
      <c r="JL63" s="322">
        <f t="shared" si="39"/>
        <v>269</v>
      </c>
      <c r="JM63" s="322">
        <f t="shared" si="39"/>
        <v>270</v>
      </c>
      <c r="JN63" s="322">
        <f t="shared" si="39"/>
        <v>271</v>
      </c>
      <c r="JO63" s="322">
        <f t="shared" si="39"/>
        <v>272</v>
      </c>
      <c r="JP63" s="322">
        <f t="shared" si="39"/>
        <v>273</v>
      </c>
      <c r="JQ63" s="322">
        <f t="shared" si="39"/>
        <v>274</v>
      </c>
      <c r="JR63" s="322">
        <f t="shared" si="39"/>
        <v>275</v>
      </c>
      <c r="JS63" s="322">
        <f t="shared" si="39"/>
        <v>276</v>
      </c>
      <c r="JT63" s="322">
        <f t="shared" si="39"/>
        <v>277</v>
      </c>
      <c r="JU63" s="322">
        <f t="shared" si="39"/>
        <v>278</v>
      </c>
      <c r="JV63" s="322">
        <f t="shared" si="39"/>
        <v>279</v>
      </c>
    </row>
    <row r="64" spans="1:282" x14ac:dyDescent="0.25">
      <c r="A64" t="str">
        <f>"Payment Index - Advance "&amp;B64</f>
        <v>Payment Index - Advance 1</v>
      </c>
      <c r="B64" s="328">
        <v>1</v>
      </c>
      <c r="C64" s="322">
        <v>1</v>
      </c>
      <c r="D64" s="322">
        <f>IF(D$63&gt;=$C$44+12*($B64-1),C64+1,0)</f>
        <v>2</v>
      </c>
      <c r="E64" s="322">
        <f t="shared" ref="E64:BN64" si="40">IF(E$63&gt;=$C$44+12*($B64-1),D64+1,0)</f>
        <v>3</v>
      </c>
      <c r="F64" s="322">
        <f t="shared" si="40"/>
        <v>4</v>
      </c>
      <c r="G64" s="322">
        <f t="shared" si="40"/>
        <v>5</v>
      </c>
      <c r="H64" s="322">
        <f t="shared" si="40"/>
        <v>6</v>
      </c>
      <c r="I64" s="322">
        <f t="shared" si="40"/>
        <v>7</v>
      </c>
      <c r="J64" s="322">
        <f t="shared" si="40"/>
        <v>8</v>
      </c>
      <c r="K64" s="322">
        <f t="shared" si="40"/>
        <v>9</v>
      </c>
      <c r="L64" s="322">
        <f t="shared" si="40"/>
        <v>10</v>
      </c>
      <c r="M64" s="322">
        <f t="shared" si="40"/>
        <v>11</v>
      </c>
      <c r="N64" s="322">
        <f t="shared" si="40"/>
        <v>12</v>
      </c>
      <c r="O64" s="322">
        <f t="shared" si="40"/>
        <v>13</v>
      </c>
      <c r="P64" s="322">
        <f t="shared" si="40"/>
        <v>14</v>
      </c>
      <c r="Q64" s="322">
        <f t="shared" si="40"/>
        <v>15</v>
      </c>
      <c r="R64" s="322">
        <f t="shared" si="40"/>
        <v>16</v>
      </c>
      <c r="S64" s="322">
        <f t="shared" si="40"/>
        <v>17</v>
      </c>
      <c r="T64" s="322">
        <f t="shared" si="40"/>
        <v>18</v>
      </c>
      <c r="U64" s="322">
        <f t="shared" si="40"/>
        <v>19</v>
      </c>
      <c r="V64" s="322">
        <f t="shared" si="40"/>
        <v>20</v>
      </c>
      <c r="W64" s="322">
        <f t="shared" si="40"/>
        <v>21</v>
      </c>
      <c r="X64" s="322">
        <f t="shared" si="40"/>
        <v>22</v>
      </c>
      <c r="Y64" s="322">
        <f t="shared" si="40"/>
        <v>23</v>
      </c>
      <c r="Z64" s="322">
        <f t="shared" si="40"/>
        <v>24</v>
      </c>
      <c r="AA64" s="322">
        <f t="shared" si="40"/>
        <v>25</v>
      </c>
      <c r="AB64" s="322">
        <f t="shared" si="40"/>
        <v>26</v>
      </c>
      <c r="AC64" s="322">
        <f t="shared" si="40"/>
        <v>27</v>
      </c>
      <c r="AD64" s="322">
        <f t="shared" si="40"/>
        <v>28</v>
      </c>
      <c r="AE64" s="322">
        <f t="shared" si="40"/>
        <v>29</v>
      </c>
      <c r="AF64" s="322">
        <f t="shared" si="40"/>
        <v>30</v>
      </c>
      <c r="AG64" s="322">
        <f t="shared" si="40"/>
        <v>31</v>
      </c>
      <c r="AH64" s="322">
        <f t="shared" si="40"/>
        <v>32</v>
      </c>
      <c r="AI64" s="322">
        <f t="shared" si="40"/>
        <v>33</v>
      </c>
      <c r="AJ64" s="322">
        <f t="shared" si="40"/>
        <v>34</v>
      </c>
      <c r="AK64" s="322">
        <f t="shared" si="40"/>
        <v>35</v>
      </c>
      <c r="AL64" s="322">
        <f t="shared" si="40"/>
        <v>36</v>
      </c>
      <c r="AM64" s="322">
        <f t="shared" si="40"/>
        <v>37</v>
      </c>
      <c r="AN64" s="322">
        <f t="shared" si="40"/>
        <v>38</v>
      </c>
      <c r="AO64" s="322">
        <f t="shared" si="40"/>
        <v>39</v>
      </c>
      <c r="AP64" s="322">
        <f t="shared" si="40"/>
        <v>40</v>
      </c>
      <c r="AQ64" s="322">
        <f t="shared" si="40"/>
        <v>41</v>
      </c>
      <c r="AR64" s="322">
        <f t="shared" si="40"/>
        <v>42</v>
      </c>
      <c r="AS64" s="322">
        <f t="shared" si="40"/>
        <v>43</v>
      </c>
      <c r="AT64" s="322">
        <f t="shared" si="40"/>
        <v>44</v>
      </c>
      <c r="AU64" s="322">
        <f t="shared" si="40"/>
        <v>45</v>
      </c>
      <c r="AV64" s="322">
        <f t="shared" si="40"/>
        <v>46</v>
      </c>
      <c r="AW64" s="322">
        <f t="shared" si="40"/>
        <v>47</v>
      </c>
      <c r="AX64" s="322">
        <f t="shared" si="40"/>
        <v>48</v>
      </c>
      <c r="AY64" s="322">
        <f t="shared" si="40"/>
        <v>49</v>
      </c>
      <c r="AZ64" s="322">
        <f t="shared" si="40"/>
        <v>50</v>
      </c>
      <c r="BA64" s="322">
        <f t="shared" si="40"/>
        <v>51</v>
      </c>
      <c r="BB64" s="322">
        <f t="shared" si="40"/>
        <v>52</v>
      </c>
      <c r="BC64" s="322">
        <f t="shared" si="40"/>
        <v>53</v>
      </c>
      <c r="BD64" s="322">
        <f t="shared" si="40"/>
        <v>54</v>
      </c>
      <c r="BE64" s="322">
        <f t="shared" si="40"/>
        <v>55</v>
      </c>
      <c r="BF64" s="322">
        <f t="shared" si="40"/>
        <v>56</v>
      </c>
      <c r="BG64" s="322">
        <f t="shared" si="40"/>
        <v>57</v>
      </c>
      <c r="BH64" s="322">
        <f t="shared" si="40"/>
        <v>58</v>
      </c>
      <c r="BI64" s="322">
        <f t="shared" si="40"/>
        <v>59</v>
      </c>
      <c r="BJ64" s="322">
        <f t="shared" si="40"/>
        <v>60</v>
      </c>
      <c r="BK64" s="322">
        <f t="shared" si="40"/>
        <v>61</v>
      </c>
      <c r="BL64" s="322">
        <f t="shared" si="40"/>
        <v>62</v>
      </c>
      <c r="BM64" s="322">
        <f t="shared" si="40"/>
        <v>63</v>
      </c>
      <c r="BN64" s="322">
        <f t="shared" si="40"/>
        <v>64</v>
      </c>
      <c r="BO64" s="322">
        <f t="shared" ref="BO64:DZ64" si="41">IF(BO$63&gt;=$C$44+12*($B64-1),BN64+1,0)</f>
        <v>65</v>
      </c>
      <c r="BP64" s="322">
        <f t="shared" si="41"/>
        <v>66</v>
      </c>
      <c r="BQ64" s="322">
        <f t="shared" si="41"/>
        <v>67</v>
      </c>
      <c r="BR64" s="322">
        <f t="shared" si="41"/>
        <v>68</v>
      </c>
      <c r="BS64" s="322">
        <f t="shared" si="41"/>
        <v>69</v>
      </c>
      <c r="BT64" s="322">
        <f t="shared" si="41"/>
        <v>70</v>
      </c>
      <c r="BU64" s="322">
        <f t="shared" si="41"/>
        <v>71</v>
      </c>
      <c r="BV64" s="322">
        <f t="shared" si="41"/>
        <v>72</v>
      </c>
      <c r="BW64" s="322">
        <f t="shared" si="41"/>
        <v>73</v>
      </c>
      <c r="BX64" s="322">
        <f t="shared" si="41"/>
        <v>74</v>
      </c>
      <c r="BY64" s="322">
        <f t="shared" si="41"/>
        <v>75</v>
      </c>
      <c r="BZ64" s="322">
        <f t="shared" si="41"/>
        <v>76</v>
      </c>
      <c r="CA64" s="322">
        <f t="shared" si="41"/>
        <v>77</v>
      </c>
      <c r="CB64" s="322">
        <f t="shared" si="41"/>
        <v>78</v>
      </c>
      <c r="CC64" s="322">
        <f t="shared" si="41"/>
        <v>79</v>
      </c>
      <c r="CD64" s="322">
        <f t="shared" si="41"/>
        <v>80</v>
      </c>
      <c r="CE64" s="322">
        <f t="shared" si="41"/>
        <v>81</v>
      </c>
      <c r="CF64" s="322">
        <f t="shared" si="41"/>
        <v>82</v>
      </c>
      <c r="CG64" s="322">
        <f t="shared" si="41"/>
        <v>83</v>
      </c>
      <c r="CH64" s="322">
        <f t="shared" si="41"/>
        <v>84</v>
      </c>
      <c r="CI64" s="322">
        <f t="shared" si="41"/>
        <v>85</v>
      </c>
      <c r="CJ64" s="322">
        <f t="shared" si="41"/>
        <v>86</v>
      </c>
      <c r="CK64" s="322">
        <f t="shared" si="41"/>
        <v>87</v>
      </c>
      <c r="CL64" s="322">
        <f t="shared" si="41"/>
        <v>88</v>
      </c>
      <c r="CM64" s="322">
        <f t="shared" si="41"/>
        <v>89</v>
      </c>
      <c r="CN64" s="322">
        <f t="shared" si="41"/>
        <v>90</v>
      </c>
      <c r="CO64" s="322">
        <f t="shared" si="41"/>
        <v>91</v>
      </c>
      <c r="CP64" s="322">
        <f t="shared" si="41"/>
        <v>92</v>
      </c>
      <c r="CQ64" s="322">
        <f t="shared" si="41"/>
        <v>93</v>
      </c>
      <c r="CR64" s="322">
        <f t="shared" si="41"/>
        <v>94</v>
      </c>
      <c r="CS64" s="322">
        <f t="shared" si="41"/>
        <v>95</v>
      </c>
      <c r="CT64" s="322">
        <f t="shared" si="41"/>
        <v>96</v>
      </c>
      <c r="CU64" s="322">
        <f t="shared" si="41"/>
        <v>97</v>
      </c>
      <c r="CV64" s="322">
        <f t="shared" si="41"/>
        <v>98</v>
      </c>
      <c r="CW64" s="322">
        <f t="shared" si="41"/>
        <v>99</v>
      </c>
      <c r="CX64" s="322">
        <f t="shared" si="41"/>
        <v>100</v>
      </c>
      <c r="CY64" s="322">
        <f t="shared" si="41"/>
        <v>101</v>
      </c>
      <c r="CZ64" s="322">
        <f t="shared" si="41"/>
        <v>102</v>
      </c>
      <c r="DA64" s="322">
        <f t="shared" si="41"/>
        <v>103</v>
      </c>
      <c r="DB64" s="322">
        <f t="shared" si="41"/>
        <v>104</v>
      </c>
      <c r="DC64" s="322">
        <f t="shared" si="41"/>
        <v>105</v>
      </c>
      <c r="DD64" s="322">
        <f t="shared" si="41"/>
        <v>106</v>
      </c>
      <c r="DE64" s="322">
        <f t="shared" si="41"/>
        <v>107</v>
      </c>
      <c r="DF64" s="322">
        <f t="shared" si="41"/>
        <v>108</v>
      </c>
      <c r="DG64" s="322">
        <f t="shared" si="41"/>
        <v>109</v>
      </c>
      <c r="DH64" s="322">
        <f t="shared" si="41"/>
        <v>110</v>
      </c>
      <c r="DI64" s="322">
        <f t="shared" si="41"/>
        <v>111</v>
      </c>
      <c r="DJ64" s="322">
        <f t="shared" si="41"/>
        <v>112</v>
      </c>
      <c r="DK64" s="322">
        <f t="shared" si="41"/>
        <v>113</v>
      </c>
      <c r="DL64" s="322">
        <f t="shared" si="41"/>
        <v>114</v>
      </c>
      <c r="DM64" s="322">
        <f t="shared" si="41"/>
        <v>115</v>
      </c>
      <c r="DN64" s="322">
        <f t="shared" si="41"/>
        <v>116</v>
      </c>
      <c r="DO64" s="322">
        <f t="shared" si="41"/>
        <v>117</v>
      </c>
      <c r="DP64" s="322">
        <f t="shared" si="41"/>
        <v>118</v>
      </c>
      <c r="DQ64" s="322">
        <f t="shared" si="41"/>
        <v>119</v>
      </c>
      <c r="DR64" s="322">
        <f t="shared" si="41"/>
        <v>120</v>
      </c>
      <c r="DS64" s="322">
        <f t="shared" si="41"/>
        <v>121</v>
      </c>
      <c r="DT64" s="322">
        <f t="shared" si="41"/>
        <v>122</v>
      </c>
      <c r="DU64" s="322">
        <f t="shared" si="41"/>
        <v>123</v>
      </c>
      <c r="DV64" s="322">
        <f t="shared" si="41"/>
        <v>124</v>
      </c>
      <c r="DW64" s="322">
        <f t="shared" si="41"/>
        <v>125</v>
      </c>
      <c r="DX64" s="322">
        <f t="shared" si="41"/>
        <v>126</v>
      </c>
      <c r="DY64" s="322">
        <f t="shared" si="41"/>
        <v>127</v>
      </c>
      <c r="DZ64" s="322">
        <f t="shared" si="41"/>
        <v>128</v>
      </c>
      <c r="EA64" s="322">
        <f t="shared" ref="EA64:GL64" si="42">IF(EA$63&gt;=$C$44+12*($B64-1),DZ64+1,0)</f>
        <v>129</v>
      </c>
      <c r="EB64" s="322">
        <f t="shared" si="42"/>
        <v>130</v>
      </c>
      <c r="EC64" s="322">
        <f t="shared" si="42"/>
        <v>131</v>
      </c>
      <c r="ED64" s="322">
        <f t="shared" si="42"/>
        <v>132</v>
      </c>
      <c r="EE64" s="322">
        <f t="shared" si="42"/>
        <v>133</v>
      </c>
      <c r="EF64" s="322">
        <f t="shared" si="42"/>
        <v>134</v>
      </c>
      <c r="EG64" s="322">
        <f t="shared" si="42"/>
        <v>135</v>
      </c>
      <c r="EH64" s="322">
        <f t="shared" si="42"/>
        <v>136</v>
      </c>
      <c r="EI64" s="322">
        <f t="shared" si="42"/>
        <v>137</v>
      </c>
      <c r="EJ64" s="322">
        <f t="shared" si="42"/>
        <v>138</v>
      </c>
      <c r="EK64" s="322">
        <f t="shared" si="42"/>
        <v>139</v>
      </c>
      <c r="EL64" s="322">
        <f t="shared" si="42"/>
        <v>140</v>
      </c>
      <c r="EM64" s="322">
        <f t="shared" si="42"/>
        <v>141</v>
      </c>
      <c r="EN64" s="322">
        <f t="shared" si="42"/>
        <v>142</v>
      </c>
      <c r="EO64" s="322">
        <f t="shared" si="42"/>
        <v>143</v>
      </c>
      <c r="EP64" s="322">
        <f t="shared" si="42"/>
        <v>144</v>
      </c>
      <c r="EQ64" s="322">
        <f t="shared" si="42"/>
        <v>145</v>
      </c>
      <c r="ER64" s="322">
        <f t="shared" si="42"/>
        <v>146</v>
      </c>
      <c r="ES64" s="322">
        <f t="shared" si="42"/>
        <v>147</v>
      </c>
      <c r="ET64" s="322">
        <f t="shared" si="42"/>
        <v>148</v>
      </c>
      <c r="EU64" s="322">
        <f t="shared" si="42"/>
        <v>149</v>
      </c>
      <c r="EV64" s="322">
        <f t="shared" si="42"/>
        <v>150</v>
      </c>
      <c r="EW64" s="322">
        <f t="shared" si="42"/>
        <v>151</v>
      </c>
      <c r="EX64" s="322">
        <f t="shared" si="42"/>
        <v>152</v>
      </c>
      <c r="EY64" s="322">
        <f t="shared" si="42"/>
        <v>153</v>
      </c>
      <c r="EZ64" s="322">
        <f t="shared" si="42"/>
        <v>154</v>
      </c>
      <c r="FA64" s="322">
        <f t="shared" si="42"/>
        <v>155</v>
      </c>
      <c r="FB64" s="322">
        <f t="shared" si="42"/>
        <v>156</v>
      </c>
      <c r="FC64" s="322">
        <f t="shared" si="42"/>
        <v>157</v>
      </c>
      <c r="FD64" s="322">
        <f t="shared" si="42"/>
        <v>158</v>
      </c>
      <c r="FE64" s="322">
        <f t="shared" si="42"/>
        <v>159</v>
      </c>
      <c r="FF64" s="322">
        <f t="shared" si="42"/>
        <v>160</v>
      </c>
      <c r="FG64" s="322">
        <f t="shared" si="42"/>
        <v>161</v>
      </c>
      <c r="FH64" s="322">
        <f t="shared" si="42"/>
        <v>162</v>
      </c>
      <c r="FI64" s="322">
        <f t="shared" si="42"/>
        <v>163</v>
      </c>
      <c r="FJ64" s="322">
        <f t="shared" si="42"/>
        <v>164</v>
      </c>
      <c r="FK64" s="322">
        <f t="shared" si="42"/>
        <v>165</v>
      </c>
      <c r="FL64" s="322">
        <f t="shared" si="42"/>
        <v>166</v>
      </c>
      <c r="FM64" s="322">
        <f t="shared" si="42"/>
        <v>167</v>
      </c>
      <c r="FN64" s="322">
        <f t="shared" si="42"/>
        <v>168</v>
      </c>
      <c r="FO64" s="322">
        <f t="shared" si="42"/>
        <v>169</v>
      </c>
      <c r="FP64" s="322">
        <f t="shared" si="42"/>
        <v>170</v>
      </c>
      <c r="FQ64" s="322">
        <f t="shared" si="42"/>
        <v>171</v>
      </c>
      <c r="FR64" s="322">
        <f t="shared" si="42"/>
        <v>172</v>
      </c>
      <c r="FS64" s="322">
        <f t="shared" si="42"/>
        <v>173</v>
      </c>
      <c r="FT64" s="322">
        <f t="shared" si="42"/>
        <v>174</v>
      </c>
      <c r="FU64" s="322">
        <f t="shared" si="42"/>
        <v>175</v>
      </c>
      <c r="FV64" s="322">
        <f t="shared" si="42"/>
        <v>176</v>
      </c>
      <c r="FW64" s="322">
        <f t="shared" si="42"/>
        <v>177</v>
      </c>
      <c r="FX64" s="322">
        <f t="shared" si="42"/>
        <v>178</v>
      </c>
      <c r="FY64" s="322">
        <f t="shared" si="42"/>
        <v>179</v>
      </c>
      <c r="FZ64" s="322">
        <f t="shared" si="42"/>
        <v>180</v>
      </c>
      <c r="GA64" s="322">
        <f t="shared" si="42"/>
        <v>181</v>
      </c>
      <c r="GB64" s="322">
        <f t="shared" si="42"/>
        <v>182</v>
      </c>
      <c r="GC64" s="322">
        <f t="shared" si="42"/>
        <v>183</v>
      </c>
      <c r="GD64" s="322">
        <f t="shared" si="42"/>
        <v>184</v>
      </c>
      <c r="GE64" s="322">
        <f t="shared" si="42"/>
        <v>185</v>
      </c>
      <c r="GF64" s="322">
        <f t="shared" si="42"/>
        <v>186</v>
      </c>
      <c r="GG64" s="322">
        <f t="shared" si="42"/>
        <v>187</v>
      </c>
      <c r="GH64" s="322">
        <f t="shared" si="42"/>
        <v>188</v>
      </c>
      <c r="GI64" s="322">
        <f t="shared" si="42"/>
        <v>189</v>
      </c>
      <c r="GJ64" s="322">
        <f t="shared" si="42"/>
        <v>190</v>
      </c>
      <c r="GK64" s="322">
        <f t="shared" si="42"/>
        <v>191</v>
      </c>
      <c r="GL64" s="322">
        <f t="shared" si="42"/>
        <v>192</v>
      </c>
      <c r="GM64" s="322">
        <f t="shared" ref="GM64:IX64" si="43">IF(GM$63&gt;=$C$44+12*($B64-1),GL64+1,0)</f>
        <v>193</v>
      </c>
      <c r="GN64" s="322">
        <f t="shared" si="43"/>
        <v>194</v>
      </c>
      <c r="GO64" s="322">
        <f t="shared" si="43"/>
        <v>195</v>
      </c>
      <c r="GP64" s="322">
        <f t="shared" si="43"/>
        <v>196</v>
      </c>
      <c r="GQ64" s="322">
        <f t="shared" si="43"/>
        <v>197</v>
      </c>
      <c r="GR64" s="322">
        <f t="shared" si="43"/>
        <v>198</v>
      </c>
      <c r="GS64" s="322">
        <f t="shared" si="43"/>
        <v>199</v>
      </c>
      <c r="GT64" s="322">
        <f t="shared" si="43"/>
        <v>200</v>
      </c>
      <c r="GU64" s="322">
        <f t="shared" si="43"/>
        <v>201</v>
      </c>
      <c r="GV64" s="322">
        <f t="shared" si="43"/>
        <v>202</v>
      </c>
      <c r="GW64" s="322">
        <f t="shared" si="43"/>
        <v>203</v>
      </c>
      <c r="GX64" s="322">
        <f t="shared" si="43"/>
        <v>204</v>
      </c>
      <c r="GY64" s="322">
        <f t="shared" si="43"/>
        <v>205</v>
      </c>
      <c r="GZ64" s="322">
        <f t="shared" si="43"/>
        <v>206</v>
      </c>
      <c r="HA64" s="322">
        <f t="shared" si="43"/>
        <v>207</v>
      </c>
      <c r="HB64" s="322">
        <f t="shared" si="43"/>
        <v>208</v>
      </c>
      <c r="HC64" s="322">
        <f t="shared" si="43"/>
        <v>209</v>
      </c>
      <c r="HD64" s="322">
        <f t="shared" si="43"/>
        <v>210</v>
      </c>
      <c r="HE64" s="322">
        <f t="shared" si="43"/>
        <v>211</v>
      </c>
      <c r="HF64" s="322">
        <f t="shared" si="43"/>
        <v>212</v>
      </c>
      <c r="HG64" s="322">
        <f t="shared" si="43"/>
        <v>213</v>
      </c>
      <c r="HH64" s="322">
        <f t="shared" si="43"/>
        <v>214</v>
      </c>
      <c r="HI64" s="322">
        <f t="shared" si="43"/>
        <v>215</v>
      </c>
      <c r="HJ64" s="322">
        <f t="shared" si="43"/>
        <v>216</v>
      </c>
      <c r="HK64" s="322">
        <f t="shared" si="43"/>
        <v>217</v>
      </c>
      <c r="HL64" s="322">
        <f t="shared" si="43"/>
        <v>218</v>
      </c>
      <c r="HM64" s="322">
        <f t="shared" si="43"/>
        <v>219</v>
      </c>
      <c r="HN64" s="322">
        <f t="shared" si="43"/>
        <v>220</v>
      </c>
      <c r="HO64" s="322">
        <f t="shared" si="43"/>
        <v>221</v>
      </c>
      <c r="HP64" s="322">
        <f t="shared" si="43"/>
        <v>222</v>
      </c>
      <c r="HQ64" s="322">
        <f t="shared" si="43"/>
        <v>223</v>
      </c>
      <c r="HR64" s="322">
        <f t="shared" si="43"/>
        <v>224</v>
      </c>
      <c r="HS64" s="322">
        <f t="shared" si="43"/>
        <v>225</v>
      </c>
      <c r="HT64" s="322">
        <f t="shared" si="43"/>
        <v>226</v>
      </c>
      <c r="HU64" s="322">
        <f t="shared" si="43"/>
        <v>227</v>
      </c>
      <c r="HV64" s="322">
        <f t="shared" si="43"/>
        <v>228</v>
      </c>
      <c r="HW64" s="322">
        <f t="shared" si="43"/>
        <v>229</v>
      </c>
      <c r="HX64" s="322">
        <f t="shared" si="43"/>
        <v>230</v>
      </c>
      <c r="HY64" s="322">
        <f t="shared" si="43"/>
        <v>231</v>
      </c>
      <c r="HZ64" s="322">
        <f t="shared" si="43"/>
        <v>232</v>
      </c>
      <c r="IA64" s="322">
        <f t="shared" si="43"/>
        <v>233</v>
      </c>
      <c r="IB64" s="322">
        <f t="shared" si="43"/>
        <v>234</v>
      </c>
      <c r="IC64" s="322">
        <f t="shared" si="43"/>
        <v>235</v>
      </c>
      <c r="ID64" s="322">
        <f t="shared" si="43"/>
        <v>236</v>
      </c>
      <c r="IE64" s="322">
        <f t="shared" si="43"/>
        <v>237</v>
      </c>
      <c r="IF64" s="322">
        <f t="shared" si="43"/>
        <v>238</v>
      </c>
      <c r="IG64" s="322">
        <f t="shared" si="43"/>
        <v>239</v>
      </c>
      <c r="IH64" s="322">
        <f t="shared" si="43"/>
        <v>240</v>
      </c>
      <c r="II64" s="322">
        <f t="shared" si="43"/>
        <v>241</v>
      </c>
      <c r="IJ64" s="322">
        <f t="shared" si="43"/>
        <v>242</v>
      </c>
      <c r="IK64" s="322">
        <f t="shared" si="43"/>
        <v>243</v>
      </c>
      <c r="IL64" s="322">
        <f t="shared" si="43"/>
        <v>244</v>
      </c>
      <c r="IM64" s="322">
        <f t="shared" si="43"/>
        <v>245</v>
      </c>
      <c r="IN64" s="322">
        <f t="shared" si="43"/>
        <v>246</v>
      </c>
      <c r="IO64" s="322">
        <f t="shared" si="43"/>
        <v>247</v>
      </c>
      <c r="IP64" s="322">
        <f t="shared" si="43"/>
        <v>248</v>
      </c>
      <c r="IQ64" s="322">
        <f t="shared" si="43"/>
        <v>249</v>
      </c>
      <c r="IR64" s="322">
        <f t="shared" si="43"/>
        <v>250</v>
      </c>
      <c r="IS64" s="322">
        <f t="shared" si="43"/>
        <v>251</v>
      </c>
      <c r="IT64" s="322">
        <f t="shared" si="43"/>
        <v>252</v>
      </c>
      <c r="IU64" s="322">
        <f t="shared" si="43"/>
        <v>253</v>
      </c>
      <c r="IV64" s="322">
        <f t="shared" si="43"/>
        <v>254</v>
      </c>
      <c r="IW64" s="322">
        <f t="shared" si="43"/>
        <v>255</v>
      </c>
      <c r="IX64" s="322">
        <f t="shared" si="43"/>
        <v>256</v>
      </c>
      <c r="IY64" s="322">
        <f t="shared" ref="IY64:JV64" si="44">IF(IY$63&gt;=$C$44+12*($B64-1),IX64+1,0)</f>
        <v>257</v>
      </c>
      <c r="IZ64" s="322">
        <f t="shared" si="44"/>
        <v>258</v>
      </c>
      <c r="JA64" s="322">
        <f t="shared" si="44"/>
        <v>259</v>
      </c>
      <c r="JB64" s="322">
        <f t="shared" si="44"/>
        <v>260</v>
      </c>
      <c r="JC64" s="322">
        <f t="shared" si="44"/>
        <v>261</v>
      </c>
      <c r="JD64" s="322">
        <f t="shared" si="44"/>
        <v>262</v>
      </c>
      <c r="JE64" s="322">
        <f t="shared" si="44"/>
        <v>263</v>
      </c>
      <c r="JF64" s="322">
        <f t="shared" si="44"/>
        <v>264</v>
      </c>
      <c r="JG64" s="322">
        <f t="shared" si="44"/>
        <v>265</v>
      </c>
      <c r="JH64" s="322">
        <f t="shared" si="44"/>
        <v>266</v>
      </c>
      <c r="JI64" s="322">
        <f t="shared" si="44"/>
        <v>267</v>
      </c>
      <c r="JJ64" s="322">
        <f t="shared" si="44"/>
        <v>268</v>
      </c>
      <c r="JK64" s="322">
        <f t="shared" si="44"/>
        <v>269</v>
      </c>
      <c r="JL64" s="322">
        <f t="shared" si="44"/>
        <v>270</v>
      </c>
      <c r="JM64" s="322">
        <f t="shared" si="44"/>
        <v>271</v>
      </c>
      <c r="JN64" s="322">
        <f t="shared" si="44"/>
        <v>272</v>
      </c>
      <c r="JO64" s="322">
        <f t="shared" si="44"/>
        <v>273</v>
      </c>
      <c r="JP64" s="322">
        <f t="shared" si="44"/>
        <v>274</v>
      </c>
      <c r="JQ64" s="322">
        <f t="shared" si="44"/>
        <v>275</v>
      </c>
      <c r="JR64" s="322">
        <f t="shared" si="44"/>
        <v>276</v>
      </c>
      <c r="JS64" s="322">
        <f t="shared" si="44"/>
        <v>277</v>
      </c>
      <c r="JT64" s="322">
        <f t="shared" si="44"/>
        <v>278</v>
      </c>
      <c r="JU64" s="322">
        <f t="shared" si="44"/>
        <v>279</v>
      </c>
      <c r="JV64" s="322">
        <f t="shared" si="44"/>
        <v>280</v>
      </c>
    </row>
    <row r="65" spans="1:282" x14ac:dyDescent="0.25">
      <c r="A65" t="str">
        <f>"Payment Index - Advance "&amp;B65</f>
        <v>Payment Index - Advance 2</v>
      </c>
      <c r="B65" s="328">
        <v>2</v>
      </c>
      <c r="C65" s="322">
        <f t="shared" ref="C65:BN66" si="45">IF(OR($D$40=1,$D$40=2),C$64,IF(C$63&gt;=$C$44+12*($B65-1),B65+1,0))</f>
        <v>0</v>
      </c>
      <c r="D65" s="322">
        <f t="shared" si="45"/>
        <v>0</v>
      </c>
      <c r="E65" s="322">
        <f t="shared" si="45"/>
        <v>0</v>
      </c>
      <c r="F65" s="322">
        <f t="shared" si="45"/>
        <v>0</v>
      </c>
      <c r="G65" s="322">
        <f t="shared" si="45"/>
        <v>0</v>
      </c>
      <c r="H65" s="322">
        <f t="shared" si="45"/>
        <v>0</v>
      </c>
      <c r="I65" s="322">
        <f t="shared" si="45"/>
        <v>0</v>
      </c>
      <c r="J65" s="322">
        <f t="shared" si="45"/>
        <v>0</v>
      </c>
      <c r="K65" s="322">
        <f t="shared" si="45"/>
        <v>0</v>
      </c>
      <c r="L65" s="322">
        <f t="shared" si="45"/>
        <v>0</v>
      </c>
      <c r="M65" s="322">
        <f t="shared" si="45"/>
        <v>0</v>
      </c>
      <c r="N65" s="322">
        <f t="shared" si="45"/>
        <v>0</v>
      </c>
      <c r="O65" s="322">
        <f t="shared" si="45"/>
        <v>0</v>
      </c>
      <c r="P65" s="322">
        <f t="shared" si="45"/>
        <v>1</v>
      </c>
      <c r="Q65" s="322">
        <f t="shared" si="45"/>
        <v>2</v>
      </c>
      <c r="R65" s="322">
        <f t="shared" si="45"/>
        <v>3</v>
      </c>
      <c r="S65" s="322">
        <f t="shared" si="45"/>
        <v>4</v>
      </c>
      <c r="T65" s="322">
        <f t="shared" si="45"/>
        <v>5</v>
      </c>
      <c r="U65" s="322">
        <f t="shared" si="45"/>
        <v>6</v>
      </c>
      <c r="V65" s="322">
        <f t="shared" si="45"/>
        <v>7</v>
      </c>
      <c r="W65" s="322">
        <f t="shared" si="45"/>
        <v>8</v>
      </c>
      <c r="X65" s="322">
        <f t="shared" si="45"/>
        <v>9</v>
      </c>
      <c r="Y65" s="322">
        <f t="shared" si="45"/>
        <v>10</v>
      </c>
      <c r="Z65" s="322">
        <f t="shared" si="45"/>
        <v>11</v>
      </c>
      <c r="AA65" s="322">
        <f t="shared" si="45"/>
        <v>12</v>
      </c>
      <c r="AB65" s="322">
        <f t="shared" si="45"/>
        <v>13</v>
      </c>
      <c r="AC65" s="322">
        <f t="shared" si="45"/>
        <v>14</v>
      </c>
      <c r="AD65" s="322">
        <f t="shared" si="45"/>
        <v>15</v>
      </c>
      <c r="AE65" s="322">
        <f t="shared" si="45"/>
        <v>16</v>
      </c>
      <c r="AF65" s="322">
        <f t="shared" si="45"/>
        <v>17</v>
      </c>
      <c r="AG65" s="322">
        <f t="shared" si="45"/>
        <v>18</v>
      </c>
      <c r="AH65" s="322">
        <f t="shared" si="45"/>
        <v>19</v>
      </c>
      <c r="AI65" s="322">
        <f t="shared" si="45"/>
        <v>20</v>
      </c>
      <c r="AJ65" s="322">
        <f t="shared" si="45"/>
        <v>21</v>
      </c>
      <c r="AK65" s="322">
        <f t="shared" si="45"/>
        <v>22</v>
      </c>
      <c r="AL65" s="322">
        <f t="shared" si="45"/>
        <v>23</v>
      </c>
      <c r="AM65" s="322">
        <f t="shared" si="45"/>
        <v>24</v>
      </c>
      <c r="AN65" s="322">
        <f t="shared" si="45"/>
        <v>25</v>
      </c>
      <c r="AO65" s="322">
        <f t="shared" si="45"/>
        <v>26</v>
      </c>
      <c r="AP65" s="322">
        <f t="shared" si="45"/>
        <v>27</v>
      </c>
      <c r="AQ65" s="322">
        <f t="shared" si="45"/>
        <v>28</v>
      </c>
      <c r="AR65" s="322">
        <f t="shared" si="45"/>
        <v>29</v>
      </c>
      <c r="AS65" s="322">
        <f t="shared" si="45"/>
        <v>30</v>
      </c>
      <c r="AT65" s="322">
        <f t="shared" si="45"/>
        <v>31</v>
      </c>
      <c r="AU65" s="322">
        <f t="shared" si="45"/>
        <v>32</v>
      </c>
      <c r="AV65" s="322">
        <f t="shared" si="45"/>
        <v>33</v>
      </c>
      <c r="AW65" s="322">
        <f t="shared" si="45"/>
        <v>34</v>
      </c>
      <c r="AX65" s="322">
        <f t="shared" si="45"/>
        <v>35</v>
      </c>
      <c r="AY65" s="322">
        <f t="shared" si="45"/>
        <v>36</v>
      </c>
      <c r="AZ65" s="322">
        <f t="shared" si="45"/>
        <v>37</v>
      </c>
      <c r="BA65" s="322">
        <f t="shared" si="45"/>
        <v>38</v>
      </c>
      <c r="BB65" s="322">
        <f t="shared" si="45"/>
        <v>39</v>
      </c>
      <c r="BC65" s="322">
        <f t="shared" si="45"/>
        <v>40</v>
      </c>
      <c r="BD65" s="322">
        <f t="shared" si="45"/>
        <v>41</v>
      </c>
      <c r="BE65" s="322">
        <f t="shared" si="45"/>
        <v>42</v>
      </c>
      <c r="BF65" s="322">
        <f t="shared" si="45"/>
        <v>43</v>
      </c>
      <c r="BG65" s="322">
        <f t="shared" si="45"/>
        <v>44</v>
      </c>
      <c r="BH65" s="322">
        <f t="shared" si="45"/>
        <v>45</v>
      </c>
      <c r="BI65" s="322">
        <f t="shared" si="45"/>
        <v>46</v>
      </c>
      <c r="BJ65" s="322">
        <f t="shared" si="45"/>
        <v>47</v>
      </c>
      <c r="BK65" s="322">
        <f t="shared" si="45"/>
        <v>48</v>
      </c>
      <c r="BL65" s="322">
        <f t="shared" si="45"/>
        <v>49</v>
      </c>
      <c r="BM65" s="322">
        <f t="shared" si="45"/>
        <v>50</v>
      </c>
      <c r="BN65" s="322">
        <f t="shared" si="45"/>
        <v>51</v>
      </c>
      <c r="BO65" s="322">
        <f t="shared" ref="BO65:DZ66" si="46">IF(OR($D$40=1,$D$40=2),BO$64,IF(BO$63&gt;=$C$44+12*($B65-1),BN65+1,0))</f>
        <v>52</v>
      </c>
      <c r="BP65" s="322">
        <f t="shared" si="46"/>
        <v>53</v>
      </c>
      <c r="BQ65" s="322">
        <f t="shared" si="46"/>
        <v>54</v>
      </c>
      <c r="BR65" s="322">
        <f t="shared" si="46"/>
        <v>55</v>
      </c>
      <c r="BS65" s="322">
        <f t="shared" si="46"/>
        <v>56</v>
      </c>
      <c r="BT65" s="322">
        <f t="shared" si="46"/>
        <v>57</v>
      </c>
      <c r="BU65" s="322">
        <f t="shared" si="46"/>
        <v>58</v>
      </c>
      <c r="BV65" s="322">
        <f t="shared" si="46"/>
        <v>59</v>
      </c>
      <c r="BW65" s="322">
        <f t="shared" si="46"/>
        <v>60</v>
      </c>
      <c r="BX65" s="322">
        <f t="shared" si="46"/>
        <v>61</v>
      </c>
      <c r="BY65" s="322">
        <f t="shared" si="46"/>
        <v>62</v>
      </c>
      <c r="BZ65" s="322">
        <f t="shared" si="46"/>
        <v>63</v>
      </c>
      <c r="CA65" s="322">
        <f t="shared" si="46"/>
        <v>64</v>
      </c>
      <c r="CB65" s="322">
        <f t="shared" si="46"/>
        <v>65</v>
      </c>
      <c r="CC65" s="322">
        <f t="shared" si="46"/>
        <v>66</v>
      </c>
      <c r="CD65" s="322">
        <f t="shared" si="46"/>
        <v>67</v>
      </c>
      <c r="CE65" s="322">
        <f t="shared" si="46"/>
        <v>68</v>
      </c>
      <c r="CF65" s="322">
        <f t="shared" si="46"/>
        <v>69</v>
      </c>
      <c r="CG65" s="322">
        <f t="shared" si="46"/>
        <v>70</v>
      </c>
      <c r="CH65" s="322">
        <f t="shared" si="46"/>
        <v>71</v>
      </c>
      <c r="CI65" s="322">
        <f t="shared" si="46"/>
        <v>72</v>
      </c>
      <c r="CJ65" s="322">
        <f t="shared" si="46"/>
        <v>73</v>
      </c>
      <c r="CK65" s="322">
        <f t="shared" si="46"/>
        <v>74</v>
      </c>
      <c r="CL65" s="322">
        <f t="shared" si="46"/>
        <v>75</v>
      </c>
      <c r="CM65" s="322">
        <f t="shared" si="46"/>
        <v>76</v>
      </c>
      <c r="CN65" s="322">
        <f t="shared" si="46"/>
        <v>77</v>
      </c>
      <c r="CO65" s="322">
        <f t="shared" si="46"/>
        <v>78</v>
      </c>
      <c r="CP65" s="322">
        <f t="shared" si="46"/>
        <v>79</v>
      </c>
      <c r="CQ65" s="322">
        <f t="shared" si="46"/>
        <v>80</v>
      </c>
      <c r="CR65" s="322">
        <f t="shared" si="46"/>
        <v>81</v>
      </c>
      <c r="CS65" s="322">
        <f t="shared" si="46"/>
        <v>82</v>
      </c>
      <c r="CT65" s="322">
        <f t="shared" si="46"/>
        <v>83</v>
      </c>
      <c r="CU65" s="322">
        <f t="shared" si="46"/>
        <v>84</v>
      </c>
      <c r="CV65" s="322">
        <f t="shared" si="46"/>
        <v>85</v>
      </c>
      <c r="CW65" s="322">
        <f t="shared" si="46"/>
        <v>86</v>
      </c>
      <c r="CX65" s="322">
        <f t="shared" si="46"/>
        <v>87</v>
      </c>
      <c r="CY65" s="322">
        <f t="shared" si="46"/>
        <v>88</v>
      </c>
      <c r="CZ65" s="322">
        <f t="shared" si="46"/>
        <v>89</v>
      </c>
      <c r="DA65" s="322">
        <f t="shared" si="46"/>
        <v>90</v>
      </c>
      <c r="DB65" s="322">
        <f t="shared" si="46"/>
        <v>91</v>
      </c>
      <c r="DC65" s="322">
        <f t="shared" si="46"/>
        <v>92</v>
      </c>
      <c r="DD65" s="322">
        <f t="shared" si="46"/>
        <v>93</v>
      </c>
      <c r="DE65" s="322">
        <f t="shared" si="46"/>
        <v>94</v>
      </c>
      <c r="DF65" s="322">
        <f t="shared" si="46"/>
        <v>95</v>
      </c>
      <c r="DG65" s="322">
        <f t="shared" si="46"/>
        <v>96</v>
      </c>
      <c r="DH65" s="322">
        <f t="shared" si="46"/>
        <v>97</v>
      </c>
      <c r="DI65" s="322">
        <f t="shared" si="46"/>
        <v>98</v>
      </c>
      <c r="DJ65" s="322">
        <f t="shared" si="46"/>
        <v>99</v>
      </c>
      <c r="DK65" s="322">
        <f t="shared" si="46"/>
        <v>100</v>
      </c>
      <c r="DL65" s="322">
        <f t="shared" si="46"/>
        <v>101</v>
      </c>
      <c r="DM65" s="322">
        <f t="shared" si="46"/>
        <v>102</v>
      </c>
      <c r="DN65" s="322">
        <f t="shared" si="46"/>
        <v>103</v>
      </c>
      <c r="DO65" s="322">
        <f t="shared" si="46"/>
        <v>104</v>
      </c>
      <c r="DP65" s="322">
        <f t="shared" si="46"/>
        <v>105</v>
      </c>
      <c r="DQ65" s="322">
        <f t="shared" si="46"/>
        <v>106</v>
      </c>
      <c r="DR65" s="322">
        <f t="shared" si="46"/>
        <v>107</v>
      </c>
      <c r="DS65" s="322">
        <f t="shared" si="46"/>
        <v>108</v>
      </c>
      <c r="DT65" s="322">
        <f t="shared" si="46"/>
        <v>109</v>
      </c>
      <c r="DU65" s="322">
        <f t="shared" si="46"/>
        <v>110</v>
      </c>
      <c r="DV65" s="322">
        <f t="shared" si="46"/>
        <v>111</v>
      </c>
      <c r="DW65" s="322">
        <f t="shared" si="46"/>
        <v>112</v>
      </c>
      <c r="DX65" s="322">
        <f t="shared" si="46"/>
        <v>113</v>
      </c>
      <c r="DY65" s="322">
        <f t="shared" si="46"/>
        <v>114</v>
      </c>
      <c r="DZ65" s="322">
        <f t="shared" si="46"/>
        <v>115</v>
      </c>
      <c r="EA65" s="322">
        <f t="shared" ref="EA65:GL66" si="47">IF(OR($D$40=1,$D$40=2),EA$64,IF(EA$63&gt;=$C$44+12*($B65-1),DZ65+1,0))</f>
        <v>116</v>
      </c>
      <c r="EB65" s="322">
        <f t="shared" si="47"/>
        <v>117</v>
      </c>
      <c r="EC65" s="322">
        <f t="shared" si="47"/>
        <v>118</v>
      </c>
      <c r="ED65" s="322">
        <f t="shared" si="47"/>
        <v>119</v>
      </c>
      <c r="EE65" s="322">
        <f t="shared" si="47"/>
        <v>120</v>
      </c>
      <c r="EF65" s="322">
        <f t="shared" si="47"/>
        <v>121</v>
      </c>
      <c r="EG65" s="322">
        <f t="shared" si="47"/>
        <v>122</v>
      </c>
      <c r="EH65" s="322">
        <f t="shared" si="47"/>
        <v>123</v>
      </c>
      <c r="EI65" s="322">
        <f t="shared" si="47"/>
        <v>124</v>
      </c>
      <c r="EJ65" s="322">
        <f t="shared" si="47"/>
        <v>125</v>
      </c>
      <c r="EK65" s="322">
        <f t="shared" si="47"/>
        <v>126</v>
      </c>
      <c r="EL65" s="322">
        <f t="shared" si="47"/>
        <v>127</v>
      </c>
      <c r="EM65" s="322">
        <f t="shared" si="47"/>
        <v>128</v>
      </c>
      <c r="EN65" s="322">
        <f t="shared" si="47"/>
        <v>129</v>
      </c>
      <c r="EO65" s="322">
        <f t="shared" si="47"/>
        <v>130</v>
      </c>
      <c r="EP65" s="322">
        <f t="shared" si="47"/>
        <v>131</v>
      </c>
      <c r="EQ65" s="322">
        <f t="shared" si="47"/>
        <v>132</v>
      </c>
      <c r="ER65" s="322">
        <f t="shared" si="47"/>
        <v>133</v>
      </c>
      <c r="ES65" s="322">
        <f t="shared" si="47"/>
        <v>134</v>
      </c>
      <c r="ET65" s="322">
        <f t="shared" si="47"/>
        <v>135</v>
      </c>
      <c r="EU65" s="322">
        <f t="shared" si="47"/>
        <v>136</v>
      </c>
      <c r="EV65" s="322">
        <f t="shared" si="47"/>
        <v>137</v>
      </c>
      <c r="EW65" s="322">
        <f t="shared" si="47"/>
        <v>138</v>
      </c>
      <c r="EX65" s="322">
        <f t="shared" si="47"/>
        <v>139</v>
      </c>
      <c r="EY65" s="322">
        <f t="shared" si="47"/>
        <v>140</v>
      </c>
      <c r="EZ65" s="322">
        <f t="shared" si="47"/>
        <v>141</v>
      </c>
      <c r="FA65" s="322">
        <f t="shared" si="47"/>
        <v>142</v>
      </c>
      <c r="FB65" s="322">
        <f t="shared" si="47"/>
        <v>143</v>
      </c>
      <c r="FC65" s="322">
        <f t="shared" si="47"/>
        <v>144</v>
      </c>
      <c r="FD65" s="322">
        <f t="shared" si="47"/>
        <v>145</v>
      </c>
      <c r="FE65" s="322">
        <f t="shared" si="47"/>
        <v>146</v>
      </c>
      <c r="FF65" s="322">
        <f t="shared" si="47"/>
        <v>147</v>
      </c>
      <c r="FG65" s="322">
        <f t="shared" si="47"/>
        <v>148</v>
      </c>
      <c r="FH65" s="322">
        <f t="shared" si="47"/>
        <v>149</v>
      </c>
      <c r="FI65" s="322">
        <f t="shared" si="47"/>
        <v>150</v>
      </c>
      <c r="FJ65" s="322">
        <f t="shared" si="47"/>
        <v>151</v>
      </c>
      <c r="FK65" s="322">
        <f t="shared" si="47"/>
        <v>152</v>
      </c>
      <c r="FL65" s="322">
        <f t="shared" si="47"/>
        <v>153</v>
      </c>
      <c r="FM65" s="322">
        <f t="shared" si="47"/>
        <v>154</v>
      </c>
      <c r="FN65" s="322">
        <f t="shared" si="47"/>
        <v>155</v>
      </c>
      <c r="FO65" s="322">
        <f t="shared" si="47"/>
        <v>156</v>
      </c>
      <c r="FP65" s="322">
        <f t="shared" si="47"/>
        <v>157</v>
      </c>
      <c r="FQ65" s="322">
        <f t="shared" si="47"/>
        <v>158</v>
      </c>
      <c r="FR65" s="322">
        <f t="shared" si="47"/>
        <v>159</v>
      </c>
      <c r="FS65" s="322">
        <f t="shared" si="47"/>
        <v>160</v>
      </c>
      <c r="FT65" s="322">
        <f t="shared" si="47"/>
        <v>161</v>
      </c>
      <c r="FU65" s="322">
        <f t="shared" si="47"/>
        <v>162</v>
      </c>
      <c r="FV65" s="322">
        <f t="shared" si="47"/>
        <v>163</v>
      </c>
      <c r="FW65" s="322">
        <f t="shared" si="47"/>
        <v>164</v>
      </c>
      <c r="FX65" s="322">
        <f t="shared" si="47"/>
        <v>165</v>
      </c>
      <c r="FY65" s="322">
        <f t="shared" si="47"/>
        <v>166</v>
      </c>
      <c r="FZ65" s="322">
        <f t="shared" si="47"/>
        <v>167</v>
      </c>
      <c r="GA65" s="322">
        <f t="shared" si="47"/>
        <v>168</v>
      </c>
      <c r="GB65" s="322">
        <f t="shared" si="47"/>
        <v>169</v>
      </c>
      <c r="GC65" s="322">
        <f t="shared" si="47"/>
        <v>170</v>
      </c>
      <c r="GD65" s="322">
        <f t="shared" si="47"/>
        <v>171</v>
      </c>
      <c r="GE65" s="322">
        <f t="shared" si="47"/>
        <v>172</v>
      </c>
      <c r="GF65" s="322">
        <f t="shared" si="47"/>
        <v>173</v>
      </c>
      <c r="GG65" s="322">
        <f t="shared" si="47"/>
        <v>174</v>
      </c>
      <c r="GH65" s="322">
        <f t="shared" si="47"/>
        <v>175</v>
      </c>
      <c r="GI65" s="322">
        <f t="shared" si="47"/>
        <v>176</v>
      </c>
      <c r="GJ65" s="322">
        <f t="shared" si="47"/>
        <v>177</v>
      </c>
      <c r="GK65" s="322">
        <f t="shared" si="47"/>
        <v>178</v>
      </c>
      <c r="GL65" s="322">
        <f t="shared" si="47"/>
        <v>179</v>
      </c>
      <c r="GM65" s="322">
        <f t="shared" ref="GM65:IX66" si="48">IF(OR($D$40=1,$D$40=2),GM$64,IF(GM$63&gt;=$C$44+12*($B65-1),GL65+1,0))</f>
        <v>180</v>
      </c>
      <c r="GN65" s="322">
        <f t="shared" si="48"/>
        <v>181</v>
      </c>
      <c r="GO65" s="322">
        <f t="shared" si="48"/>
        <v>182</v>
      </c>
      <c r="GP65" s="322">
        <f t="shared" si="48"/>
        <v>183</v>
      </c>
      <c r="GQ65" s="322">
        <f t="shared" si="48"/>
        <v>184</v>
      </c>
      <c r="GR65" s="322">
        <f t="shared" si="48"/>
        <v>185</v>
      </c>
      <c r="GS65" s="322">
        <f t="shared" si="48"/>
        <v>186</v>
      </c>
      <c r="GT65" s="322">
        <f t="shared" si="48"/>
        <v>187</v>
      </c>
      <c r="GU65" s="322">
        <f t="shared" si="48"/>
        <v>188</v>
      </c>
      <c r="GV65" s="322">
        <f t="shared" si="48"/>
        <v>189</v>
      </c>
      <c r="GW65" s="322">
        <f t="shared" si="48"/>
        <v>190</v>
      </c>
      <c r="GX65" s="322">
        <f t="shared" si="48"/>
        <v>191</v>
      </c>
      <c r="GY65" s="322">
        <f t="shared" si="48"/>
        <v>192</v>
      </c>
      <c r="GZ65" s="322">
        <f t="shared" si="48"/>
        <v>193</v>
      </c>
      <c r="HA65" s="322">
        <f t="shared" si="48"/>
        <v>194</v>
      </c>
      <c r="HB65" s="322">
        <f t="shared" si="48"/>
        <v>195</v>
      </c>
      <c r="HC65" s="322">
        <f t="shared" si="48"/>
        <v>196</v>
      </c>
      <c r="HD65" s="322">
        <f t="shared" si="48"/>
        <v>197</v>
      </c>
      <c r="HE65" s="322">
        <f t="shared" si="48"/>
        <v>198</v>
      </c>
      <c r="HF65" s="322">
        <f t="shared" si="48"/>
        <v>199</v>
      </c>
      <c r="HG65" s="322">
        <f t="shared" si="48"/>
        <v>200</v>
      </c>
      <c r="HH65" s="322">
        <f t="shared" si="48"/>
        <v>201</v>
      </c>
      <c r="HI65" s="322">
        <f t="shared" si="48"/>
        <v>202</v>
      </c>
      <c r="HJ65" s="322">
        <f t="shared" si="48"/>
        <v>203</v>
      </c>
      <c r="HK65" s="322">
        <f t="shared" si="48"/>
        <v>204</v>
      </c>
      <c r="HL65" s="322">
        <f t="shared" si="48"/>
        <v>205</v>
      </c>
      <c r="HM65" s="322">
        <f t="shared" si="48"/>
        <v>206</v>
      </c>
      <c r="HN65" s="322">
        <f t="shared" si="48"/>
        <v>207</v>
      </c>
      <c r="HO65" s="322">
        <f t="shared" si="48"/>
        <v>208</v>
      </c>
      <c r="HP65" s="322">
        <f t="shared" si="48"/>
        <v>209</v>
      </c>
      <c r="HQ65" s="322">
        <f t="shared" si="48"/>
        <v>210</v>
      </c>
      <c r="HR65" s="322">
        <f t="shared" si="48"/>
        <v>211</v>
      </c>
      <c r="HS65" s="322">
        <f t="shared" si="48"/>
        <v>212</v>
      </c>
      <c r="HT65" s="322">
        <f t="shared" si="48"/>
        <v>213</v>
      </c>
      <c r="HU65" s="322">
        <f t="shared" si="48"/>
        <v>214</v>
      </c>
      <c r="HV65" s="322">
        <f t="shared" si="48"/>
        <v>215</v>
      </c>
      <c r="HW65" s="322">
        <f t="shared" si="48"/>
        <v>216</v>
      </c>
      <c r="HX65" s="322">
        <f t="shared" si="48"/>
        <v>217</v>
      </c>
      <c r="HY65" s="322">
        <f t="shared" si="48"/>
        <v>218</v>
      </c>
      <c r="HZ65" s="322">
        <f t="shared" si="48"/>
        <v>219</v>
      </c>
      <c r="IA65" s="322">
        <f t="shared" si="48"/>
        <v>220</v>
      </c>
      <c r="IB65" s="322">
        <f t="shared" si="48"/>
        <v>221</v>
      </c>
      <c r="IC65" s="322">
        <f t="shared" si="48"/>
        <v>222</v>
      </c>
      <c r="ID65" s="322">
        <f t="shared" si="48"/>
        <v>223</v>
      </c>
      <c r="IE65" s="322">
        <f t="shared" si="48"/>
        <v>224</v>
      </c>
      <c r="IF65" s="322">
        <f t="shared" si="48"/>
        <v>225</v>
      </c>
      <c r="IG65" s="322">
        <f t="shared" si="48"/>
        <v>226</v>
      </c>
      <c r="IH65" s="322">
        <f t="shared" si="48"/>
        <v>227</v>
      </c>
      <c r="II65" s="322">
        <f t="shared" si="48"/>
        <v>228</v>
      </c>
      <c r="IJ65" s="322">
        <f t="shared" si="48"/>
        <v>229</v>
      </c>
      <c r="IK65" s="322">
        <f t="shared" si="48"/>
        <v>230</v>
      </c>
      <c r="IL65" s="322">
        <f t="shared" si="48"/>
        <v>231</v>
      </c>
      <c r="IM65" s="322">
        <f t="shared" si="48"/>
        <v>232</v>
      </c>
      <c r="IN65" s="322">
        <f t="shared" si="48"/>
        <v>233</v>
      </c>
      <c r="IO65" s="322">
        <f t="shared" si="48"/>
        <v>234</v>
      </c>
      <c r="IP65" s="322">
        <f t="shared" si="48"/>
        <v>235</v>
      </c>
      <c r="IQ65" s="322">
        <f t="shared" si="48"/>
        <v>236</v>
      </c>
      <c r="IR65" s="322">
        <f t="shared" si="48"/>
        <v>237</v>
      </c>
      <c r="IS65" s="322">
        <f t="shared" si="48"/>
        <v>238</v>
      </c>
      <c r="IT65" s="322">
        <f t="shared" si="48"/>
        <v>239</v>
      </c>
      <c r="IU65" s="322">
        <f t="shared" si="48"/>
        <v>240</v>
      </c>
      <c r="IV65" s="322">
        <f t="shared" si="48"/>
        <v>241</v>
      </c>
      <c r="IW65" s="322">
        <f t="shared" si="48"/>
        <v>242</v>
      </c>
      <c r="IX65" s="322">
        <f t="shared" si="48"/>
        <v>243</v>
      </c>
      <c r="IY65" s="322">
        <f t="shared" ref="IY65:JV66" si="49">IF(OR($D$40=1,$D$40=2),IY$64,IF(IY$63&gt;=$C$44+12*($B65-1),IX65+1,0))</f>
        <v>244</v>
      </c>
      <c r="IZ65" s="322">
        <f t="shared" si="49"/>
        <v>245</v>
      </c>
      <c r="JA65" s="322">
        <f t="shared" si="49"/>
        <v>246</v>
      </c>
      <c r="JB65" s="322">
        <f t="shared" si="49"/>
        <v>247</v>
      </c>
      <c r="JC65" s="322">
        <f t="shared" si="49"/>
        <v>248</v>
      </c>
      <c r="JD65" s="322">
        <f t="shared" si="49"/>
        <v>249</v>
      </c>
      <c r="JE65" s="322">
        <f t="shared" si="49"/>
        <v>250</v>
      </c>
      <c r="JF65" s="322">
        <f t="shared" si="49"/>
        <v>251</v>
      </c>
      <c r="JG65" s="322">
        <f t="shared" si="49"/>
        <v>252</v>
      </c>
      <c r="JH65" s="322">
        <f t="shared" si="49"/>
        <v>253</v>
      </c>
      <c r="JI65" s="322">
        <f t="shared" si="49"/>
        <v>254</v>
      </c>
      <c r="JJ65" s="322">
        <f t="shared" si="49"/>
        <v>255</v>
      </c>
      <c r="JK65" s="322">
        <f t="shared" si="49"/>
        <v>256</v>
      </c>
      <c r="JL65" s="322">
        <f t="shared" si="49"/>
        <v>257</v>
      </c>
      <c r="JM65" s="322">
        <f t="shared" si="49"/>
        <v>258</v>
      </c>
      <c r="JN65" s="322">
        <f t="shared" si="49"/>
        <v>259</v>
      </c>
      <c r="JO65" s="322">
        <f t="shared" si="49"/>
        <v>260</v>
      </c>
      <c r="JP65" s="322">
        <f t="shared" si="49"/>
        <v>261</v>
      </c>
      <c r="JQ65" s="322">
        <f t="shared" si="49"/>
        <v>262</v>
      </c>
      <c r="JR65" s="322">
        <f t="shared" si="49"/>
        <v>263</v>
      </c>
      <c r="JS65" s="322">
        <f t="shared" si="49"/>
        <v>264</v>
      </c>
      <c r="JT65" s="322">
        <f t="shared" si="49"/>
        <v>265</v>
      </c>
      <c r="JU65" s="322">
        <f t="shared" si="49"/>
        <v>266</v>
      </c>
      <c r="JV65" s="322">
        <f t="shared" si="49"/>
        <v>267</v>
      </c>
    </row>
    <row r="66" spans="1:282" x14ac:dyDescent="0.25">
      <c r="A66" t="str">
        <f>"Payment Index - Advance "&amp;B66</f>
        <v>Payment Index - Advance 3</v>
      </c>
      <c r="B66" s="328">
        <v>3</v>
      </c>
      <c r="C66" s="322">
        <f t="shared" si="45"/>
        <v>0</v>
      </c>
      <c r="D66" s="322">
        <f t="shared" si="45"/>
        <v>0</v>
      </c>
      <c r="E66" s="322">
        <f t="shared" si="45"/>
        <v>0</v>
      </c>
      <c r="F66" s="322">
        <f t="shared" si="45"/>
        <v>0</v>
      </c>
      <c r="G66" s="322">
        <f t="shared" si="45"/>
        <v>0</v>
      </c>
      <c r="H66" s="322">
        <f t="shared" si="45"/>
        <v>0</v>
      </c>
      <c r="I66" s="322">
        <f t="shared" si="45"/>
        <v>0</v>
      </c>
      <c r="J66" s="322">
        <f t="shared" si="45"/>
        <v>0</v>
      </c>
      <c r="K66" s="322">
        <f t="shared" si="45"/>
        <v>0</v>
      </c>
      <c r="L66" s="322">
        <f t="shared" si="45"/>
        <v>0</v>
      </c>
      <c r="M66" s="322">
        <f t="shared" si="45"/>
        <v>0</v>
      </c>
      <c r="N66" s="322">
        <f t="shared" si="45"/>
        <v>0</v>
      </c>
      <c r="O66" s="322">
        <f t="shared" si="45"/>
        <v>0</v>
      </c>
      <c r="P66" s="322">
        <f t="shared" si="45"/>
        <v>0</v>
      </c>
      <c r="Q66" s="322">
        <f t="shared" si="45"/>
        <v>0</v>
      </c>
      <c r="R66" s="322">
        <f t="shared" si="45"/>
        <v>0</v>
      </c>
      <c r="S66" s="322">
        <f t="shared" si="45"/>
        <v>0</v>
      </c>
      <c r="T66" s="322">
        <f t="shared" si="45"/>
        <v>0</v>
      </c>
      <c r="U66" s="322">
        <f t="shared" si="45"/>
        <v>0</v>
      </c>
      <c r="V66" s="322">
        <f t="shared" si="45"/>
        <v>0</v>
      </c>
      <c r="W66" s="322">
        <f t="shared" si="45"/>
        <v>0</v>
      </c>
      <c r="X66" s="322">
        <f t="shared" si="45"/>
        <v>0</v>
      </c>
      <c r="Y66" s="322">
        <f t="shared" si="45"/>
        <v>0</v>
      </c>
      <c r="Z66" s="322">
        <f t="shared" si="45"/>
        <v>0</v>
      </c>
      <c r="AA66" s="322">
        <f t="shared" si="45"/>
        <v>0</v>
      </c>
      <c r="AB66" s="322">
        <f t="shared" si="45"/>
        <v>1</v>
      </c>
      <c r="AC66" s="322">
        <f t="shared" si="45"/>
        <v>2</v>
      </c>
      <c r="AD66" s="322">
        <f t="shared" si="45"/>
        <v>3</v>
      </c>
      <c r="AE66" s="322">
        <f t="shared" si="45"/>
        <v>4</v>
      </c>
      <c r="AF66" s="322">
        <f t="shared" si="45"/>
        <v>5</v>
      </c>
      <c r="AG66" s="322">
        <f t="shared" si="45"/>
        <v>6</v>
      </c>
      <c r="AH66" s="322">
        <f t="shared" si="45"/>
        <v>7</v>
      </c>
      <c r="AI66" s="322">
        <f t="shared" si="45"/>
        <v>8</v>
      </c>
      <c r="AJ66" s="322">
        <f t="shared" si="45"/>
        <v>9</v>
      </c>
      <c r="AK66" s="322">
        <f t="shared" si="45"/>
        <v>10</v>
      </c>
      <c r="AL66" s="322">
        <f t="shared" si="45"/>
        <v>11</v>
      </c>
      <c r="AM66" s="322">
        <f t="shared" si="45"/>
        <v>12</v>
      </c>
      <c r="AN66" s="322">
        <f t="shared" si="45"/>
        <v>13</v>
      </c>
      <c r="AO66" s="322">
        <f t="shared" si="45"/>
        <v>14</v>
      </c>
      <c r="AP66" s="322">
        <f t="shared" si="45"/>
        <v>15</v>
      </c>
      <c r="AQ66" s="322">
        <f t="shared" si="45"/>
        <v>16</v>
      </c>
      <c r="AR66" s="322">
        <f t="shared" si="45"/>
        <v>17</v>
      </c>
      <c r="AS66" s="322">
        <f t="shared" si="45"/>
        <v>18</v>
      </c>
      <c r="AT66" s="322">
        <f t="shared" si="45"/>
        <v>19</v>
      </c>
      <c r="AU66" s="322">
        <f t="shared" si="45"/>
        <v>20</v>
      </c>
      <c r="AV66" s="322">
        <f t="shared" si="45"/>
        <v>21</v>
      </c>
      <c r="AW66" s="322">
        <f t="shared" si="45"/>
        <v>22</v>
      </c>
      <c r="AX66" s="322">
        <f t="shared" si="45"/>
        <v>23</v>
      </c>
      <c r="AY66" s="322">
        <f t="shared" si="45"/>
        <v>24</v>
      </c>
      <c r="AZ66" s="322">
        <f t="shared" si="45"/>
        <v>25</v>
      </c>
      <c r="BA66" s="322">
        <f t="shared" si="45"/>
        <v>26</v>
      </c>
      <c r="BB66" s="322">
        <f t="shared" si="45"/>
        <v>27</v>
      </c>
      <c r="BC66" s="322">
        <f t="shared" si="45"/>
        <v>28</v>
      </c>
      <c r="BD66" s="322">
        <f t="shared" si="45"/>
        <v>29</v>
      </c>
      <c r="BE66" s="322">
        <f t="shared" si="45"/>
        <v>30</v>
      </c>
      <c r="BF66" s="322">
        <f t="shared" si="45"/>
        <v>31</v>
      </c>
      <c r="BG66" s="322">
        <f t="shared" si="45"/>
        <v>32</v>
      </c>
      <c r="BH66" s="322">
        <f t="shared" si="45"/>
        <v>33</v>
      </c>
      <c r="BI66" s="322">
        <f t="shared" si="45"/>
        <v>34</v>
      </c>
      <c r="BJ66" s="322">
        <f t="shared" si="45"/>
        <v>35</v>
      </c>
      <c r="BK66" s="322">
        <f t="shared" si="45"/>
        <v>36</v>
      </c>
      <c r="BL66" s="322">
        <f t="shared" si="45"/>
        <v>37</v>
      </c>
      <c r="BM66" s="322">
        <f t="shared" si="45"/>
        <v>38</v>
      </c>
      <c r="BN66" s="322">
        <f t="shared" si="45"/>
        <v>39</v>
      </c>
      <c r="BO66" s="322">
        <f t="shared" si="46"/>
        <v>40</v>
      </c>
      <c r="BP66" s="322">
        <f t="shared" si="46"/>
        <v>41</v>
      </c>
      <c r="BQ66" s="322">
        <f t="shared" si="46"/>
        <v>42</v>
      </c>
      <c r="BR66" s="322">
        <f t="shared" si="46"/>
        <v>43</v>
      </c>
      <c r="BS66" s="322">
        <f t="shared" si="46"/>
        <v>44</v>
      </c>
      <c r="BT66" s="322">
        <f t="shared" si="46"/>
        <v>45</v>
      </c>
      <c r="BU66" s="322">
        <f t="shared" si="46"/>
        <v>46</v>
      </c>
      <c r="BV66" s="322">
        <f t="shared" si="46"/>
        <v>47</v>
      </c>
      <c r="BW66" s="322">
        <f t="shared" si="46"/>
        <v>48</v>
      </c>
      <c r="BX66" s="322">
        <f t="shared" si="46"/>
        <v>49</v>
      </c>
      <c r="BY66" s="322">
        <f t="shared" si="46"/>
        <v>50</v>
      </c>
      <c r="BZ66" s="322">
        <f t="shared" si="46"/>
        <v>51</v>
      </c>
      <c r="CA66" s="322">
        <f t="shared" si="46"/>
        <v>52</v>
      </c>
      <c r="CB66" s="322">
        <f t="shared" si="46"/>
        <v>53</v>
      </c>
      <c r="CC66" s="322">
        <f t="shared" si="46"/>
        <v>54</v>
      </c>
      <c r="CD66" s="322">
        <f t="shared" si="46"/>
        <v>55</v>
      </c>
      <c r="CE66" s="322">
        <f t="shared" si="46"/>
        <v>56</v>
      </c>
      <c r="CF66" s="322">
        <f t="shared" si="46"/>
        <v>57</v>
      </c>
      <c r="CG66" s="322">
        <f t="shared" si="46"/>
        <v>58</v>
      </c>
      <c r="CH66" s="322">
        <f t="shared" si="46"/>
        <v>59</v>
      </c>
      <c r="CI66" s="322">
        <f t="shared" si="46"/>
        <v>60</v>
      </c>
      <c r="CJ66" s="322">
        <f t="shared" si="46"/>
        <v>61</v>
      </c>
      <c r="CK66" s="322">
        <f t="shared" si="46"/>
        <v>62</v>
      </c>
      <c r="CL66" s="322">
        <f t="shared" si="46"/>
        <v>63</v>
      </c>
      <c r="CM66" s="322">
        <f t="shared" si="46"/>
        <v>64</v>
      </c>
      <c r="CN66" s="322">
        <f t="shared" si="46"/>
        <v>65</v>
      </c>
      <c r="CO66" s="322">
        <f t="shared" si="46"/>
        <v>66</v>
      </c>
      <c r="CP66" s="322">
        <f t="shared" si="46"/>
        <v>67</v>
      </c>
      <c r="CQ66" s="322">
        <f t="shared" si="46"/>
        <v>68</v>
      </c>
      <c r="CR66" s="322">
        <f t="shared" si="46"/>
        <v>69</v>
      </c>
      <c r="CS66" s="322">
        <f t="shared" si="46"/>
        <v>70</v>
      </c>
      <c r="CT66" s="322">
        <f t="shared" si="46"/>
        <v>71</v>
      </c>
      <c r="CU66" s="322">
        <f t="shared" si="46"/>
        <v>72</v>
      </c>
      <c r="CV66" s="322">
        <f t="shared" si="46"/>
        <v>73</v>
      </c>
      <c r="CW66" s="322">
        <f t="shared" si="46"/>
        <v>74</v>
      </c>
      <c r="CX66" s="322">
        <f t="shared" si="46"/>
        <v>75</v>
      </c>
      <c r="CY66" s="322">
        <f t="shared" si="46"/>
        <v>76</v>
      </c>
      <c r="CZ66" s="322">
        <f t="shared" si="46"/>
        <v>77</v>
      </c>
      <c r="DA66" s="322">
        <f t="shared" si="46"/>
        <v>78</v>
      </c>
      <c r="DB66" s="322">
        <f t="shared" si="46"/>
        <v>79</v>
      </c>
      <c r="DC66" s="322">
        <f t="shared" si="46"/>
        <v>80</v>
      </c>
      <c r="DD66" s="322">
        <f t="shared" si="46"/>
        <v>81</v>
      </c>
      <c r="DE66" s="322">
        <f t="shared" si="46"/>
        <v>82</v>
      </c>
      <c r="DF66" s="322">
        <f t="shared" si="46"/>
        <v>83</v>
      </c>
      <c r="DG66" s="322">
        <f t="shared" si="46"/>
        <v>84</v>
      </c>
      <c r="DH66" s="322">
        <f t="shared" si="46"/>
        <v>85</v>
      </c>
      <c r="DI66" s="322">
        <f t="shared" si="46"/>
        <v>86</v>
      </c>
      <c r="DJ66" s="322">
        <f t="shared" si="46"/>
        <v>87</v>
      </c>
      <c r="DK66" s="322">
        <f t="shared" si="46"/>
        <v>88</v>
      </c>
      <c r="DL66" s="322">
        <f t="shared" si="46"/>
        <v>89</v>
      </c>
      <c r="DM66" s="322">
        <f t="shared" si="46"/>
        <v>90</v>
      </c>
      <c r="DN66" s="322">
        <f t="shared" si="46"/>
        <v>91</v>
      </c>
      <c r="DO66" s="322">
        <f t="shared" si="46"/>
        <v>92</v>
      </c>
      <c r="DP66" s="322">
        <f t="shared" si="46"/>
        <v>93</v>
      </c>
      <c r="DQ66" s="322">
        <f t="shared" si="46"/>
        <v>94</v>
      </c>
      <c r="DR66" s="322">
        <f t="shared" si="46"/>
        <v>95</v>
      </c>
      <c r="DS66" s="322">
        <f t="shared" si="46"/>
        <v>96</v>
      </c>
      <c r="DT66" s="322">
        <f t="shared" si="46"/>
        <v>97</v>
      </c>
      <c r="DU66" s="322">
        <f t="shared" si="46"/>
        <v>98</v>
      </c>
      <c r="DV66" s="322">
        <f t="shared" si="46"/>
        <v>99</v>
      </c>
      <c r="DW66" s="322">
        <f t="shared" si="46"/>
        <v>100</v>
      </c>
      <c r="DX66" s="322">
        <f t="shared" si="46"/>
        <v>101</v>
      </c>
      <c r="DY66" s="322">
        <f t="shared" si="46"/>
        <v>102</v>
      </c>
      <c r="DZ66" s="322">
        <f t="shared" si="46"/>
        <v>103</v>
      </c>
      <c r="EA66" s="322">
        <f t="shared" si="47"/>
        <v>104</v>
      </c>
      <c r="EB66" s="322">
        <f t="shared" si="47"/>
        <v>105</v>
      </c>
      <c r="EC66" s="322">
        <f t="shared" si="47"/>
        <v>106</v>
      </c>
      <c r="ED66" s="322">
        <f t="shared" si="47"/>
        <v>107</v>
      </c>
      <c r="EE66" s="322">
        <f t="shared" si="47"/>
        <v>108</v>
      </c>
      <c r="EF66" s="322">
        <f t="shared" si="47"/>
        <v>109</v>
      </c>
      <c r="EG66" s="322">
        <f t="shared" si="47"/>
        <v>110</v>
      </c>
      <c r="EH66" s="322">
        <f t="shared" si="47"/>
        <v>111</v>
      </c>
      <c r="EI66" s="322">
        <f t="shared" si="47"/>
        <v>112</v>
      </c>
      <c r="EJ66" s="322">
        <f t="shared" si="47"/>
        <v>113</v>
      </c>
      <c r="EK66" s="322">
        <f t="shared" si="47"/>
        <v>114</v>
      </c>
      <c r="EL66" s="322">
        <f t="shared" si="47"/>
        <v>115</v>
      </c>
      <c r="EM66" s="322">
        <f t="shared" si="47"/>
        <v>116</v>
      </c>
      <c r="EN66" s="322">
        <f t="shared" si="47"/>
        <v>117</v>
      </c>
      <c r="EO66" s="322">
        <f t="shared" si="47"/>
        <v>118</v>
      </c>
      <c r="EP66" s="322">
        <f t="shared" si="47"/>
        <v>119</v>
      </c>
      <c r="EQ66" s="322">
        <f t="shared" si="47"/>
        <v>120</v>
      </c>
      <c r="ER66" s="322">
        <f t="shared" si="47"/>
        <v>121</v>
      </c>
      <c r="ES66" s="322">
        <f t="shared" si="47"/>
        <v>122</v>
      </c>
      <c r="ET66" s="322">
        <f t="shared" si="47"/>
        <v>123</v>
      </c>
      <c r="EU66" s="322">
        <f t="shared" si="47"/>
        <v>124</v>
      </c>
      <c r="EV66" s="322">
        <f t="shared" si="47"/>
        <v>125</v>
      </c>
      <c r="EW66" s="322">
        <f t="shared" si="47"/>
        <v>126</v>
      </c>
      <c r="EX66" s="322">
        <f t="shared" si="47"/>
        <v>127</v>
      </c>
      <c r="EY66" s="322">
        <f t="shared" si="47"/>
        <v>128</v>
      </c>
      <c r="EZ66" s="322">
        <f t="shared" si="47"/>
        <v>129</v>
      </c>
      <c r="FA66" s="322">
        <f t="shared" si="47"/>
        <v>130</v>
      </c>
      <c r="FB66" s="322">
        <f t="shared" si="47"/>
        <v>131</v>
      </c>
      <c r="FC66" s="322">
        <f t="shared" si="47"/>
        <v>132</v>
      </c>
      <c r="FD66" s="322">
        <f t="shared" si="47"/>
        <v>133</v>
      </c>
      <c r="FE66" s="322">
        <f t="shared" si="47"/>
        <v>134</v>
      </c>
      <c r="FF66" s="322">
        <f t="shared" si="47"/>
        <v>135</v>
      </c>
      <c r="FG66" s="322">
        <f t="shared" si="47"/>
        <v>136</v>
      </c>
      <c r="FH66" s="322">
        <f t="shared" si="47"/>
        <v>137</v>
      </c>
      <c r="FI66" s="322">
        <f t="shared" si="47"/>
        <v>138</v>
      </c>
      <c r="FJ66" s="322">
        <f t="shared" si="47"/>
        <v>139</v>
      </c>
      <c r="FK66" s="322">
        <f t="shared" si="47"/>
        <v>140</v>
      </c>
      <c r="FL66" s="322">
        <f t="shared" si="47"/>
        <v>141</v>
      </c>
      <c r="FM66" s="322">
        <f t="shared" si="47"/>
        <v>142</v>
      </c>
      <c r="FN66" s="322">
        <f t="shared" si="47"/>
        <v>143</v>
      </c>
      <c r="FO66" s="322">
        <f t="shared" si="47"/>
        <v>144</v>
      </c>
      <c r="FP66" s="322">
        <f t="shared" si="47"/>
        <v>145</v>
      </c>
      <c r="FQ66" s="322">
        <f t="shared" si="47"/>
        <v>146</v>
      </c>
      <c r="FR66" s="322">
        <f t="shared" si="47"/>
        <v>147</v>
      </c>
      <c r="FS66" s="322">
        <f t="shared" si="47"/>
        <v>148</v>
      </c>
      <c r="FT66" s="322">
        <f t="shared" si="47"/>
        <v>149</v>
      </c>
      <c r="FU66" s="322">
        <f t="shared" si="47"/>
        <v>150</v>
      </c>
      <c r="FV66" s="322">
        <f t="shared" si="47"/>
        <v>151</v>
      </c>
      <c r="FW66" s="322">
        <f t="shared" si="47"/>
        <v>152</v>
      </c>
      <c r="FX66" s="322">
        <f t="shared" si="47"/>
        <v>153</v>
      </c>
      <c r="FY66" s="322">
        <f t="shared" si="47"/>
        <v>154</v>
      </c>
      <c r="FZ66" s="322">
        <f t="shared" si="47"/>
        <v>155</v>
      </c>
      <c r="GA66" s="322">
        <f t="shared" si="47"/>
        <v>156</v>
      </c>
      <c r="GB66" s="322">
        <f t="shared" si="47"/>
        <v>157</v>
      </c>
      <c r="GC66" s="322">
        <f t="shared" si="47"/>
        <v>158</v>
      </c>
      <c r="GD66" s="322">
        <f t="shared" si="47"/>
        <v>159</v>
      </c>
      <c r="GE66" s="322">
        <f t="shared" si="47"/>
        <v>160</v>
      </c>
      <c r="GF66" s="322">
        <f t="shared" si="47"/>
        <v>161</v>
      </c>
      <c r="GG66" s="322">
        <f t="shared" si="47"/>
        <v>162</v>
      </c>
      <c r="GH66" s="322">
        <f t="shared" si="47"/>
        <v>163</v>
      </c>
      <c r="GI66" s="322">
        <f t="shared" si="47"/>
        <v>164</v>
      </c>
      <c r="GJ66" s="322">
        <f t="shared" si="47"/>
        <v>165</v>
      </c>
      <c r="GK66" s="322">
        <f t="shared" si="47"/>
        <v>166</v>
      </c>
      <c r="GL66" s="322">
        <f t="shared" si="47"/>
        <v>167</v>
      </c>
      <c r="GM66" s="322">
        <f t="shared" si="48"/>
        <v>168</v>
      </c>
      <c r="GN66" s="322">
        <f t="shared" si="48"/>
        <v>169</v>
      </c>
      <c r="GO66" s="322">
        <f t="shared" si="48"/>
        <v>170</v>
      </c>
      <c r="GP66" s="322">
        <f t="shared" si="48"/>
        <v>171</v>
      </c>
      <c r="GQ66" s="322">
        <f t="shared" si="48"/>
        <v>172</v>
      </c>
      <c r="GR66" s="322">
        <f t="shared" si="48"/>
        <v>173</v>
      </c>
      <c r="GS66" s="322">
        <f t="shared" si="48"/>
        <v>174</v>
      </c>
      <c r="GT66" s="322">
        <f t="shared" si="48"/>
        <v>175</v>
      </c>
      <c r="GU66" s="322">
        <f t="shared" si="48"/>
        <v>176</v>
      </c>
      <c r="GV66" s="322">
        <f t="shared" si="48"/>
        <v>177</v>
      </c>
      <c r="GW66" s="322">
        <f t="shared" si="48"/>
        <v>178</v>
      </c>
      <c r="GX66" s="322">
        <f t="shared" si="48"/>
        <v>179</v>
      </c>
      <c r="GY66" s="322">
        <f t="shared" si="48"/>
        <v>180</v>
      </c>
      <c r="GZ66" s="322">
        <f t="shared" si="48"/>
        <v>181</v>
      </c>
      <c r="HA66" s="322">
        <f t="shared" si="48"/>
        <v>182</v>
      </c>
      <c r="HB66" s="322">
        <f t="shared" si="48"/>
        <v>183</v>
      </c>
      <c r="HC66" s="322">
        <f t="shared" si="48"/>
        <v>184</v>
      </c>
      <c r="HD66" s="322">
        <f t="shared" si="48"/>
        <v>185</v>
      </c>
      <c r="HE66" s="322">
        <f t="shared" si="48"/>
        <v>186</v>
      </c>
      <c r="HF66" s="322">
        <f t="shared" si="48"/>
        <v>187</v>
      </c>
      <c r="HG66" s="322">
        <f t="shared" si="48"/>
        <v>188</v>
      </c>
      <c r="HH66" s="322">
        <f t="shared" si="48"/>
        <v>189</v>
      </c>
      <c r="HI66" s="322">
        <f t="shared" si="48"/>
        <v>190</v>
      </c>
      <c r="HJ66" s="322">
        <f t="shared" si="48"/>
        <v>191</v>
      </c>
      <c r="HK66" s="322">
        <f t="shared" si="48"/>
        <v>192</v>
      </c>
      <c r="HL66" s="322">
        <f t="shared" si="48"/>
        <v>193</v>
      </c>
      <c r="HM66" s="322">
        <f t="shared" si="48"/>
        <v>194</v>
      </c>
      <c r="HN66" s="322">
        <f t="shared" si="48"/>
        <v>195</v>
      </c>
      <c r="HO66" s="322">
        <f t="shared" si="48"/>
        <v>196</v>
      </c>
      <c r="HP66" s="322">
        <f t="shared" si="48"/>
        <v>197</v>
      </c>
      <c r="HQ66" s="322">
        <f t="shared" si="48"/>
        <v>198</v>
      </c>
      <c r="HR66" s="322">
        <f t="shared" si="48"/>
        <v>199</v>
      </c>
      <c r="HS66" s="322">
        <f t="shared" si="48"/>
        <v>200</v>
      </c>
      <c r="HT66" s="322">
        <f t="shared" si="48"/>
        <v>201</v>
      </c>
      <c r="HU66" s="322">
        <f t="shared" si="48"/>
        <v>202</v>
      </c>
      <c r="HV66" s="322">
        <f t="shared" si="48"/>
        <v>203</v>
      </c>
      <c r="HW66" s="322">
        <f t="shared" si="48"/>
        <v>204</v>
      </c>
      <c r="HX66" s="322">
        <f t="shared" si="48"/>
        <v>205</v>
      </c>
      <c r="HY66" s="322">
        <f t="shared" si="48"/>
        <v>206</v>
      </c>
      <c r="HZ66" s="322">
        <f t="shared" si="48"/>
        <v>207</v>
      </c>
      <c r="IA66" s="322">
        <f t="shared" si="48"/>
        <v>208</v>
      </c>
      <c r="IB66" s="322">
        <f t="shared" si="48"/>
        <v>209</v>
      </c>
      <c r="IC66" s="322">
        <f t="shared" si="48"/>
        <v>210</v>
      </c>
      <c r="ID66" s="322">
        <f t="shared" si="48"/>
        <v>211</v>
      </c>
      <c r="IE66" s="322">
        <f t="shared" si="48"/>
        <v>212</v>
      </c>
      <c r="IF66" s="322">
        <f t="shared" si="48"/>
        <v>213</v>
      </c>
      <c r="IG66" s="322">
        <f t="shared" si="48"/>
        <v>214</v>
      </c>
      <c r="IH66" s="322">
        <f t="shared" si="48"/>
        <v>215</v>
      </c>
      <c r="II66" s="322">
        <f t="shared" si="48"/>
        <v>216</v>
      </c>
      <c r="IJ66" s="322">
        <f t="shared" si="48"/>
        <v>217</v>
      </c>
      <c r="IK66" s="322">
        <f t="shared" si="48"/>
        <v>218</v>
      </c>
      <c r="IL66" s="322">
        <f t="shared" si="48"/>
        <v>219</v>
      </c>
      <c r="IM66" s="322">
        <f t="shared" si="48"/>
        <v>220</v>
      </c>
      <c r="IN66" s="322">
        <f t="shared" si="48"/>
        <v>221</v>
      </c>
      <c r="IO66" s="322">
        <f t="shared" si="48"/>
        <v>222</v>
      </c>
      <c r="IP66" s="322">
        <f t="shared" si="48"/>
        <v>223</v>
      </c>
      <c r="IQ66" s="322">
        <f t="shared" si="48"/>
        <v>224</v>
      </c>
      <c r="IR66" s="322">
        <f t="shared" si="48"/>
        <v>225</v>
      </c>
      <c r="IS66" s="322">
        <f t="shared" si="48"/>
        <v>226</v>
      </c>
      <c r="IT66" s="322">
        <f t="shared" si="48"/>
        <v>227</v>
      </c>
      <c r="IU66" s="322">
        <f t="shared" si="48"/>
        <v>228</v>
      </c>
      <c r="IV66" s="322">
        <f t="shared" si="48"/>
        <v>229</v>
      </c>
      <c r="IW66" s="322">
        <f t="shared" si="48"/>
        <v>230</v>
      </c>
      <c r="IX66" s="322">
        <f t="shared" si="48"/>
        <v>231</v>
      </c>
      <c r="IY66" s="322">
        <f t="shared" si="49"/>
        <v>232</v>
      </c>
      <c r="IZ66" s="322">
        <f t="shared" si="49"/>
        <v>233</v>
      </c>
      <c r="JA66" s="322">
        <f t="shared" si="49"/>
        <v>234</v>
      </c>
      <c r="JB66" s="322">
        <f t="shared" si="49"/>
        <v>235</v>
      </c>
      <c r="JC66" s="322">
        <f t="shared" si="49"/>
        <v>236</v>
      </c>
      <c r="JD66" s="322">
        <f t="shared" si="49"/>
        <v>237</v>
      </c>
      <c r="JE66" s="322">
        <f t="shared" si="49"/>
        <v>238</v>
      </c>
      <c r="JF66" s="322">
        <f t="shared" si="49"/>
        <v>239</v>
      </c>
      <c r="JG66" s="322">
        <f t="shared" si="49"/>
        <v>240</v>
      </c>
      <c r="JH66" s="322">
        <f t="shared" si="49"/>
        <v>241</v>
      </c>
      <c r="JI66" s="322">
        <f t="shared" si="49"/>
        <v>242</v>
      </c>
      <c r="JJ66" s="322">
        <f t="shared" si="49"/>
        <v>243</v>
      </c>
      <c r="JK66" s="322">
        <f t="shared" si="49"/>
        <v>244</v>
      </c>
      <c r="JL66" s="322">
        <f t="shared" si="49"/>
        <v>245</v>
      </c>
      <c r="JM66" s="322">
        <f t="shared" si="49"/>
        <v>246</v>
      </c>
      <c r="JN66" s="322">
        <f t="shared" si="49"/>
        <v>247</v>
      </c>
      <c r="JO66" s="322">
        <f t="shared" si="49"/>
        <v>248</v>
      </c>
      <c r="JP66" s="322">
        <f t="shared" si="49"/>
        <v>249</v>
      </c>
      <c r="JQ66" s="322">
        <f t="shared" si="49"/>
        <v>250</v>
      </c>
      <c r="JR66" s="322">
        <f t="shared" si="49"/>
        <v>251</v>
      </c>
      <c r="JS66" s="322">
        <f t="shared" si="49"/>
        <v>252</v>
      </c>
      <c r="JT66" s="322">
        <f t="shared" si="49"/>
        <v>253</v>
      </c>
      <c r="JU66" s="322">
        <f t="shared" si="49"/>
        <v>254</v>
      </c>
      <c r="JV66" s="322">
        <f t="shared" si="49"/>
        <v>255</v>
      </c>
    </row>
    <row r="67" spans="1:282" x14ac:dyDescent="0.25">
      <c r="A67" t="str">
        <f>"Payment Index - Advance "&amp;B67</f>
        <v>Payment Index - Advance 4</v>
      </c>
      <c r="B67" s="328">
        <v>4</v>
      </c>
      <c r="C67" s="322">
        <f>IF(B$63&gt;=12*($B67-1),B67+1,0)</f>
        <v>0</v>
      </c>
      <c r="D67" s="322">
        <f>IF(C$63&gt;=12*($B67-1),C67+1,0)</f>
        <v>0</v>
      </c>
      <c r="E67" s="322">
        <f t="shared" ref="E67:BP68" si="50">IF(D$63&gt;=12*($B67-1),D67+1,0)</f>
        <v>0</v>
      </c>
      <c r="F67" s="322">
        <f t="shared" si="50"/>
        <v>0</v>
      </c>
      <c r="G67" s="322">
        <f t="shared" si="50"/>
        <v>0</v>
      </c>
      <c r="H67" s="322">
        <f t="shared" si="50"/>
        <v>0</v>
      </c>
      <c r="I67" s="322">
        <f t="shared" si="50"/>
        <v>0</v>
      </c>
      <c r="J67" s="322">
        <f t="shared" si="50"/>
        <v>0</v>
      </c>
      <c r="K67" s="322">
        <f t="shared" si="50"/>
        <v>0</v>
      </c>
      <c r="L67" s="322">
        <f t="shared" si="50"/>
        <v>0</v>
      </c>
      <c r="M67" s="322">
        <f t="shared" si="50"/>
        <v>0</v>
      </c>
      <c r="N67" s="322">
        <f t="shared" si="50"/>
        <v>0</v>
      </c>
      <c r="O67" s="322">
        <f t="shared" si="50"/>
        <v>0</v>
      </c>
      <c r="P67" s="322">
        <f t="shared" si="50"/>
        <v>0</v>
      </c>
      <c r="Q67" s="322">
        <f t="shared" si="50"/>
        <v>0</v>
      </c>
      <c r="R67" s="322">
        <f t="shared" si="50"/>
        <v>0</v>
      </c>
      <c r="S67" s="322">
        <f t="shared" si="50"/>
        <v>0</v>
      </c>
      <c r="T67" s="322">
        <f t="shared" si="50"/>
        <v>0</v>
      </c>
      <c r="U67" s="322">
        <f t="shared" si="50"/>
        <v>0</v>
      </c>
      <c r="V67" s="322">
        <f t="shared" si="50"/>
        <v>0</v>
      </c>
      <c r="W67" s="322">
        <f t="shared" si="50"/>
        <v>0</v>
      </c>
      <c r="X67" s="322">
        <f t="shared" si="50"/>
        <v>0</v>
      </c>
      <c r="Y67" s="322">
        <f t="shared" si="50"/>
        <v>0</v>
      </c>
      <c r="Z67" s="322">
        <f t="shared" si="50"/>
        <v>0</v>
      </c>
      <c r="AA67" s="322">
        <f t="shared" si="50"/>
        <v>0</v>
      </c>
      <c r="AB67" s="322">
        <f t="shared" si="50"/>
        <v>0</v>
      </c>
      <c r="AC67" s="322">
        <f t="shared" si="50"/>
        <v>0</v>
      </c>
      <c r="AD67" s="322">
        <f t="shared" si="50"/>
        <v>0</v>
      </c>
      <c r="AE67" s="322">
        <f t="shared" si="50"/>
        <v>0</v>
      </c>
      <c r="AF67" s="322">
        <f t="shared" si="50"/>
        <v>0</v>
      </c>
      <c r="AG67" s="322">
        <f t="shared" si="50"/>
        <v>0</v>
      </c>
      <c r="AH67" s="322">
        <f t="shared" si="50"/>
        <v>0</v>
      </c>
      <c r="AI67" s="322">
        <f t="shared" si="50"/>
        <v>0</v>
      </c>
      <c r="AJ67" s="322">
        <f t="shared" si="50"/>
        <v>0</v>
      </c>
      <c r="AK67" s="322">
        <f t="shared" si="50"/>
        <v>0</v>
      </c>
      <c r="AL67" s="322">
        <f t="shared" si="50"/>
        <v>0</v>
      </c>
      <c r="AM67" s="322">
        <f t="shared" si="50"/>
        <v>0</v>
      </c>
      <c r="AN67" s="322">
        <f t="shared" si="50"/>
        <v>1</v>
      </c>
      <c r="AO67" s="322">
        <f t="shared" si="50"/>
        <v>2</v>
      </c>
      <c r="AP67" s="322">
        <f t="shared" si="50"/>
        <v>3</v>
      </c>
      <c r="AQ67" s="322">
        <f t="shared" si="50"/>
        <v>4</v>
      </c>
      <c r="AR67" s="322">
        <f t="shared" si="50"/>
        <v>5</v>
      </c>
      <c r="AS67" s="322">
        <f t="shared" si="50"/>
        <v>6</v>
      </c>
      <c r="AT67" s="322">
        <f t="shared" si="50"/>
        <v>7</v>
      </c>
      <c r="AU67" s="322">
        <f t="shared" si="50"/>
        <v>8</v>
      </c>
      <c r="AV67" s="322">
        <f t="shared" si="50"/>
        <v>9</v>
      </c>
      <c r="AW67" s="322">
        <f t="shared" si="50"/>
        <v>10</v>
      </c>
      <c r="AX67" s="322">
        <f t="shared" si="50"/>
        <v>11</v>
      </c>
      <c r="AY67" s="322">
        <f t="shared" si="50"/>
        <v>12</v>
      </c>
      <c r="AZ67" s="322">
        <f t="shared" si="50"/>
        <v>13</v>
      </c>
      <c r="BA67" s="322">
        <f t="shared" si="50"/>
        <v>14</v>
      </c>
      <c r="BB67" s="322">
        <f t="shared" si="50"/>
        <v>15</v>
      </c>
      <c r="BC67" s="322">
        <f t="shared" si="50"/>
        <v>16</v>
      </c>
      <c r="BD67" s="322">
        <f t="shared" si="50"/>
        <v>17</v>
      </c>
      <c r="BE67" s="322">
        <f t="shared" si="50"/>
        <v>18</v>
      </c>
      <c r="BF67" s="322">
        <f t="shared" si="50"/>
        <v>19</v>
      </c>
      <c r="BG67" s="322">
        <f t="shared" si="50"/>
        <v>20</v>
      </c>
      <c r="BH67" s="322">
        <f t="shared" si="50"/>
        <v>21</v>
      </c>
      <c r="BI67" s="322">
        <f t="shared" si="50"/>
        <v>22</v>
      </c>
      <c r="BJ67" s="322">
        <f t="shared" si="50"/>
        <v>23</v>
      </c>
      <c r="BK67" s="322">
        <f t="shared" si="50"/>
        <v>24</v>
      </c>
      <c r="BL67" s="322">
        <f t="shared" si="50"/>
        <v>25</v>
      </c>
      <c r="BM67" s="322">
        <f t="shared" si="50"/>
        <v>26</v>
      </c>
      <c r="BN67" s="322">
        <f t="shared" si="50"/>
        <v>27</v>
      </c>
      <c r="BO67" s="322">
        <f t="shared" si="50"/>
        <v>28</v>
      </c>
      <c r="BP67" s="322">
        <f t="shared" si="50"/>
        <v>29</v>
      </c>
      <c r="BQ67" s="322">
        <f t="shared" ref="BQ67:EB68" si="51">IF(BP$63&gt;=12*($B67-1),BP67+1,0)</f>
        <v>30</v>
      </c>
      <c r="BR67" s="322">
        <f t="shared" si="51"/>
        <v>31</v>
      </c>
      <c r="BS67" s="322">
        <f t="shared" si="51"/>
        <v>32</v>
      </c>
      <c r="BT67" s="322">
        <f t="shared" si="51"/>
        <v>33</v>
      </c>
      <c r="BU67" s="322">
        <f t="shared" si="51"/>
        <v>34</v>
      </c>
      <c r="BV67" s="322">
        <f t="shared" si="51"/>
        <v>35</v>
      </c>
      <c r="BW67" s="322">
        <f t="shared" si="51"/>
        <v>36</v>
      </c>
      <c r="BX67" s="322">
        <f t="shared" si="51"/>
        <v>37</v>
      </c>
      <c r="BY67" s="322">
        <f t="shared" si="51"/>
        <v>38</v>
      </c>
      <c r="BZ67" s="322">
        <f t="shared" si="51"/>
        <v>39</v>
      </c>
      <c r="CA67" s="322">
        <f t="shared" si="51"/>
        <v>40</v>
      </c>
      <c r="CB67" s="322">
        <f t="shared" si="51"/>
        <v>41</v>
      </c>
      <c r="CC67" s="322">
        <f t="shared" si="51"/>
        <v>42</v>
      </c>
      <c r="CD67" s="322">
        <f t="shared" si="51"/>
        <v>43</v>
      </c>
      <c r="CE67" s="322">
        <f t="shared" si="51"/>
        <v>44</v>
      </c>
      <c r="CF67" s="322">
        <f t="shared" si="51"/>
        <v>45</v>
      </c>
      <c r="CG67" s="322">
        <f t="shared" si="51"/>
        <v>46</v>
      </c>
      <c r="CH67" s="322">
        <f t="shared" si="51"/>
        <v>47</v>
      </c>
      <c r="CI67" s="322">
        <f t="shared" si="51"/>
        <v>48</v>
      </c>
      <c r="CJ67" s="322">
        <f t="shared" si="51"/>
        <v>49</v>
      </c>
      <c r="CK67" s="322">
        <f t="shared" si="51"/>
        <v>50</v>
      </c>
      <c r="CL67" s="322">
        <f t="shared" si="51"/>
        <v>51</v>
      </c>
      <c r="CM67" s="322">
        <f t="shared" si="51"/>
        <v>52</v>
      </c>
      <c r="CN67" s="322">
        <f t="shared" si="51"/>
        <v>53</v>
      </c>
      <c r="CO67" s="322">
        <f t="shared" si="51"/>
        <v>54</v>
      </c>
      <c r="CP67" s="322">
        <f t="shared" si="51"/>
        <v>55</v>
      </c>
      <c r="CQ67" s="322">
        <f t="shared" si="51"/>
        <v>56</v>
      </c>
      <c r="CR67" s="322">
        <f t="shared" si="51"/>
        <v>57</v>
      </c>
      <c r="CS67" s="322">
        <f t="shared" si="51"/>
        <v>58</v>
      </c>
      <c r="CT67" s="322">
        <f t="shared" si="51"/>
        <v>59</v>
      </c>
      <c r="CU67" s="322">
        <f t="shared" si="51"/>
        <v>60</v>
      </c>
      <c r="CV67" s="322">
        <f t="shared" si="51"/>
        <v>61</v>
      </c>
      <c r="CW67" s="322">
        <f t="shared" si="51"/>
        <v>62</v>
      </c>
      <c r="CX67" s="322">
        <f t="shared" si="51"/>
        <v>63</v>
      </c>
      <c r="CY67" s="322">
        <f t="shared" si="51"/>
        <v>64</v>
      </c>
      <c r="CZ67" s="322">
        <f t="shared" si="51"/>
        <v>65</v>
      </c>
      <c r="DA67" s="322">
        <f t="shared" si="51"/>
        <v>66</v>
      </c>
      <c r="DB67" s="322">
        <f t="shared" si="51"/>
        <v>67</v>
      </c>
      <c r="DC67" s="322">
        <f t="shared" si="51"/>
        <v>68</v>
      </c>
      <c r="DD67" s="322">
        <f t="shared" si="51"/>
        <v>69</v>
      </c>
      <c r="DE67" s="322">
        <f t="shared" si="51"/>
        <v>70</v>
      </c>
      <c r="DF67" s="322">
        <f t="shared" si="51"/>
        <v>71</v>
      </c>
      <c r="DG67" s="322">
        <f t="shared" si="51"/>
        <v>72</v>
      </c>
      <c r="DH67" s="322">
        <f t="shared" si="51"/>
        <v>73</v>
      </c>
      <c r="DI67" s="322">
        <f t="shared" si="51"/>
        <v>74</v>
      </c>
      <c r="DJ67" s="322">
        <f t="shared" si="51"/>
        <v>75</v>
      </c>
      <c r="DK67" s="322">
        <f t="shared" si="51"/>
        <v>76</v>
      </c>
      <c r="DL67" s="322">
        <f t="shared" si="51"/>
        <v>77</v>
      </c>
      <c r="DM67" s="322">
        <f t="shared" si="51"/>
        <v>78</v>
      </c>
      <c r="DN67" s="322">
        <f t="shared" si="51"/>
        <v>79</v>
      </c>
      <c r="DO67" s="322">
        <f t="shared" si="51"/>
        <v>80</v>
      </c>
      <c r="DP67" s="322">
        <f t="shared" si="51"/>
        <v>81</v>
      </c>
      <c r="DQ67" s="322">
        <f t="shared" si="51"/>
        <v>82</v>
      </c>
      <c r="DR67" s="322">
        <f t="shared" si="51"/>
        <v>83</v>
      </c>
      <c r="DS67" s="322">
        <f t="shared" si="51"/>
        <v>84</v>
      </c>
      <c r="DT67" s="322">
        <f t="shared" si="51"/>
        <v>85</v>
      </c>
      <c r="DU67" s="322">
        <f t="shared" si="51"/>
        <v>86</v>
      </c>
      <c r="DV67" s="322">
        <f t="shared" si="51"/>
        <v>87</v>
      </c>
      <c r="DW67" s="322">
        <f t="shared" si="51"/>
        <v>88</v>
      </c>
      <c r="DX67" s="322">
        <f t="shared" si="51"/>
        <v>89</v>
      </c>
      <c r="DY67" s="322">
        <f t="shared" si="51"/>
        <v>90</v>
      </c>
      <c r="DZ67" s="322">
        <f t="shared" si="51"/>
        <v>91</v>
      </c>
      <c r="EA67" s="322">
        <f t="shared" si="51"/>
        <v>92</v>
      </c>
      <c r="EB67" s="322">
        <f t="shared" si="51"/>
        <v>93</v>
      </c>
      <c r="EC67" s="322">
        <f t="shared" ref="EC67:GN68" si="52">IF(EB$63&gt;=12*($B67-1),EB67+1,0)</f>
        <v>94</v>
      </c>
      <c r="ED67" s="322">
        <f t="shared" si="52"/>
        <v>95</v>
      </c>
      <c r="EE67" s="322">
        <f t="shared" si="52"/>
        <v>96</v>
      </c>
      <c r="EF67" s="322">
        <f t="shared" si="52"/>
        <v>97</v>
      </c>
      <c r="EG67" s="322">
        <f t="shared" si="52"/>
        <v>98</v>
      </c>
      <c r="EH67" s="322">
        <f t="shared" si="52"/>
        <v>99</v>
      </c>
      <c r="EI67" s="322">
        <f t="shared" si="52"/>
        <v>100</v>
      </c>
      <c r="EJ67" s="322">
        <f t="shared" si="52"/>
        <v>101</v>
      </c>
      <c r="EK67" s="322">
        <f t="shared" si="52"/>
        <v>102</v>
      </c>
      <c r="EL67" s="322">
        <f t="shared" si="52"/>
        <v>103</v>
      </c>
      <c r="EM67" s="322">
        <f t="shared" si="52"/>
        <v>104</v>
      </c>
      <c r="EN67" s="322">
        <f t="shared" si="52"/>
        <v>105</v>
      </c>
      <c r="EO67" s="322">
        <f t="shared" si="52"/>
        <v>106</v>
      </c>
      <c r="EP67" s="322">
        <f t="shared" si="52"/>
        <v>107</v>
      </c>
      <c r="EQ67" s="322">
        <f t="shared" si="52"/>
        <v>108</v>
      </c>
      <c r="ER67" s="322">
        <f t="shared" si="52"/>
        <v>109</v>
      </c>
      <c r="ES67" s="322">
        <f t="shared" si="52"/>
        <v>110</v>
      </c>
      <c r="ET67" s="322">
        <f t="shared" si="52"/>
        <v>111</v>
      </c>
      <c r="EU67" s="322">
        <f t="shared" si="52"/>
        <v>112</v>
      </c>
      <c r="EV67" s="322">
        <f t="shared" si="52"/>
        <v>113</v>
      </c>
      <c r="EW67" s="322">
        <f t="shared" si="52"/>
        <v>114</v>
      </c>
      <c r="EX67" s="322">
        <f t="shared" si="52"/>
        <v>115</v>
      </c>
      <c r="EY67" s="322">
        <f t="shared" si="52"/>
        <v>116</v>
      </c>
      <c r="EZ67" s="322">
        <f t="shared" si="52"/>
        <v>117</v>
      </c>
      <c r="FA67" s="322">
        <f t="shared" si="52"/>
        <v>118</v>
      </c>
      <c r="FB67" s="322">
        <f t="shared" si="52"/>
        <v>119</v>
      </c>
      <c r="FC67" s="322">
        <f t="shared" si="52"/>
        <v>120</v>
      </c>
      <c r="FD67" s="322">
        <f t="shared" si="52"/>
        <v>121</v>
      </c>
      <c r="FE67" s="322">
        <f t="shared" si="52"/>
        <v>122</v>
      </c>
      <c r="FF67" s="322">
        <f t="shared" si="52"/>
        <v>123</v>
      </c>
      <c r="FG67" s="322">
        <f t="shared" si="52"/>
        <v>124</v>
      </c>
      <c r="FH67" s="322">
        <f t="shared" si="52"/>
        <v>125</v>
      </c>
      <c r="FI67" s="322">
        <f t="shared" si="52"/>
        <v>126</v>
      </c>
      <c r="FJ67" s="322">
        <f t="shared" si="52"/>
        <v>127</v>
      </c>
      <c r="FK67" s="322">
        <f t="shared" si="52"/>
        <v>128</v>
      </c>
      <c r="FL67" s="322">
        <f t="shared" si="52"/>
        <v>129</v>
      </c>
      <c r="FM67" s="322">
        <f t="shared" si="52"/>
        <v>130</v>
      </c>
      <c r="FN67" s="322">
        <f t="shared" si="52"/>
        <v>131</v>
      </c>
      <c r="FO67" s="322">
        <f t="shared" si="52"/>
        <v>132</v>
      </c>
      <c r="FP67" s="322">
        <f t="shared" si="52"/>
        <v>133</v>
      </c>
      <c r="FQ67" s="322">
        <f t="shared" si="52"/>
        <v>134</v>
      </c>
      <c r="FR67" s="322">
        <f t="shared" si="52"/>
        <v>135</v>
      </c>
      <c r="FS67" s="322">
        <f t="shared" si="52"/>
        <v>136</v>
      </c>
      <c r="FT67" s="322">
        <f t="shared" si="52"/>
        <v>137</v>
      </c>
      <c r="FU67" s="322">
        <f t="shared" si="52"/>
        <v>138</v>
      </c>
      <c r="FV67" s="322">
        <f t="shared" si="52"/>
        <v>139</v>
      </c>
      <c r="FW67" s="322">
        <f t="shared" si="52"/>
        <v>140</v>
      </c>
      <c r="FX67" s="322">
        <f t="shared" si="52"/>
        <v>141</v>
      </c>
      <c r="FY67" s="322">
        <f t="shared" si="52"/>
        <v>142</v>
      </c>
      <c r="FZ67" s="322">
        <f t="shared" si="52"/>
        <v>143</v>
      </c>
      <c r="GA67" s="322">
        <f t="shared" si="52"/>
        <v>144</v>
      </c>
      <c r="GB67" s="322">
        <f t="shared" si="52"/>
        <v>145</v>
      </c>
      <c r="GC67" s="322">
        <f t="shared" si="52"/>
        <v>146</v>
      </c>
      <c r="GD67" s="322">
        <f t="shared" si="52"/>
        <v>147</v>
      </c>
      <c r="GE67" s="322">
        <f t="shared" si="52"/>
        <v>148</v>
      </c>
      <c r="GF67" s="322">
        <f t="shared" si="52"/>
        <v>149</v>
      </c>
      <c r="GG67" s="322">
        <f t="shared" si="52"/>
        <v>150</v>
      </c>
      <c r="GH67" s="322">
        <f t="shared" si="52"/>
        <v>151</v>
      </c>
      <c r="GI67" s="322">
        <f t="shared" si="52"/>
        <v>152</v>
      </c>
      <c r="GJ67" s="322">
        <f t="shared" si="52"/>
        <v>153</v>
      </c>
      <c r="GK67" s="322">
        <f t="shared" si="52"/>
        <v>154</v>
      </c>
      <c r="GL67" s="322">
        <f t="shared" si="52"/>
        <v>155</v>
      </c>
      <c r="GM67" s="322">
        <f t="shared" si="52"/>
        <v>156</v>
      </c>
      <c r="GN67" s="322">
        <f t="shared" si="52"/>
        <v>157</v>
      </c>
      <c r="GO67" s="322">
        <f t="shared" ref="GO67:IZ68" si="53">IF(GN$63&gt;=12*($B67-1),GN67+1,0)</f>
        <v>158</v>
      </c>
      <c r="GP67" s="322">
        <f t="shared" si="53"/>
        <v>159</v>
      </c>
      <c r="GQ67" s="322">
        <f t="shared" si="53"/>
        <v>160</v>
      </c>
      <c r="GR67" s="322">
        <f t="shared" si="53"/>
        <v>161</v>
      </c>
      <c r="GS67" s="322">
        <f t="shared" si="53"/>
        <v>162</v>
      </c>
      <c r="GT67" s="322">
        <f t="shared" si="53"/>
        <v>163</v>
      </c>
      <c r="GU67" s="322">
        <f t="shared" si="53"/>
        <v>164</v>
      </c>
      <c r="GV67" s="322">
        <f t="shared" si="53"/>
        <v>165</v>
      </c>
      <c r="GW67" s="322">
        <f t="shared" si="53"/>
        <v>166</v>
      </c>
      <c r="GX67" s="322">
        <f t="shared" si="53"/>
        <v>167</v>
      </c>
      <c r="GY67" s="322">
        <f t="shared" si="53"/>
        <v>168</v>
      </c>
      <c r="GZ67" s="322">
        <f t="shared" si="53"/>
        <v>169</v>
      </c>
      <c r="HA67" s="322">
        <f t="shared" si="53"/>
        <v>170</v>
      </c>
      <c r="HB67" s="322">
        <f t="shared" si="53"/>
        <v>171</v>
      </c>
      <c r="HC67" s="322">
        <f t="shared" si="53"/>
        <v>172</v>
      </c>
      <c r="HD67" s="322">
        <f t="shared" si="53"/>
        <v>173</v>
      </c>
      <c r="HE67" s="322">
        <f t="shared" si="53"/>
        <v>174</v>
      </c>
      <c r="HF67" s="322">
        <f t="shared" si="53"/>
        <v>175</v>
      </c>
      <c r="HG67" s="322">
        <f t="shared" si="53"/>
        <v>176</v>
      </c>
      <c r="HH67" s="322">
        <f t="shared" si="53"/>
        <v>177</v>
      </c>
      <c r="HI67" s="322">
        <f t="shared" si="53"/>
        <v>178</v>
      </c>
      <c r="HJ67" s="322">
        <f t="shared" si="53"/>
        <v>179</v>
      </c>
      <c r="HK67" s="322">
        <f t="shared" si="53"/>
        <v>180</v>
      </c>
      <c r="HL67" s="322">
        <f t="shared" si="53"/>
        <v>181</v>
      </c>
      <c r="HM67" s="322">
        <f t="shared" si="53"/>
        <v>182</v>
      </c>
      <c r="HN67" s="322">
        <f t="shared" si="53"/>
        <v>183</v>
      </c>
      <c r="HO67" s="322">
        <f t="shared" si="53"/>
        <v>184</v>
      </c>
      <c r="HP67" s="322">
        <f t="shared" si="53"/>
        <v>185</v>
      </c>
      <c r="HQ67" s="322">
        <f t="shared" si="53"/>
        <v>186</v>
      </c>
      <c r="HR67" s="322">
        <f t="shared" si="53"/>
        <v>187</v>
      </c>
      <c r="HS67" s="322">
        <f t="shared" si="53"/>
        <v>188</v>
      </c>
      <c r="HT67" s="322">
        <f t="shared" si="53"/>
        <v>189</v>
      </c>
      <c r="HU67" s="322">
        <f t="shared" si="53"/>
        <v>190</v>
      </c>
      <c r="HV67" s="322">
        <f t="shared" si="53"/>
        <v>191</v>
      </c>
      <c r="HW67" s="322">
        <f t="shared" si="53"/>
        <v>192</v>
      </c>
      <c r="HX67" s="322">
        <f t="shared" si="53"/>
        <v>193</v>
      </c>
      <c r="HY67" s="322">
        <f t="shared" si="53"/>
        <v>194</v>
      </c>
      <c r="HZ67" s="322">
        <f t="shared" si="53"/>
        <v>195</v>
      </c>
      <c r="IA67" s="322">
        <f t="shared" si="53"/>
        <v>196</v>
      </c>
      <c r="IB67" s="322">
        <f t="shared" si="53"/>
        <v>197</v>
      </c>
      <c r="IC67" s="322">
        <f t="shared" si="53"/>
        <v>198</v>
      </c>
      <c r="ID67" s="322">
        <f t="shared" si="53"/>
        <v>199</v>
      </c>
      <c r="IE67" s="322">
        <f t="shared" si="53"/>
        <v>200</v>
      </c>
      <c r="IF67" s="322">
        <f t="shared" si="53"/>
        <v>201</v>
      </c>
      <c r="IG67" s="322">
        <f t="shared" si="53"/>
        <v>202</v>
      </c>
      <c r="IH67" s="322">
        <f t="shared" si="53"/>
        <v>203</v>
      </c>
      <c r="II67" s="322">
        <f t="shared" si="53"/>
        <v>204</v>
      </c>
      <c r="IJ67" s="322">
        <f t="shared" si="53"/>
        <v>205</v>
      </c>
      <c r="IK67" s="322">
        <f t="shared" si="53"/>
        <v>206</v>
      </c>
      <c r="IL67" s="322">
        <f t="shared" si="53"/>
        <v>207</v>
      </c>
      <c r="IM67" s="322">
        <f t="shared" si="53"/>
        <v>208</v>
      </c>
      <c r="IN67" s="322">
        <f t="shared" si="53"/>
        <v>209</v>
      </c>
      <c r="IO67" s="322">
        <f t="shared" si="53"/>
        <v>210</v>
      </c>
      <c r="IP67" s="322">
        <f t="shared" si="53"/>
        <v>211</v>
      </c>
      <c r="IQ67" s="322">
        <f t="shared" si="53"/>
        <v>212</v>
      </c>
      <c r="IR67" s="322">
        <f t="shared" si="53"/>
        <v>213</v>
      </c>
      <c r="IS67" s="322">
        <f t="shared" si="53"/>
        <v>214</v>
      </c>
      <c r="IT67" s="322">
        <f t="shared" si="53"/>
        <v>215</v>
      </c>
      <c r="IU67" s="322">
        <f t="shared" si="53"/>
        <v>216</v>
      </c>
      <c r="IV67" s="322">
        <f t="shared" si="53"/>
        <v>217</v>
      </c>
      <c r="IW67" s="322">
        <f t="shared" si="53"/>
        <v>218</v>
      </c>
      <c r="IX67" s="322">
        <f t="shared" si="53"/>
        <v>219</v>
      </c>
      <c r="IY67" s="322">
        <f t="shared" si="53"/>
        <v>220</v>
      </c>
      <c r="IZ67" s="322">
        <f t="shared" si="53"/>
        <v>221</v>
      </c>
      <c r="JA67" s="322">
        <f t="shared" ref="JA67:JV68" si="54">IF(IZ$63&gt;=12*($B67-1),IZ67+1,0)</f>
        <v>222</v>
      </c>
      <c r="JB67" s="322">
        <f t="shared" si="54"/>
        <v>223</v>
      </c>
      <c r="JC67" s="322">
        <f t="shared" si="54"/>
        <v>224</v>
      </c>
      <c r="JD67" s="322">
        <f t="shared" si="54"/>
        <v>225</v>
      </c>
      <c r="JE67" s="322">
        <f t="shared" si="54"/>
        <v>226</v>
      </c>
      <c r="JF67" s="322">
        <f t="shared" si="54"/>
        <v>227</v>
      </c>
      <c r="JG67" s="322">
        <f t="shared" si="54"/>
        <v>228</v>
      </c>
      <c r="JH67" s="322">
        <f t="shared" si="54"/>
        <v>229</v>
      </c>
      <c r="JI67" s="322">
        <f t="shared" si="54"/>
        <v>230</v>
      </c>
      <c r="JJ67" s="322">
        <f t="shared" si="54"/>
        <v>231</v>
      </c>
      <c r="JK67" s="322">
        <f t="shared" si="54"/>
        <v>232</v>
      </c>
      <c r="JL67" s="322">
        <f t="shared" si="54"/>
        <v>233</v>
      </c>
      <c r="JM67" s="322">
        <f t="shared" si="54"/>
        <v>234</v>
      </c>
      <c r="JN67" s="322">
        <f t="shared" si="54"/>
        <v>235</v>
      </c>
      <c r="JO67" s="322">
        <f t="shared" si="54"/>
        <v>236</v>
      </c>
      <c r="JP67" s="322">
        <f t="shared" si="54"/>
        <v>237</v>
      </c>
      <c r="JQ67" s="322">
        <f t="shared" si="54"/>
        <v>238</v>
      </c>
      <c r="JR67" s="322">
        <f t="shared" si="54"/>
        <v>239</v>
      </c>
      <c r="JS67" s="322">
        <f t="shared" si="54"/>
        <v>240</v>
      </c>
      <c r="JT67" s="322">
        <f t="shared" si="54"/>
        <v>241</v>
      </c>
      <c r="JU67" s="322">
        <f t="shared" si="54"/>
        <v>242</v>
      </c>
      <c r="JV67" s="322">
        <f t="shared" si="54"/>
        <v>243</v>
      </c>
    </row>
    <row r="68" spans="1:282" x14ac:dyDescent="0.25">
      <c r="A68" t="str">
        <f>"Payment Index - Advance "&amp;B68</f>
        <v>Payment Index - Advance 5</v>
      </c>
      <c r="B68" s="328">
        <v>5</v>
      </c>
      <c r="C68" s="322">
        <f>IF(B$63&gt;=12*($B68-1),B68+1,0)</f>
        <v>0</v>
      </c>
      <c r="D68" s="322">
        <f>IF(C$63&gt;=12*($B68-1),C68+1,0)</f>
        <v>0</v>
      </c>
      <c r="E68" s="322">
        <f t="shared" si="50"/>
        <v>0</v>
      </c>
      <c r="F68" s="322">
        <f t="shared" si="50"/>
        <v>0</v>
      </c>
      <c r="G68" s="322">
        <f t="shared" si="50"/>
        <v>0</v>
      </c>
      <c r="H68" s="322">
        <f t="shared" si="50"/>
        <v>0</v>
      </c>
      <c r="I68" s="322">
        <f t="shared" si="50"/>
        <v>0</v>
      </c>
      <c r="J68" s="322">
        <f t="shared" si="50"/>
        <v>0</v>
      </c>
      <c r="K68" s="322">
        <f t="shared" si="50"/>
        <v>0</v>
      </c>
      <c r="L68" s="322">
        <f t="shared" si="50"/>
        <v>0</v>
      </c>
      <c r="M68" s="322">
        <f t="shared" si="50"/>
        <v>0</v>
      </c>
      <c r="N68" s="322">
        <f t="shared" si="50"/>
        <v>0</v>
      </c>
      <c r="O68" s="322">
        <f t="shared" si="50"/>
        <v>0</v>
      </c>
      <c r="P68" s="322">
        <f t="shared" si="50"/>
        <v>0</v>
      </c>
      <c r="Q68" s="322">
        <f t="shared" si="50"/>
        <v>0</v>
      </c>
      <c r="R68" s="322">
        <f t="shared" si="50"/>
        <v>0</v>
      </c>
      <c r="S68" s="322">
        <f t="shared" si="50"/>
        <v>0</v>
      </c>
      <c r="T68" s="322">
        <f t="shared" si="50"/>
        <v>0</v>
      </c>
      <c r="U68" s="322">
        <f t="shared" si="50"/>
        <v>0</v>
      </c>
      <c r="V68" s="322">
        <f t="shared" si="50"/>
        <v>0</v>
      </c>
      <c r="W68" s="322">
        <f t="shared" si="50"/>
        <v>0</v>
      </c>
      <c r="X68" s="322">
        <f t="shared" si="50"/>
        <v>0</v>
      </c>
      <c r="Y68" s="322">
        <f t="shared" si="50"/>
        <v>0</v>
      </c>
      <c r="Z68" s="322">
        <f t="shared" si="50"/>
        <v>0</v>
      </c>
      <c r="AA68" s="322">
        <f t="shared" si="50"/>
        <v>0</v>
      </c>
      <c r="AB68" s="322">
        <f t="shared" si="50"/>
        <v>0</v>
      </c>
      <c r="AC68" s="322">
        <f t="shared" si="50"/>
        <v>0</v>
      </c>
      <c r="AD68" s="322">
        <f t="shared" si="50"/>
        <v>0</v>
      </c>
      <c r="AE68" s="322">
        <f t="shared" si="50"/>
        <v>0</v>
      </c>
      <c r="AF68" s="322">
        <f t="shared" si="50"/>
        <v>0</v>
      </c>
      <c r="AG68" s="322">
        <f t="shared" si="50"/>
        <v>0</v>
      </c>
      <c r="AH68" s="322">
        <f t="shared" si="50"/>
        <v>0</v>
      </c>
      <c r="AI68" s="322">
        <f t="shared" si="50"/>
        <v>0</v>
      </c>
      <c r="AJ68" s="322">
        <f t="shared" si="50"/>
        <v>0</v>
      </c>
      <c r="AK68" s="322">
        <f t="shared" si="50"/>
        <v>0</v>
      </c>
      <c r="AL68" s="322">
        <f t="shared" si="50"/>
        <v>0</v>
      </c>
      <c r="AM68" s="322">
        <f t="shared" si="50"/>
        <v>0</v>
      </c>
      <c r="AN68" s="322">
        <f t="shared" si="50"/>
        <v>0</v>
      </c>
      <c r="AO68" s="322">
        <f t="shared" si="50"/>
        <v>0</v>
      </c>
      <c r="AP68" s="322">
        <f t="shared" si="50"/>
        <v>0</v>
      </c>
      <c r="AQ68" s="322">
        <f t="shared" si="50"/>
        <v>0</v>
      </c>
      <c r="AR68" s="322">
        <f t="shared" si="50"/>
        <v>0</v>
      </c>
      <c r="AS68" s="322">
        <f t="shared" si="50"/>
        <v>0</v>
      </c>
      <c r="AT68" s="322">
        <f t="shared" si="50"/>
        <v>0</v>
      </c>
      <c r="AU68" s="322">
        <f t="shared" si="50"/>
        <v>0</v>
      </c>
      <c r="AV68" s="322">
        <f t="shared" si="50"/>
        <v>0</v>
      </c>
      <c r="AW68" s="322">
        <f t="shared" si="50"/>
        <v>0</v>
      </c>
      <c r="AX68" s="322">
        <f t="shared" si="50"/>
        <v>0</v>
      </c>
      <c r="AY68" s="322">
        <f t="shared" si="50"/>
        <v>0</v>
      </c>
      <c r="AZ68" s="322">
        <f t="shared" si="50"/>
        <v>1</v>
      </c>
      <c r="BA68" s="322">
        <f t="shared" si="50"/>
        <v>2</v>
      </c>
      <c r="BB68" s="322">
        <f t="shared" si="50"/>
        <v>3</v>
      </c>
      <c r="BC68" s="322">
        <f t="shared" si="50"/>
        <v>4</v>
      </c>
      <c r="BD68" s="322">
        <f t="shared" si="50"/>
        <v>5</v>
      </c>
      <c r="BE68" s="322">
        <f t="shared" si="50"/>
        <v>6</v>
      </c>
      <c r="BF68" s="322">
        <f t="shared" si="50"/>
        <v>7</v>
      </c>
      <c r="BG68" s="322">
        <f t="shared" si="50"/>
        <v>8</v>
      </c>
      <c r="BH68" s="322">
        <f t="shared" si="50"/>
        <v>9</v>
      </c>
      <c r="BI68" s="322">
        <f t="shared" si="50"/>
        <v>10</v>
      </c>
      <c r="BJ68" s="322">
        <f t="shared" si="50"/>
        <v>11</v>
      </c>
      <c r="BK68" s="322">
        <f t="shared" si="50"/>
        <v>12</v>
      </c>
      <c r="BL68" s="322">
        <f t="shared" si="50"/>
        <v>13</v>
      </c>
      <c r="BM68" s="322">
        <f t="shared" si="50"/>
        <v>14</v>
      </c>
      <c r="BN68" s="322">
        <f t="shared" si="50"/>
        <v>15</v>
      </c>
      <c r="BO68" s="322">
        <f t="shared" si="50"/>
        <v>16</v>
      </c>
      <c r="BP68" s="322">
        <f t="shared" si="50"/>
        <v>17</v>
      </c>
      <c r="BQ68" s="322">
        <f t="shared" si="51"/>
        <v>18</v>
      </c>
      <c r="BR68" s="322">
        <f t="shared" si="51"/>
        <v>19</v>
      </c>
      <c r="BS68" s="322">
        <f t="shared" si="51"/>
        <v>20</v>
      </c>
      <c r="BT68" s="322">
        <f t="shared" si="51"/>
        <v>21</v>
      </c>
      <c r="BU68" s="322">
        <f t="shared" si="51"/>
        <v>22</v>
      </c>
      <c r="BV68" s="322">
        <f t="shared" si="51"/>
        <v>23</v>
      </c>
      <c r="BW68" s="322">
        <f t="shared" si="51"/>
        <v>24</v>
      </c>
      <c r="BX68" s="322">
        <f t="shared" si="51"/>
        <v>25</v>
      </c>
      <c r="BY68" s="322">
        <f t="shared" si="51"/>
        <v>26</v>
      </c>
      <c r="BZ68" s="322">
        <f t="shared" si="51"/>
        <v>27</v>
      </c>
      <c r="CA68" s="322">
        <f t="shared" si="51"/>
        <v>28</v>
      </c>
      <c r="CB68" s="322">
        <f t="shared" si="51"/>
        <v>29</v>
      </c>
      <c r="CC68" s="322">
        <f t="shared" si="51"/>
        <v>30</v>
      </c>
      <c r="CD68" s="322">
        <f t="shared" si="51"/>
        <v>31</v>
      </c>
      <c r="CE68" s="322">
        <f t="shared" si="51"/>
        <v>32</v>
      </c>
      <c r="CF68" s="322">
        <f t="shared" si="51"/>
        <v>33</v>
      </c>
      <c r="CG68" s="322">
        <f t="shared" si="51"/>
        <v>34</v>
      </c>
      <c r="CH68" s="322">
        <f t="shared" si="51"/>
        <v>35</v>
      </c>
      <c r="CI68" s="322">
        <f t="shared" si="51"/>
        <v>36</v>
      </c>
      <c r="CJ68" s="322">
        <f t="shared" si="51"/>
        <v>37</v>
      </c>
      <c r="CK68" s="322">
        <f t="shared" si="51"/>
        <v>38</v>
      </c>
      <c r="CL68" s="322">
        <f t="shared" si="51"/>
        <v>39</v>
      </c>
      <c r="CM68" s="322">
        <f t="shared" si="51"/>
        <v>40</v>
      </c>
      <c r="CN68" s="322">
        <f t="shared" si="51"/>
        <v>41</v>
      </c>
      <c r="CO68" s="322">
        <f t="shared" si="51"/>
        <v>42</v>
      </c>
      <c r="CP68" s="322">
        <f t="shared" si="51"/>
        <v>43</v>
      </c>
      <c r="CQ68" s="322">
        <f t="shared" si="51"/>
        <v>44</v>
      </c>
      <c r="CR68" s="322">
        <f t="shared" si="51"/>
        <v>45</v>
      </c>
      <c r="CS68" s="322">
        <f t="shared" si="51"/>
        <v>46</v>
      </c>
      <c r="CT68" s="322">
        <f t="shared" si="51"/>
        <v>47</v>
      </c>
      <c r="CU68" s="322">
        <f t="shared" si="51"/>
        <v>48</v>
      </c>
      <c r="CV68" s="322">
        <f t="shared" si="51"/>
        <v>49</v>
      </c>
      <c r="CW68" s="322">
        <f t="shared" si="51"/>
        <v>50</v>
      </c>
      <c r="CX68" s="322">
        <f t="shared" si="51"/>
        <v>51</v>
      </c>
      <c r="CY68" s="322">
        <f t="shared" si="51"/>
        <v>52</v>
      </c>
      <c r="CZ68" s="322">
        <f t="shared" si="51"/>
        <v>53</v>
      </c>
      <c r="DA68" s="322">
        <f t="shared" si="51"/>
        <v>54</v>
      </c>
      <c r="DB68" s="322">
        <f t="shared" si="51"/>
        <v>55</v>
      </c>
      <c r="DC68" s="322">
        <f t="shared" si="51"/>
        <v>56</v>
      </c>
      <c r="DD68" s="322">
        <f t="shared" si="51"/>
        <v>57</v>
      </c>
      <c r="DE68" s="322">
        <f t="shared" si="51"/>
        <v>58</v>
      </c>
      <c r="DF68" s="322">
        <f t="shared" si="51"/>
        <v>59</v>
      </c>
      <c r="DG68" s="322">
        <f t="shared" si="51"/>
        <v>60</v>
      </c>
      <c r="DH68" s="322">
        <f t="shared" si="51"/>
        <v>61</v>
      </c>
      <c r="DI68" s="322">
        <f t="shared" si="51"/>
        <v>62</v>
      </c>
      <c r="DJ68" s="322">
        <f t="shared" si="51"/>
        <v>63</v>
      </c>
      <c r="DK68" s="322">
        <f t="shared" si="51"/>
        <v>64</v>
      </c>
      <c r="DL68" s="322">
        <f t="shared" si="51"/>
        <v>65</v>
      </c>
      <c r="DM68" s="322">
        <f t="shared" si="51"/>
        <v>66</v>
      </c>
      <c r="DN68" s="322">
        <f t="shared" si="51"/>
        <v>67</v>
      </c>
      <c r="DO68" s="322">
        <f t="shared" si="51"/>
        <v>68</v>
      </c>
      <c r="DP68" s="322">
        <f t="shared" si="51"/>
        <v>69</v>
      </c>
      <c r="DQ68" s="322">
        <f t="shared" si="51"/>
        <v>70</v>
      </c>
      <c r="DR68" s="322">
        <f t="shared" si="51"/>
        <v>71</v>
      </c>
      <c r="DS68" s="322">
        <f t="shared" si="51"/>
        <v>72</v>
      </c>
      <c r="DT68" s="322">
        <f t="shared" si="51"/>
        <v>73</v>
      </c>
      <c r="DU68" s="322">
        <f t="shared" si="51"/>
        <v>74</v>
      </c>
      <c r="DV68" s="322">
        <f t="shared" si="51"/>
        <v>75</v>
      </c>
      <c r="DW68" s="322">
        <f t="shared" si="51"/>
        <v>76</v>
      </c>
      <c r="DX68" s="322">
        <f t="shared" si="51"/>
        <v>77</v>
      </c>
      <c r="DY68" s="322">
        <f t="shared" si="51"/>
        <v>78</v>
      </c>
      <c r="DZ68" s="322">
        <f t="shared" si="51"/>
        <v>79</v>
      </c>
      <c r="EA68" s="322">
        <f t="shared" si="51"/>
        <v>80</v>
      </c>
      <c r="EB68" s="322">
        <f t="shared" si="51"/>
        <v>81</v>
      </c>
      <c r="EC68" s="322">
        <f t="shared" si="52"/>
        <v>82</v>
      </c>
      <c r="ED68" s="322">
        <f t="shared" si="52"/>
        <v>83</v>
      </c>
      <c r="EE68" s="322">
        <f t="shared" si="52"/>
        <v>84</v>
      </c>
      <c r="EF68" s="322">
        <f t="shared" si="52"/>
        <v>85</v>
      </c>
      <c r="EG68" s="322">
        <f t="shared" si="52"/>
        <v>86</v>
      </c>
      <c r="EH68" s="322">
        <f t="shared" si="52"/>
        <v>87</v>
      </c>
      <c r="EI68" s="322">
        <f t="shared" si="52"/>
        <v>88</v>
      </c>
      <c r="EJ68" s="322">
        <f t="shared" si="52"/>
        <v>89</v>
      </c>
      <c r="EK68" s="322">
        <f t="shared" si="52"/>
        <v>90</v>
      </c>
      <c r="EL68" s="322">
        <f t="shared" si="52"/>
        <v>91</v>
      </c>
      <c r="EM68" s="322">
        <f t="shared" si="52"/>
        <v>92</v>
      </c>
      <c r="EN68" s="322">
        <f t="shared" si="52"/>
        <v>93</v>
      </c>
      <c r="EO68" s="322">
        <f t="shared" si="52"/>
        <v>94</v>
      </c>
      <c r="EP68" s="322">
        <f t="shared" si="52"/>
        <v>95</v>
      </c>
      <c r="EQ68" s="322">
        <f t="shared" si="52"/>
        <v>96</v>
      </c>
      <c r="ER68" s="322">
        <f t="shared" si="52"/>
        <v>97</v>
      </c>
      <c r="ES68" s="322">
        <f t="shared" si="52"/>
        <v>98</v>
      </c>
      <c r="ET68" s="322">
        <f t="shared" si="52"/>
        <v>99</v>
      </c>
      <c r="EU68" s="322">
        <f t="shared" si="52"/>
        <v>100</v>
      </c>
      <c r="EV68" s="322">
        <f t="shared" si="52"/>
        <v>101</v>
      </c>
      <c r="EW68" s="322">
        <f t="shared" si="52"/>
        <v>102</v>
      </c>
      <c r="EX68" s="322">
        <f t="shared" si="52"/>
        <v>103</v>
      </c>
      <c r="EY68" s="322">
        <f t="shared" si="52"/>
        <v>104</v>
      </c>
      <c r="EZ68" s="322">
        <f t="shared" si="52"/>
        <v>105</v>
      </c>
      <c r="FA68" s="322">
        <f t="shared" si="52"/>
        <v>106</v>
      </c>
      <c r="FB68" s="322">
        <f t="shared" si="52"/>
        <v>107</v>
      </c>
      <c r="FC68" s="322">
        <f t="shared" si="52"/>
        <v>108</v>
      </c>
      <c r="FD68" s="322">
        <f t="shared" si="52"/>
        <v>109</v>
      </c>
      <c r="FE68" s="322">
        <f t="shared" si="52"/>
        <v>110</v>
      </c>
      <c r="FF68" s="322">
        <f t="shared" si="52"/>
        <v>111</v>
      </c>
      <c r="FG68" s="322">
        <f t="shared" si="52"/>
        <v>112</v>
      </c>
      <c r="FH68" s="322">
        <f t="shared" si="52"/>
        <v>113</v>
      </c>
      <c r="FI68" s="322">
        <f t="shared" si="52"/>
        <v>114</v>
      </c>
      <c r="FJ68" s="322">
        <f t="shared" si="52"/>
        <v>115</v>
      </c>
      <c r="FK68" s="322">
        <f t="shared" si="52"/>
        <v>116</v>
      </c>
      <c r="FL68" s="322">
        <f t="shared" si="52"/>
        <v>117</v>
      </c>
      <c r="FM68" s="322">
        <f t="shared" si="52"/>
        <v>118</v>
      </c>
      <c r="FN68" s="322">
        <f t="shared" si="52"/>
        <v>119</v>
      </c>
      <c r="FO68" s="322">
        <f t="shared" si="52"/>
        <v>120</v>
      </c>
      <c r="FP68" s="322">
        <f t="shared" si="52"/>
        <v>121</v>
      </c>
      <c r="FQ68" s="322">
        <f t="shared" si="52"/>
        <v>122</v>
      </c>
      <c r="FR68" s="322">
        <f t="shared" si="52"/>
        <v>123</v>
      </c>
      <c r="FS68" s="322">
        <f t="shared" si="52"/>
        <v>124</v>
      </c>
      <c r="FT68" s="322">
        <f t="shared" si="52"/>
        <v>125</v>
      </c>
      <c r="FU68" s="322">
        <f t="shared" si="52"/>
        <v>126</v>
      </c>
      <c r="FV68" s="322">
        <f t="shared" si="52"/>
        <v>127</v>
      </c>
      <c r="FW68" s="322">
        <f t="shared" si="52"/>
        <v>128</v>
      </c>
      <c r="FX68" s="322">
        <f t="shared" si="52"/>
        <v>129</v>
      </c>
      <c r="FY68" s="322">
        <f t="shared" si="52"/>
        <v>130</v>
      </c>
      <c r="FZ68" s="322">
        <f t="shared" si="52"/>
        <v>131</v>
      </c>
      <c r="GA68" s="322">
        <f t="shared" si="52"/>
        <v>132</v>
      </c>
      <c r="GB68" s="322">
        <f t="shared" si="52"/>
        <v>133</v>
      </c>
      <c r="GC68" s="322">
        <f t="shared" si="52"/>
        <v>134</v>
      </c>
      <c r="GD68" s="322">
        <f t="shared" si="52"/>
        <v>135</v>
      </c>
      <c r="GE68" s="322">
        <f t="shared" si="52"/>
        <v>136</v>
      </c>
      <c r="GF68" s="322">
        <f t="shared" si="52"/>
        <v>137</v>
      </c>
      <c r="GG68" s="322">
        <f t="shared" si="52"/>
        <v>138</v>
      </c>
      <c r="GH68" s="322">
        <f t="shared" si="52"/>
        <v>139</v>
      </c>
      <c r="GI68" s="322">
        <f t="shared" si="52"/>
        <v>140</v>
      </c>
      <c r="GJ68" s="322">
        <f t="shared" si="52"/>
        <v>141</v>
      </c>
      <c r="GK68" s="322">
        <f t="shared" si="52"/>
        <v>142</v>
      </c>
      <c r="GL68" s="322">
        <f t="shared" si="52"/>
        <v>143</v>
      </c>
      <c r="GM68" s="322">
        <f t="shared" si="52"/>
        <v>144</v>
      </c>
      <c r="GN68" s="322">
        <f t="shared" si="52"/>
        <v>145</v>
      </c>
      <c r="GO68" s="322">
        <f t="shared" si="53"/>
        <v>146</v>
      </c>
      <c r="GP68" s="322">
        <f t="shared" si="53"/>
        <v>147</v>
      </c>
      <c r="GQ68" s="322">
        <f t="shared" si="53"/>
        <v>148</v>
      </c>
      <c r="GR68" s="322">
        <f t="shared" si="53"/>
        <v>149</v>
      </c>
      <c r="GS68" s="322">
        <f t="shared" si="53"/>
        <v>150</v>
      </c>
      <c r="GT68" s="322">
        <f t="shared" si="53"/>
        <v>151</v>
      </c>
      <c r="GU68" s="322">
        <f t="shared" si="53"/>
        <v>152</v>
      </c>
      <c r="GV68" s="322">
        <f t="shared" si="53"/>
        <v>153</v>
      </c>
      <c r="GW68" s="322">
        <f t="shared" si="53"/>
        <v>154</v>
      </c>
      <c r="GX68" s="322">
        <f t="shared" si="53"/>
        <v>155</v>
      </c>
      <c r="GY68" s="322">
        <f t="shared" si="53"/>
        <v>156</v>
      </c>
      <c r="GZ68" s="322">
        <f t="shared" si="53"/>
        <v>157</v>
      </c>
      <c r="HA68" s="322">
        <f t="shared" si="53"/>
        <v>158</v>
      </c>
      <c r="HB68" s="322">
        <f t="shared" si="53"/>
        <v>159</v>
      </c>
      <c r="HC68" s="322">
        <f t="shared" si="53"/>
        <v>160</v>
      </c>
      <c r="HD68" s="322">
        <f t="shared" si="53"/>
        <v>161</v>
      </c>
      <c r="HE68" s="322">
        <f t="shared" si="53"/>
        <v>162</v>
      </c>
      <c r="HF68" s="322">
        <f t="shared" si="53"/>
        <v>163</v>
      </c>
      <c r="HG68" s="322">
        <f t="shared" si="53"/>
        <v>164</v>
      </c>
      <c r="HH68" s="322">
        <f t="shared" si="53"/>
        <v>165</v>
      </c>
      <c r="HI68" s="322">
        <f t="shared" si="53"/>
        <v>166</v>
      </c>
      <c r="HJ68" s="322">
        <f t="shared" si="53"/>
        <v>167</v>
      </c>
      <c r="HK68" s="322">
        <f t="shared" si="53"/>
        <v>168</v>
      </c>
      <c r="HL68" s="322">
        <f t="shared" si="53"/>
        <v>169</v>
      </c>
      <c r="HM68" s="322">
        <f t="shared" si="53"/>
        <v>170</v>
      </c>
      <c r="HN68" s="322">
        <f t="shared" si="53"/>
        <v>171</v>
      </c>
      <c r="HO68" s="322">
        <f t="shared" si="53"/>
        <v>172</v>
      </c>
      <c r="HP68" s="322">
        <f t="shared" si="53"/>
        <v>173</v>
      </c>
      <c r="HQ68" s="322">
        <f t="shared" si="53"/>
        <v>174</v>
      </c>
      <c r="HR68" s="322">
        <f t="shared" si="53"/>
        <v>175</v>
      </c>
      <c r="HS68" s="322">
        <f t="shared" si="53"/>
        <v>176</v>
      </c>
      <c r="HT68" s="322">
        <f t="shared" si="53"/>
        <v>177</v>
      </c>
      <c r="HU68" s="322">
        <f t="shared" si="53"/>
        <v>178</v>
      </c>
      <c r="HV68" s="322">
        <f t="shared" si="53"/>
        <v>179</v>
      </c>
      <c r="HW68" s="322">
        <f t="shared" si="53"/>
        <v>180</v>
      </c>
      <c r="HX68" s="322">
        <f t="shared" si="53"/>
        <v>181</v>
      </c>
      <c r="HY68" s="322">
        <f t="shared" si="53"/>
        <v>182</v>
      </c>
      <c r="HZ68" s="322">
        <f t="shared" si="53"/>
        <v>183</v>
      </c>
      <c r="IA68" s="322">
        <f t="shared" si="53"/>
        <v>184</v>
      </c>
      <c r="IB68" s="322">
        <f t="shared" si="53"/>
        <v>185</v>
      </c>
      <c r="IC68" s="322">
        <f t="shared" si="53"/>
        <v>186</v>
      </c>
      <c r="ID68" s="322">
        <f t="shared" si="53"/>
        <v>187</v>
      </c>
      <c r="IE68" s="322">
        <f t="shared" si="53"/>
        <v>188</v>
      </c>
      <c r="IF68" s="322">
        <f t="shared" si="53"/>
        <v>189</v>
      </c>
      <c r="IG68" s="322">
        <f t="shared" si="53"/>
        <v>190</v>
      </c>
      <c r="IH68" s="322">
        <f t="shared" si="53"/>
        <v>191</v>
      </c>
      <c r="II68" s="322">
        <f t="shared" si="53"/>
        <v>192</v>
      </c>
      <c r="IJ68" s="322">
        <f t="shared" si="53"/>
        <v>193</v>
      </c>
      <c r="IK68" s="322">
        <f t="shared" si="53"/>
        <v>194</v>
      </c>
      <c r="IL68" s="322">
        <f t="shared" si="53"/>
        <v>195</v>
      </c>
      <c r="IM68" s="322">
        <f t="shared" si="53"/>
        <v>196</v>
      </c>
      <c r="IN68" s="322">
        <f t="shared" si="53"/>
        <v>197</v>
      </c>
      <c r="IO68" s="322">
        <f t="shared" si="53"/>
        <v>198</v>
      </c>
      <c r="IP68" s="322">
        <f t="shared" si="53"/>
        <v>199</v>
      </c>
      <c r="IQ68" s="322">
        <f t="shared" si="53"/>
        <v>200</v>
      </c>
      <c r="IR68" s="322">
        <f t="shared" si="53"/>
        <v>201</v>
      </c>
      <c r="IS68" s="322">
        <f t="shared" si="53"/>
        <v>202</v>
      </c>
      <c r="IT68" s="322">
        <f t="shared" si="53"/>
        <v>203</v>
      </c>
      <c r="IU68" s="322">
        <f t="shared" si="53"/>
        <v>204</v>
      </c>
      <c r="IV68" s="322">
        <f t="shared" si="53"/>
        <v>205</v>
      </c>
      <c r="IW68" s="322">
        <f t="shared" si="53"/>
        <v>206</v>
      </c>
      <c r="IX68" s="322">
        <f t="shared" si="53"/>
        <v>207</v>
      </c>
      <c r="IY68" s="322">
        <f t="shared" si="53"/>
        <v>208</v>
      </c>
      <c r="IZ68" s="322">
        <f t="shared" si="53"/>
        <v>209</v>
      </c>
      <c r="JA68" s="322">
        <f t="shared" si="54"/>
        <v>210</v>
      </c>
      <c r="JB68" s="322">
        <f t="shared" si="54"/>
        <v>211</v>
      </c>
      <c r="JC68" s="322">
        <f t="shared" si="54"/>
        <v>212</v>
      </c>
      <c r="JD68" s="322">
        <f t="shared" si="54"/>
        <v>213</v>
      </c>
      <c r="JE68" s="322">
        <f t="shared" si="54"/>
        <v>214</v>
      </c>
      <c r="JF68" s="322">
        <f t="shared" si="54"/>
        <v>215</v>
      </c>
      <c r="JG68" s="322">
        <f t="shared" si="54"/>
        <v>216</v>
      </c>
      <c r="JH68" s="322">
        <f t="shared" si="54"/>
        <v>217</v>
      </c>
      <c r="JI68" s="322">
        <f t="shared" si="54"/>
        <v>218</v>
      </c>
      <c r="JJ68" s="322">
        <f t="shared" si="54"/>
        <v>219</v>
      </c>
      <c r="JK68" s="322">
        <f t="shared" si="54"/>
        <v>220</v>
      </c>
      <c r="JL68" s="322">
        <f t="shared" si="54"/>
        <v>221</v>
      </c>
      <c r="JM68" s="322">
        <f t="shared" si="54"/>
        <v>222</v>
      </c>
      <c r="JN68" s="322">
        <f t="shared" si="54"/>
        <v>223</v>
      </c>
      <c r="JO68" s="322">
        <f t="shared" si="54"/>
        <v>224</v>
      </c>
      <c r="JP68" s="322">
        <f t="shared" si="54"/>
        <v>225</v>
      </c>
      <c r="JQ68" s="322">
        <f t="shared" si="54"/>
        <v>226</v>
      </c>
      <c r="JR68" s="322">
        <f t="shared" si="54"/>
        <v>227</v>
      </c>
      <c r="JS68" s="322">
        <f t="shared" si="54"/>
        <v>228</v>
      </c>
      <c r="JT68" s="322">
        <f t="shared" si="54"/>
        <v>229</v>
      </c>
      <c r="JU68" s="322">
        <f t="shared" si="54"/>
        <v>230</v>
      </c>
      <c r="JV68" s="322">
        <f t="shared" si="54"/>
        <v>231</v>
      </c>
    </row>
    <row r="69" spans="1:282" x14ac:dyDescent="0.25">
      <c r="A69" s="312"/>
      <c r="D69" s="324"/>
      <c r="E69" s="323"/>
      <c r="F69" s="198"/>
      <c r="G69" s="198"/>
      <c r="H69" s="204"/>
      <c r="I69" s="313"/>
      <c r="J69" s="204"/>
      <c r="K69" s="314"/>
      <c r="L69" s="198"/>
      <c r="M69" s="198"/>
      <c r="N69" s="198"/>
      <c r="O69" s="312"/>
      <c r="P69" s="313"/>
      <c r="Q69" s="312"/>
      <c r="R69" s="314"/>
      <c r="S69" s="198"/>
      <c r="T69" s="198"/>
      <c r="U69" s="198"/>
      <c r="X69" s="204"/>
      <c r="Y69" s="205"/>
      <c r="Z69" s="198"/>
      <c r="AA69" s="198"/>
      <c r="AB69" s="198"/>
      <c r="AC69" s="198"/>
      <c r="AD69" s="198"/>
      <c r="AE69" s="198"/>
      <c r="AF69" s="198"/>
      <c r="AG69" s="198"/>
      <c r="AH69" s="198"/>
      <c r="AI69" s="198"/>
      <c r="AJ69" s="198"/>
      <c r="AK69" s="198"/>
      <c r="AL69" s="198"/>
      <c r="AM69" s="198"/>
      <c r="AN69" s="198"/>
      <c r="AO69" s="198"/>
      <c r="AP69" s="198"/>
      <c r="AQ69" s="198"/>
      <c r="AR69" s="198"/>
      <c r="AS69" s="198"/>
      <c r="AT69" s="198"/>
      <c r="AU69" s="198"/>
      <c r="AV69" s="198"/>
      <c r="AW69" s="198"/>
      <c r="AX69" s="198"/>
      <c r="AY69" s="198"/>
      <c r="AZ69" s="198"/>
      <c r="BA69" s="198"/>
      <c r="BB69" s="198"/>
      <c r="BC69" s="198"/>
      <c r="BD69" s="198"/>
      <c r="BE69" s="198"/>
      <c r="BF69" s="198"/>
      <c r="BG69" s="198"/>
      <c r="BH69" s="198"/>
      <c r="BI69" s="198"/>
      <c r="BJ69" s="198"/>
      <c r="BK69" s="198"/>
      <c r="BL69" s="198"/>
      <c r="BM69" s="198"/>
      <c r="BN69" s="198"/>
      <c r="BO69" s="198"/>
      <c r="BP69" s="198"/>
      <c r="BQ69" s="198"/>
      <c r="BR69" s="198"/>
      <c r="BS69" s="198"/>
      <c r="BT69" s="198"/>
      <c r="BU69" s="198"/>
      <c r="BV69" s="198"/>
      <c r="BW69" s="198"/>
      <c r="BX69" s="198"/>
      <c r="BY69" s="198"/>
      <c r="BZ69" s="198"/>
      <c r="CA69" s="198"/>
      <c r="CB69" s="198"/>
      <c r="CC69" s="198"/>
      <c r="CD69" s="198"/>
      <c r="CE69" s="198"/>
      <c r="CF69" s="198"/>
      <c r="CG69" s="198"/>
      <c r="CH69" s="198"/>
      <c r="CI69" s="198"/>
      <c r="CJ69" s="198"/>
      <c r="CK69" s="198"/>
      <c r="CL69" s="198"/>
      <c r="CM69" s="198"/>
      <c r="CN69" s="198"/>
      <c r="CO69" s="198"/>
      <c r="CP69" s="198"/>
      <c r="CQ69" s="198"/>
      <c r="CR69" s="198"/>
      <c r="CS69" s="198"/>
      <c r="CT69" s="198"/>
      <c r="CU69" s="198"/>
      <c r="CV69" s="198"/>
      <c r="CW69" s="198"/>
      <c r="CX69" s="198"/>
      <c r="CY69" s="198"/>
      <c r="CZ69" s="198"/>
      <c r="DA69" s="198"/>
      <c r="DB69" s="198"/>
      <c r="DC69" s="198"/>
      <c r="DD69" s="198"/>
      <c r="DE69" s="198"/>
      <c r="DF69" s="198"/>
      <c r="DG69" s="198"/>
      <c r="DH69" s="198"/>
      <c r="DI69" s="198"/>
      <c r="DJ69" s="198"/>
      <c r="DK69" s="198"/>
      <c r="DL69" s="198"/>
      <c r="DM69" s="198"/>
      <c r="DN69" s="198"/>
      <c r="DO69" s="198"/>
      <c r="DP69" s="198"/>
      <c r="DQ69" s="198"/>
      <c r="DR69" s="198"/>
      <c r="DS69" s="198"/>
      <c r="DT69" s="198"/>
      <c r="DU69" s="198"/>
      <c r="DV69" s="198"/>
      <c r="DW69" s="198"/>
      <c r="DX69" s="198"/>
      <c r="DY69" s="198"/>
      <c r="DZ69" s="198"/>
      <c r="EA69" s="198"/>
      <c r="EB69" s="198"/>
      <c r="EC69" s="198"/>
      <c r="ED69" s="198"/>
      <c r="EE69" s="198"/>
      <c r="EF69" s="198"/>
      <c r="EG69" s="198"/>
      <c r="EH69" s="198"/>
      <c r="EI69" s="198"/>
      <c r="EJ69" s="198"/>
      <c r="EK69" s="198"/>
      <c r="EL69" s="198"/>
      <c r="EM69" s="198"/>
      <c r="EN69" s="198"/>
      <c r="EO69" s="198"/>
      <c r="EP69" s="198"/>
      <c r="EQ69" s="198"/>
      <c r="ER69" s="198"/>
      <c r="ES69" s="198"/>
      <c r="ET69" s="198"/>
      <c r="EU69" s="198"/>
      <c r="EV69" s="198"/>
      <c r="EW69" s="198"/>
      <c r="EX69" s="198"/>
      <c r="EY69" s="198"/>
      <c r="EZ69" s="198"/>
      <c r="FA69" s="198"/>
      <c r="FB69" s="198"/>
      <c r="FC69" s="198"/>
      <c r="FD69" s="198"/>
      <c r="FE69" s="198"/>
      <c r="FF69" s="198"/>
      <c r="FG69" s="198"/>
      <c r="FH69" s="198"/>
      <c r="FI69" s="198"/>
      <c r="FJ69" s="198"/>
      <c r="FK69" s="198"/>
      <c r="FL69" s="198"/>
      <c r="FM69" s="198"/>
      <c r="FN69" s="198"/>
      <c r="FO69" s="198"/>
      <c r="FP69" s="198"/>
      <c r="FQ69" s="198"/>
      <c r="FR69" s="198"/>
      <c r="FS69" s="198"/>
      <c r="FT69" s="198"/>
      <c r="FU69" s="198"/>
      <c r="FV69" s="198"/>
      <c r="FW69" s="198"/>
      <c r="FX69" s="198"/>
      <c r="FY69" s="198"/>
      <c r="FZ69" s="198"/>
      <c r="GA69" s="198"/>
      <c r="GB69" s="198"/>
      <c r="GC69" s="198"/>
      <c r="GD69" s="198"/>
      <c r="GE69" s="198"/>
      <c r="GF69" s="198"/>
      <c r="GG69" s="198"/>
      <c r="GH69" s="198"/>
      <c r="GI69" s="198"/>
      <c r="GJ69" s="198"/>
      <c r="GK69" s="198"/>
      <c r="GL69" s="198"/>
      <c r="GM69" s="198"/>
      <c r="GN69" s="198"/>
      <c r="GO69" s="198"/>
      <c r="GP69" s="198"/>
      <c r="GQ69" s="198"/>
      <c r="GR69" s="198"/>
      <c r="GS69" s="198"/>
      <c r="GT69" s="198"/>
      <c r="GU69" s="198"/>
      <c r="GV69" s="198"/>
      <c r="GW69" s="198"/>
      <c r="GX69" s="198"/>
      <c r="GY69" s="198"/>
      <c r="GZ69" s="198"/>
      <c r="HA69" s="198"/>
      <c r="HB69" s="198"/>
      <c r="HC69" s="198"/>
      <c r="HD69" s="198"/>
      <c r="HE69" s="198"/>
      <c r="HF69" s="198"/>
      <c r="HG69" s="198"/>
      <c r="HH69" s="198"/>
      <c r="HI69" s="198"/>
      <c r="HJ69" s="198"/>
      <c r="HK69" s="198"/>
      <c r="HL69" s="198"/>
      <c r="HM69" s="198"/>
      <c r="HN69" s="198"/>
      <c r="HO69" s="198"/>
      <c r="HP69" s="198"/>
      <c r="HQ69" s="198"/>
      <c r="HR69" s="198"/>
      <c r="HS69" s="198"/>
      <c r="HT69" s="198"/>
      <c r="HU69" s="198"/>
      <c r="HV69" s="198"/>
      <c r="HW69" s="198"/>
      <c r="HX69" s="198"/>
      <c r="HY69" s="198"/>
      <c r="HZ69" s="198"/>
      <c r="IA69" s="198"/>
      <c r="IB69" s="198"/>
      <c r="IC69" s="198"/>
      <c r="ID69" s="198"/>
      <c r="IE69" s="198"/>
      <c r="IF69" s="198"/>
      <c r="IG69" s="198"/>
      <c r="IH69" s="198"/>
      <c r="II69" s="198"/>
      <c r="IJ69" s="198"/>
      <c r="IK69" s="198"/>
      <c r="IL69" s="198"/>
      <c r="IM69" s="198"/>
      <c r="IN69" s="198"/>
      <c r="IO69" s="198"/>
      <c r="IP69" s="198"/>
      <c r="IQ69" s="198"/>
      <c r="IR69" s="198"/>
      <c r="IS69" s="198"/>
      <c r="IT69" s="198"/>
      <c r="IU69" s="198"/>
      <c r="IV69" s="198"/>
      <c r="IW69" s="198"/>
      <c r="IX69" s="198"/>
      <c r="IY69" s="198"/>
      <c r="IZ69" s="198"/>
      <c r="JA69" s="198"/>
      <c r="JB69" s="198"/>
      <c r="JC69" s="198"/>
      <c r="JD69" s="198"/>
      <c r="JE69" s="198"/>
      <c r="JF69" s="198"/>
      <c r="JG69" s="198"/>
      <c r="JH69" s="198"/>
      <c r="JI69" s="198"/>
      <c r="JJ69" s="198"/>
      <c r="JK69" s="198"/>
      <c r="JL69" s="198"/>
      <c r="JM69" s="198"/>
      <c r="JN69" s="198"/>
      <c r="JO69" s="198"/>
      <c r="JP69" s="198"/>
      <c r="JQ69" s="198"/>
      <c r="JR69" s="198"/>
      <c r="JS69" s="198"/>
      <c r="JT69" s="198"/>
      <c r="JU69" s="198"/>
      <c r="JV69" s="198"/>
    </row>
    <row r="70" spans="1:282" s="343" customFormat="1" x14ac:dyDescent="0.25">
      <c r="A70" s="343" t="s">
        <v>473</v>
      </c>
      <c r="B70" s="343">
        <v>1</v>
      </c>
    </row>
    <row r="71" spans="1:282" s="342" customFormat="1" x14ac:dyDescent="0.25"/>
    <row r="72" spans="1:282" x14ac:dyDescent="0.25">
      <c r="A72" t="s">
        <v>474</v>
      </c>
      <c r="B72" s="313"/>
      <c r="C72" s="322">
        <f>B6</f>
        <v>585000</v>
      </c>
      <c r="D72" s="322">
        <f t="shared" ref="D72:BO72" si="55">C76</f>
        <v>582210.47410173726</v>
      </c>
      <c r="E72" s="322">
        <f t="shared" si="55"/>
        <v>579416.29899364407</v>
      </c>
      <c r="F72" s="322">
        <f t="shared" si="55"/>
        <v>576617.46692703746</v>
      </c>
      <c r="G72" s="322">
        <f t="shared" si="55"/>
        <v>573813.97014031978</v>
      </c>
      <c r="H72" s="322">
        <f t="shared" si="55"/>
        <v>571005.80085895758</v>
      </c>
      <c r="I72" s="322">
        <f t="shared" si="55"/>
        <v>568192.95129545976</v>
      </c>
      <c r="J72" s="322">
        <f t="shared" si="55"/>
        <v>565375.41364935611</v>
      </c>
      <c r="K72" s="322">
        <f t="shared" si="55"/>
        <v>562553.18010717572</v>
      </c>
      <c r="L72" s="322">
        <f t="shared" si="55"/>
        <v>559726.24284242501</v>
      </c>
      <c r="M72" s="322">
        <f t="shared" si="55"/>
        <v>556894.5940155664</v>
      </c>
      <c r="N72" s="322">
        <f t="shared" si="55"/>
        <v>554058.22577399632</v>
      </c>
      <c r="O72" s="322">
        <f t="shared" si="55"/>
        <v>551217.13025202358</v>
      </c>
      <c r="P72" s="322">
        <f t="shared" si="55"/>
        <v>548371.29957084754</v>
      </c>
      <c r="Q72" s="322">
        <f t="shared" si="55"/>
        <v>545520.72583853628</v>
      </c>
      <c r="R72" s="322">
        <f t="shared" si="55"/>
        <v>542665.40115000447</v>
      </c>
      <c r="S72" s="322">
        <f t="shared" si="55"/>
        <v>539805.31758699182</v>
      </c>
      <c r="T72" s="322">
        <f t="shared" si="55"/>
        <v>536940.46721804072</v>
      </c>
      <c r="U72" s="322">
        <f t="shared" si="55"/>
        <v>534070.84209847474</v>
      </c>
      <c r="V72" s="322">
        <f t="shared" si="55"/>
        <v>531196.43427037622</v>
      </c>
      <c r="W72" s="322">
        <f t="shared" si="55"/>
        <v>528317.23576256412</v>
      </c>
      <c r="X72" s="322">
        <f t="shared" si="55"/>
        <v>525433.23859057238</v>
      </c>
      <c r="Y72" s="322">
        <f t="shared" si="55"/>
        <v>522544.43475662731</v>
      </c>
      <c r="Z72" s="322">
        <f t="shared" si="55"/>
        <v>519650.81624962564</v>
      </c>
      <c r="AA72" s="322">
        <f t="shared" si="55"/>
        <v>516752.37504511233</v>
      </c>
      <c r="AB72" s="322">
        <f t="shared" si="55"/>
        <v>513849.10310525814</v>
      </c>
      <c r="AC72" s="322">
        <f t="shared" si="55"/>
        <v>510940.99237883755</v>
      </c>
      <c r="AD72" s="322">
        <f t="shared" si="55"/>
        <v>508028.03480120626</v>
      </c>
      <c r="AE72" s="322">
        <f t="shared" si="55"/>
        <v>505110.22229427891</v>
      </c>
      <c r="AF72" s="322">
        <f t="shared" si="55"/>
        <v>502187.54676650668</v>
      </c>
      <c r="AG72" s="322">
        <f t="shared" si="55"/>
        <v>499260.00011285482</v>
      </c>
      <c r="AH72" s="322">
        <f t="shared" si="55"/>
        <v>496327.57421478024</v>
      </c>
      <c r="AI72" s="322">
        <f t="shared" si="55"/>
        <v>493390.26094020886</v>
      </c>
      <c r="AJ72" s="322">
        <f t="shared" si="55"/>
        <v>490448.05214351317</v>
      </c>
      <c r="AK72" s="322">
        <f t="shared" si="55"/>
        <v>487500.93966548966</v>
      </c>
      <c r="AL72" s="322">
        <f t="shared" si="55"/>
        <v>484548.9153333361</v>
      </c>
      <c r="AM72" s="322">
        <f t="shared" si="55"/>
        <v>481591.97096062894</v>
      </c>
      <c r="AN72" s="322">
        <f t="shared" si="55"/>
        <v>478630.09834730061</v>
      </c>
      <c r="AO72" s="322">
        <f t="shared" si="55"/>
        <v>475663.28927961673</v>
      </c>
      <c r="AP72" s="322">
        <f t="shared" si="55"/>
        <v>472691.53553015337</v>
      </c>
      <c r="AQ72" s="322">
        <f t="shared" si="55"/>
        <v>469714.82885777426</v>
      </c>
      <c r="AR72" s="322">
        <f t="shared" si="55"/>
        <v>466733.16100760788</v>
      </c>
      <c r="AS72" s="322">
        <f t="shared" si="55"/>
        <v>463746.52371102455</v>
      </c>
      <c r="AT72" s="322">
        <f t="shared" si="55"/>
        <v>460754.90868561354</v>
      </c>
      <c r="AU72" s="322">
        <f t="shared" si="55"/>
        <v>457758.30763516022</v>
      </c>
      <c r="AV72" s="322">
        <f t="shared" si="55"/>
        <v>454756.7122496228</v>
      </c>
      <c r="AW72" s="322">
        <f t="shared" si="55"/>
        <v>451750.11420510948</v>
      </c>
      <c r="AX72" s="322">
        <f t="shared" si="55"/>
        <v>448738.50516385533</v>
      </c>
      <c r="AY72" s="322">
        <f t="shared" si="55"/>
        <v>445721.87677419907</v>
      </c>
      <c r="AZ72" s="322">
        <f t="shared" si="55"/>
        <v>442700.22067056003</v>
      </c>
      <c r="BA72" s="322">
        <f t="shared" si="55"/>
        <v>439673.52847341495</v>
      </c>
      <c r="BB72" s="322">
        <f t="shared" si="55"/>
        <v>436641.7917892746</v>
      </c>
      <c r="BC72" s="322">
        <f t="shared" si="55"/>
        <v>433605.00221066072</v>
      </c>
      <c r="BD72" s="322">
        <f t="shared" si="55"/>
        <v>430563.15131608245</v>
      </c>
      <c r="BE72" s="322">
        <f t="shared" si="55"/>
        <v>427516.23067001323</v>
      </c>
      <c r="BF72" s="322">
        <f t="shared" si="55"/>
        <v>424464.23182286724</v>
      </c>
      <c r="BG72" s="322">
        <f t="shared" si="55"/>
        <v>421407.14631097601</v>
      </c>
      <c r="BH72" s="322">
        <f t="shared" si="55"/>
        <v>418344.96565656492</v>
      </c>
      <c r="BI72" s="322">
        <f t="shared" si="55"/>
        <v>415277.68136772985</v>
      </c>
      <c r="BJ72" s="322">
        <f t="shared" si="55"/>
        <v>412205.28493841336</v>
      </c>
      <c r="BK72" s="322">
        <f t="shared" si="55"/>
        <v>409127.76784838137</v>
      </c>
      <c r="BL72" s="322">
        <f t="shared" si="55"/>
        <v>406045.12156319933</v>
      </c>
      <c r="BM72" s="322">
        <f t="shared" si="55"/>
        <v>402957.33753420861</v>
      </c>
      <c r="BN72" s="322">
        <f t="shared" si="55"/>
        <v>399864.40719850291</v>
      </c>
      <c r="BO72" s="322">
        <f t="shared" si="55"/>
        <v>396766.32197890437</v>
      </c>
      <c r="BP72" s="322">
        <f t="shared" ref="BP72:EA72" si="56">BO76</f>
        <v>393663.07328393986</v>
      </c>
      <c r="BQ72" s="322">
        <f t="shared" si="56"/>
        <v>390554.65250781708</v>
      </c>
      <c r="BR72" s="322">
        <f t="shared" si="56"/>
        <v>387441.05103040073</v>
      </c>
      <c r="BS72" s="322">
        <f t="shared" si="56"/>
        <v>384322.26021718868</v>
      </c>
      <c r="BT72" s="322">
        <f t="shared" si="56"/>
        <v>381198.27141928795</v>
      </c>
      <c r="BU72" s="322">
        <f t="shared" si="56"/>
        <v>378069.07597339072</v>
      </c>
      <c r="BV72" s="322">
        <f t="shared" si="56"/>
        <v>374934.66520175035</v>
      </c>
      <c r="BW72" s="322">
        <f t="shared" si="56"/>
        <v>371795.03041215724</v>
      </c>
      <c r="BX72" s="322">
        <f t="shared" si="56"/>
        <v>368650.16289791482</v>
      </c>
      <c r="BY72" s="322">
        <f t="shared" si="56"/>
        <v>365500.0539378153</v>
      </c>
      <c r="BZ72" s="322">
        <f t="shared" si="56"/>
        <v>362344.69479611563</v>
      </c>
      <c r="CA72" s="322">
        <f t="shared" si="56"/>
        <v>359184.07672251313</v>
      </c>
      <c r="CB72" s="322">
        <f t="shared" si="56"/>
        <v>356018.19095212128</v>
      </c>
      <c r="CC72" s="322">
        <f t="shared" si="56"/>
        <v>352847.02870544547</v>
      </c>
      <c r="CD72" s="322">
        <f t="shared" si="56"/>
        <v>349670.58118835854</v>
      </c>
      <c r="CE72" s="322">
        <f t="shared" si="56"/>
        <v>346488.83959207643</v>
      </c>
      <c r="CF72" s="322">
        <f t="shared" si="56"/>
        <v>343301.79509313387</v>
      </c>
      <c r="CG72" s="322">
        <f t="shared" si="56"/>
        <v>340109.43885335972</v>
      </c>
      <c r="CH72" s="322">
        <f t="shared" si="56"/>
        <v>336911.76201985264</v>
      </c>
      <c r="CI72" s="322">
        <f t="shared" si="56"/>
        <v>333708.7557249564</v>
      </c>
      <c r="CJ72" s="322">
        <f t="shared" si="56"/>
        <v>330500.41108623531</v>
      </c>
      <c r="CK72" s="322">
        <f t="shared" si="56"/>
        <v>327286.71920644969</v>
      </c>
      <c r="CL72" s="322">
        <f t="shared" si="56"/>
        <v>324067.6711735311</v>
      </c>
      <c r="CM72" s="322">
        <f t="shared" si="56"/>
        <v>320843.25806055759</v>
      </c>
      <c r="CN72" s="322">
        <f t="shared" si="56"/>
        <v>317613.47092572914</v>
      </c>
      <c r="CO72" s="322">
        <f t="shared" si="56"/>
        <v>314378.30081234267</v>
      </c>
      <c r="CP72" s="322">
        <f t="shared" si="56"/>
        <v>311137.73874876724</v>
      </c>
      <c r="CQ72" s="322">
        <f t="shared" si="56"/>
        <v>307891.77574841917</v>
      </c>
      <c r="CR72" s="322">
        <f t="shared" si="56"/>
        <v>304640.40280973719</v>
      </c>
      <c r="CS72" s="322">
        <f t="shared" si="56"/>
        <v>301383.61091615737</v>
      </c>
      <c r="CT72" s="322">
        <f t="shared" si="56"/>
        <v>298121.39103608829</v>
      </c>
      <c r="CU72" s="322">
        <f t="shared" si="56"/>
        <v>294853.73412288574</v>
      </c>
      <c r="CV72" s="322">
        <f t="shared" si="56"/>
        <v>291580.63111482788</v>
      </c>
      <c r="CW72" s="322">
        <f t="shared" si="56"/>
        <v>288302.07293508988</v>
      </c>
      <c r="CX72" s="322">
        <f t="shared" si="56"/>
        <v>285018.05049171898</v>
      </c>
      <c r="CY72" s="322">
        <f t="shared" si="56"/>
        <v>281728.55467760918</v>
      </c>
      <c r="CZ72" s="322">
        <f t="shared" si="56"/>
        <v>278433.57637047581</v>
      </c>
      <c r="DA72" s="322">
        <f t="shared" si="56"/>
        <v>275133.10643283057</v>
      </c>
      <c r="DB72" s="322">
        <f t="shared" si="56"/>
        <v>271827.1357119559</v>
      </c>
      <c r="DC72" s="322">
        <f t="shared" si="56"/>
        <v>268515.65503987978</v>
      </c>
      <c r="DD72" s="322">
        <f t="shared" si="56"/>
        <v>265198.65523335023</v>
      </c>
      <c r="DE72" s="322">
        <f t="shared" si="56"/>
        <v>261876.1270938098</v>
      </c>
      <c r="DF72" s="322">
        <f t="shared" si="56"/>
        <v>258548.06140737011</v>
      </c>
      <c r="DG72" s="322">
        <f t="shared" si="56"/>
        <v>255214.44894478636</v>
      </c>
      <c r="DH72" s="322">
        <f t="shared" si="56"/>
        <v>251875.28046143166</v>
      </c>
      <c r="DI72" s="322">
        <f t="shared" si="56"/>
        <v>248530.54669727135</v>
      </c>
      <c r="DJ72" s="322">
        <f t="shared" si="56"/>
        <v>245180.23837683743</v>
      </c>
      <c r="DK72" s="322">
        <f t="shared" si="56"/>
        <v>241824.34620920281</v>
      </c>
      <c r="DL72" s="322">
        <f t="shared" si="56"/>
        <v>238462.86088795544</v>
      </c>
      <c r="DM72" s="322">
        <f t="shared" si="56"/>
        <v>235095.77309117268</v>
      </c>
      <c r="DN72" s="322">
        <f t="shared" si="56"/>
        <v>231723.07348139529</v>
      </c>
      <c r="DO72" s="322">
        <f t="shared" si="56"/>
        <v>228344.7527056016</v>
      </c>
      <c r="DP72" s="322">
        <f t="shared" si="56"/>
        <v>224960.80139518157</v>
      </c>
      <c r="DQ72" s="322">
        <f t="shared" si="56"/>
        <v>221571.21016591083</v>
      </c>
      <c r="DR72" s="322">
        <f t="shared" si="56"/>
        <v>218175.96961792465</v>
      </c>
      <c r="DS72" s="322">
        <f t="shared" si="56"/>
        <v>214775.07033569182</v>
      </c>
      <c r="DT72" s="322">
        <f t="shared" si="56"/>
        <v>211368.50288798861</v>
      </c>
      <c r="DU72" s="322">
        <f t="shared" si="56"/>
        <v>207956.25782787256</v>
      </c>
      <c r="DV72" s="322">
        <f t="shared" si="56"/>
        <v>204538.3256926563</v>
      </c>
      <c r="DW72" s="322">
        <f t="shared" si="56"/>
        <v>201114.69700388136</v>
      </c>
      <c r="DX72" s="322">
        <f t="shared" si="56"/>
        <v>197685.36226729181</v>
      </c>
      <c r="DY72" s="322">
        <f t="shared" si="56"/>
        <v>194250.31197280795</v>
      </c>
      <c r="DZ72" s="322">
        <f t="shared" si="56"/>
        <v>190809.53659449992</v>
      </c>
      <c r="EA72" s="322">
        <f t="shared" si="56"/>
        <v>187363.02659056141</v>
      </c>
      <c r="EB72" s="322">
        <f t="shared" ref="EB72:GM72" si="57">EA76</f>
        <v>183910.77240328299</v>
      </c>
      <c r="EC72" s="322">
        <f t="shared" si="57"/>
        <v>180452.76445902576</v>
      </c>
      <c r="ED72" s="322">
        <f t="shared" si="57"/>
        <v>176988.99316819478</v>
      </c>
      <c r="EE72" s="322">
        <f t="shared" si="57"/>
        <v>173519.4489252124</v>
      </c>
      <c r="EF72" s="322">
        <f t="shared" si="57"/>
        <v>170044.12210849172</v>
      </c>
      <c r="EG72" s="322">
        <f t="shared" si="57"/>
        <v>166563.00308040984</v>
      </c>
      <c r="EH72" s="322">
        <f t="shared" si="57"/>
        <v>163076.08218728116</v>
      </c>
      <c r="EI72" s="322">
        <f t="shared" si="57"/>
        <v>159583.34975933059</v>
      </c>
      <c r="EJ72" s="322">
        <f t="shared" si="57"/>
        <v>156084.79611066679</v>
      </c>
      <c r="EK72" s="322">
        <f t="shared" si="57"/>
        <v>152580.4115392552</v>
      </c>
      <c r="EL72" s="322">
        <f t="shared" si="57"/>
        <v>149070.18632689127</v>
      </c>
      <c r="EM72" s="322">
        <f t="shared" si="57"/>
        <v>145554.1107391734</v>
      </c>
      <c r="EN72" s="322">
        <f t="shared" si="57"/>
        <v>142032.175025476</v>
      </c>
      <c r="EO72" s="322">
        <f t="shared" si="57"/>
        <v>138504.36941892243</v>
      </c>
      <c r="EP72" s="322">
        <f t="shared" si="57"/>
        <v>134970.68413635794</v>
      </c>
      <c r="EQ72" s="322">
        <f t="shared" si="57"/>
        <v>131431.10937832252</v>
      </c>
      <c r="ER72" s="322">
        <f t="shared" si="57"/>
        <v>127885.6353290237</v>
      </c>
      <c r="ES72" s="322">
        <f t="shared" si="57"/>
        <v>124334.25215630938</v>
      </c>
      <c r="ET72" s="322">
        <f t="shared" si="57"/>
        <v>120776.95001164053</v>
      </c>
      <c r="EU72" s="322">
        <f t="shared" si="57"/>
        <v>117213.7190300639</v>
      </c>
      <c r="EV72" s="322">
        <f t="shared" si="57"/>
        <v>113644.54933018464</v>
      </c>
      <c r="EW72" s="322">
        <f t="shared" si="57"/>
        <v>110069.43101413893</v>
      </c>
      <c r="EX72" s="322">
        <f t="shared" si="57"/>
        <v>106488.35416756646</v>
      </c>
      <c r="EY72" s="322">
        <f t="shared" si="57"/>
        <v>102901.30885958305</v>
      </c>
      <c r="EZ72" s="322">
        <f t="shared" si="57"/>
        <v>99308.285142752997</v>
      </c>
      <c r="FA72" s="322">
        <f t="shared" si="57"/>
        <v>95709.273053061552</v>
      </c>
      <c r="FB72" s="322">
        <f t="shared" si="57"/>
        <v>92104.262609887286</v>
      </c>
      <c r="FC72" s="322">
        <f t="shared" si="57"/>
        <v>88493.243815974405</v>
      </c>
      <c r="FD72" s="322">
        <f t="shared" si="57"/>
        <v>84876.206657404997</v>
      </c>
      <c r="FE72" s="322">
        <f t="shared" si="57"/>
        <v>81253.14110357131</v>
      </c>
      <c r="FF72" s="322">
        <f t="shared" si="57"/>
        <v>77624.037107147902</v>
      </c>
      <c r="FG72" s="322">
        <f t="shared" si="57"/>
        <v>73988.884604063787</v>
      </c>
      <c r="FH72" s="322">
        <f t="shared" si="57"/>
        <v>70347.673513474525</v>
      </c>
      <c r="FI72" s="322">
        <f t="shared" si="57"/>
        <v>66700.393737734295</v>
      </c>
      <c r="FJ72" s="322">
        <f t="shared" si="57"/>
        <v>63047.035162367822</v>
      </c>
      <c r="FK72" s="322">
        <f t="shared" si="57"/>
        <v>59387.587656042408</v>
      </c>
      <c r="FL72" s="322">
        <f t="shared" si="57"/>
        <v>55722.041070539781</v>
      </c>
      <c r="FM72" s="322">
        <f t="shared" si="57"/>
        <v>52050.385240727985</v>
      </c>
      <c r="FN72" s="322">
        <f t="shared" si="57"/>
        <v>48372.60998453317</v>
      </c>
      <c r="FO72" s="322">
        <f t="shared" si="57"/>
        <v>44688.705102911365</v>
      </c>
      <c r="FP72" s="322">
        <f t="shared" si="57"/>
        <v>40998.66037982019</v>
      </c>
      <c r="FQ72" s="322">
        <f t="shared" si="57"/>
        <v>37302.465582190533</v>
      </c>
      <c r="FR72" s="322">
        <f t="shared" si="57"/>
        <v>33600.110459898155</v>
      </c>
      <c r="FS72" s="322">
        <f t="shared" si="57"/>
        <v>29891.58474573529</v>
      </c>
      <c r="FT72" s="322">
        <f t="shared" si="57"/>
        <v>26176.878155382154</v>
      </c>
      <c r="FU72" s="322">
        <f t="shared" si="57"/>
        <v>22455.980387378429</v>
      </c>
      <c r="FV72" s="322">
        <f t="shared" si="57"/>
        <v>18728.881123094699</v>
      </c>
      <c r="FW72" s="322">
        <f t="shared" si="57"/>
        <v>14995.57002670383</v>
      </c>
      <c r="FX72" s="322">
        <f t="shared" si="57"/>
        <v>11256.036745152309</v>
      </c>
      <c r="FY72" s="322">
        <f t="shared" si="57"/>
        <v>7510.2709081315352</v>
      </c>
      <c r="FZ72" s="322">
        <f t="shared" si="57"/>
        <v>3758.2621280490598</v>
      </c>
      <c r="GA72" s="322">
        <f t="shared" si="57"/>
        <v>-2.1918822312727571E-10</v>
      </c>
      <c r="GB72" s="322">
        <f t="shared" si="57"/>
        <v>-2.1918822312727571E-10</v>
      </c>
      <c r="GC72" s="322">
        <f t="shared" si="57"/>
        <v>-2.1918822312727571E-10</v>
      </c>
      <c r="GD72" s="322">
        <f t="shared" si="57"/>
        <v>-2.1918822312727571E-10</v>
      </c>
      <c r="GE72" s="322">
        <f t="shared" si="57"/>
        <v>-2.1918822312727571E-10</v>
      </c>
      <c r="GF72" s="322">
        <f t="shared" si="57"/>
        <v>-2.1918822312727571E-10</v>
      </c>
      <c r="GG72" s="322">
        <f t="shared" si="57"/>
        <v>-2.1918822312727571E-10</v>
      </c>
      <c r="GH72" s="322">
        <f t="shared" si="57"/>
        <v>-2.1918822312727571E-10</v>
      </c>
      <c r="GI72" s="322">
        <f t="shared" si="57"/>
        <v>-2.1918822312727571E-10</v>
      </c>
      <c r="GJ72" s="322">
        <f t="shared" si="57"/>
        <v>-2.1918822312727571E-10</v>
      </c>
      <c r="GK72" s="322">
        <f t="shared" si="57"/>
        <v>-2.1918822312727571E-10</v>
      </c>
      <c r="GL72" s="322">
        <f t="shared" si="57"/>
        <v>-2.1918822312727571E-10</v>
      </c>
      <c r="GM72" s="322">
        <f t="shared" si="57"/>
        <v>-2.1918822312727571E-10</v>
      </c>
      <c r="GN72" s="322">
        <f t="shared" ref="GN72:IY72" si="58">GM76</f>
        <v>-2.1918822312727571E-10</v>
      </c>
      <c r="GO72" s="322">
        <f t="shared" si="58"/>
        <v>-2.1918822312727571E-10</v>
      </c>
      <c r="GP72" s="322">
        <f t="shared" si="58"/>
        <v>-2.1918822312727571E-10</v>
      </c>
      <c r="GQ72" s="322">
        <f t="shared" si="58"/>
        <v>-2.1918822312727571E-10</v>
      </c>
      <c r="GR72" s="322">
        <f t="shared" si="58"/>
        <v>-2.1918822312727571E-10</v>
      </c>
      <c r="GS72" s="322">
        <f t="shared" si="58"/>
        <v>-2.1918822312727571E-10</v>
      </c>
      <c r="GT72" s="322">
        <f t="shared" si="58"/>
        <v>-2.1918822312727571E-10</v>
      </c>
      <c r="GU72" s="322">
        <f t="shared" si="58"/>
        <v>-2.1918822312727571E-10</v>
      </c>
      <c r="GV72" s="322">
        <f t="shared" si="58"/>
        <v>-2.1918822312727571E-10</v>
      </c>
      <c r="GW72" s="322">
        <f t="shared" si="58"/>
        <v>-2.1918822312727571E-10</v>
      </c>
      <c r="GX72" s="322">
        <f t="shared" si="58"/>
        <v>-2.1918822312727571E-10</v>
      </c>
      <c r="GY72" s="322">
        <f t="shared" si="58"/>
        <v>-2.1918822312727571E-10</v>
      </c>
      <c r="GZ72" s="322">
        <f t="shared" si="58"/>
        <v>-2.1918822312727571E-10</v>
      </c>
      <c r="HA72" s="322">
        <f t="shared" si="58"/>
        <v>-2.1918822312727571E-10</v>
      </c>
      <c r="HB72" s="322">
        <f t="shared" si="58"/>
        <v>-2.1918822312727571E-10</v>
      </c>
      <c r="HC72" s="322">
        <f t="shared" si="58"/>
        <v>-2.1918822312727571E-10</v>
      </c>
      <c r="HD72" s="322">
        <f t="shared" si="58"/>
        <v>-2.1918822312727571E-10</v>
      </c>
      <c r="HE72" s="322">
        <f t="shared" si="58"/>
        <v>-2.1918822312727571E-10</v>
      </c>
      <c r="HF72" s="322">
        <f t="shared" si="58"/>
        <v>-2.1918822312727571E-10</v>
      </c>
      <c r="HG72" s="322">
        <f t="shared" si="58"/>
        <v>-2.1918822312727571E-10</v>
      </c>
      <c r="HH72" s="322">
        <f t="shared" si="58"/>
        <v>-2.1918822312727571E-10</v>
      </c>
      <c r="HI72" s="322">
        <f t="shared" si="58"/>
        <v>-2.1918822312727571E-10</v>
      </c>
      <c r="HJ72" s="322">
        <f t="shared" si="58"/>
        <v>-2.1918822312727571E-10</v>
      </c>
      <c r="HK72" s="322">
        <f t="shared" si="58"/>
        <v>-2.1918822312727571E-10</v>
      </c>
      <c r="HL72" s="322">
        <f t="shared" si="58"/>
        <v>-2.1918822312727571E-10</v>
      </c>
      <c r="HM72" s="322">
        <f t="shared" si="58"/>
        <v>-2.1918822312727571E-10</v>
      </c>
      <c r="HN72" s="322">
        <f t="shared" si="58"/>
        <v>-2.1918822312727571E-10</v>
      </c>
      <c r="HO72" s="322">
        <f t="shared" si="58"/>
        <v>-2.1918822312727571E-10</v>
      </c>
      <c r="HP72" s="322">
        <f t="shared" si="58"/>
        <v>-2.1918822312727571E-10</v>
      </c>
      <c r="HQ72" s="322">
        <f t="shared" si="58"/>
        <v>-2.1918822312727571E-10</v>
      </c>
      <c r="HR72" s="322">
        <f t="shared" si="58"/>
        <v>-2.1918822312727571E-10</v>
      </c>
      <c r="HS72" s="322">
        <f t="shared" si="58"/>
        <v>-2.1918822312727571E-10</v>
      </c>
      <c r="HT72" s="322">
        <f t="shared" si="58"/>
        <v>-2.1918822312727571E-10</v>
      </c>
      <c r="HU72" s="322">
        <f t="shared" si="58"/>
        <v>-2.1918822312727571E-10</v>
      </c>
      <c r="HV72" s="322">
        <f t="shared" si="58"/>
        <v>-2.1918822312727571E-10</v>
      </c>
      <c r="HW72" s="322">
        <f t="shared" si="58"/>
        <v>-2.1918822312727571E-10</v>
      </c>
      <c r="HX72" s="322">
        <f t="shared" si="58"/>
        <v>-2.1918822312727571E-10</v>
      </c>
      <c r="HY72" s="322">
        <f t="shared" si="58"/>
        <v>-2.1918822312727571E-10</v>
      </c>
      <c r="HZ72" s="322">
        <f t="shared" si="58"/>
        <v>-2.1918822312727571E-10</v>
      </c>
      <c r="IA72" s="322">
        <f t="shared" si="58"/>
        <v>-2.1918822312727571E-10</v>
      </c>
      <c r="IB72" s="322">
        <f t="shared" si="58"/>
        <v>-2.1918822312727571E-10</v>
      </c>
      <c r="IC72" s="322">
        <f t="shared" si="58"/>
        <v>-2.1918822312727571E-10</v>
      </c>
      <c r="ID72" s="322">
        <f t="shared" si="58"/>
        <v>-2.1918822312727571E-10</v>
      </c>
      <c r="IE72" s="322">
        <f t="shared" si="58"/>
        <v>-2.1918822312727571E-10</v>
      </c>
      <c r="IF72" s="322">
        <f t="shared" si="58"/>
        <v>-2.1918822312727571E-10</v>
      </c>
      <c r="IG72" s="322">
        <f t="shared" si="58"/>
        <v>-2.1918822312727571E-10</v>
      </c>
      <c r="IH72" s="322">
        <f t="shared" si="58"/>
        <v>-2.1918822312727571E-10</v>
      </c>
      <c r="II72" s="322">
        <f t="shared" si="58"/>
        <v>-2.1918822312727571E-10</v>
      </c>
      <c r="IJ72" s="322">
        <f t="shared" si="58"/>
        <v>-2.1918822312727571E-10</v>
      </c>
      <c r="IK72" s="322">
        <f t="shared" si="58"/>
        <v>-2.1918822312727571E-10</v>
      </c>
      <c r="IL72" s="322">
        <f t="shared" si="58"/>
        <v>-2.1918822312727571E-10</v>
      </c>
      <c r="IM72" s="322">
        <f t="shared" si="58"/>
        <v>-2.1918822312727571E-10</v>
      </c>
      <c r="IN72" s="322">
        <f t="shared" si="58"/>
        <v>-2.1918822312727571E-10</v>
      </c>
      <c r="IO72" s="322">
        <f t="shared" si="58"/>
        <v>-2.1918822312727571E-10</v>
      </c>
      <c r="IP72" s="322">
        <f t="shared" si="58"/>
        <v>-2.1918822312727571E-10</v>
      </c>
      <c r="IQ72" s="322">
        <f t="shared" si="58"/>
        <v>-2.1918822312727571E-10</v>
      </c>
      <c r="IR72" s="322">
        <f t="shared" si="58"/>
        <v>-2.1918822312727571E-10</v>
      </c>
      <c r="IS72" s="322">
        <f t="shared" si="58"/>
        <v>-2.1918822312727571E-10</v>
      </c>
      <c r="IT72" s="322">
        <f t="shared" si="58"/>
        <v>-2.1918822312727571E-10</v>
      </c>
      <c r="IU72" s="322">
        <f t="shared" si="58"/>
        <v>-2.1918822312727571E-10</v>
      </c>
      <c r="IV72" s="322">
        <f t="shared" si="58"/>
        <v>-2.1918822312727571E-10</v>
      </c>
      <c r="IW72" s="322">
        <f t="shared" si="58"/>
        <v>-2.1918822312727571E-10</v>
      </c>
      <c r="IX72" s="322">
        <f t="shared" si="58"/>
        <v>-2.1918822312727571E-10</v>
      </c>
      <c r="IY72" s="322">
        <f t="shared" si="58"/>
        <v>-2.1918822312727571E-10</v>
      </c>
      <c r="IZ72" s="322">
        <f t="shared" ref="IZ72:JV72" si="59">IY76</f>
        <v>-2.1918822312727571E-10</v>
      </c>
      <c r="JA72" s="322">
        <f t="shared" si="59"/>
        <v>-2.1918822312727571E-10</v>
      </c>
      <c r="JB72" s="322">
        <f t="shared" si="59"/>
        <v>-2.1918822312727571E-10</v>
      </c>
      <c r="JC72" s="322">
        <f t="shared" si="59"/>
        <v>-2.1918822312727571E-10</v>
      </c>
      <c r="JD72" s="322">
        <f t="shared" si="59"/>
        <v>-2.1918822312727571E-10</v>
      </c>
      <c r="JE72" s="322">
        <f t="shared" si="59"/>
        <v>-2.1918822312727571E-10</v>
      </c>
      <c r="JF72" s="322">
        <f t="shared" si="59"/>
        <v>-2.1918822312727571E-10</v>
      </c>
      <c r="JG72" s="322">
        <f t="shared" si="59"/>
        <v>-2.1918822312727571E-10</v>
      </c>
      <c r="JH72" s="322">
        <f t="shared" si="59"/>
        <v>-2.1918822312727571E-10</v>
      </c>
      <c r="JI72" s="322">
        <f t="shared" si="59"/>
        <v>-2.1918822312727571E-10</v>
      </c>
      <c r="JJ72" s="322">
        <f t="shared" si="59"/>
        <v>-2.1918822312727571E-10</v>
      </c>
      <c r="JK72" s="322">
        <f t="shared" si="59"/>
        <v>-2.1918822312727571E-10</v>
      </c>
      <c r="JL72" s="322">
        <f t="shared" si="59"/>
        <v>-2.1918822312727571E-10</v>
      </c>
      <c r="JM72" s="322">
        <f t="shared" si="59"/>
        <v>-2.1918822312727571E-10</v>
      </c>
      <c r="JN72" s="322">
        <f t="shared" si="59"/>
        <v>-2.1918822312727571E-10</v>
      </c>
      <c r="JO72" s="322">
        <f t="shared" si="59"/>
        <v>-2.1918822312727571E-10</v>
      </c>
      <c r="JP72" s="322">
        <f t="shared" si="59"/>
        <v>-2.1918822312727571E-10</v>
      </c>
      <c r="JQ72" s="322">
        <f t="shared" si="59"/>
        <v>-2.1918822312727571E-10</v>
      </c>
      <c r="JR72" s="322">
        <f t="shared" si="59"/>
        <v>-2.1918822312727571E-10</v>
      </c>
      <c r="JS72" s="322">
        <f t="shared" si="59"/>
        <v>-2.1918822312727571E-10</v>
      </c>
      <c r="JT72" s="322">
        <f t="shared" si="59"/>
        <v>-2.1918822312727571E-10</v>
      </c>
      <c r="JU72" s="322">
        <f t="shared" si="59"/>
        <v>-2.1918822312727571E-10</v>
      </c>
      <c r="JV72" s="322">
        <f t="shared" si="59"/>
        <v>-2.1918822312727571E-10</v>
      </c>
    </row>
    <row r="73" spans="1:282" x14ac:dyDescent="0.25">
      <c r="A73" t="s">
        <v>475</v>
      </c>
      <c r="B73" s="313"/>
      <c r="C73" s="322"/>
      <c r="D73" s="322">
        <f t="shared" ref="D73:BN73" si="60">IF($C$42=D$63,$C$49,0)</f>
        <v>0</v>
      </c>
      <c r="E73" s="322">
        <f t="shared" si="60"/>
        <v>0</v>
      </c>
      <c r="F73" s="322">
        <f t="shared" si="60"/>
        <v>0</v>
      </c>
      <c r="G73" s="322">
        <f t="shared" si="60"/>
        <v>0</v>
      </c>
      <c r="H73" s="322">
        <f t="shared" si="60"/>
        <v>0</v>
      </c>
      <c r="I73" s="322">
        <f t="shared" si="60"/>
        <v>0</v>
      </c>
      <c r="J73" s="322">
        <f t="shared" si="60"/>
        <v>0</v>
      </c>
      <c r="K73" s="322">
        <f t="shared" si="60"/>
        <v>0</v>
      </c>
      <c r="L73" s="322">
        <f t="shared" si="60"/>
        <v>0</v>
      </c>
      <c r="M73" s="322">
        <f t="shared" si="60"/>
        <v>0</v>
      </c>
      <c r="N73" s="322">
        <f t="shared" si="60"/>
        <v>0</v>
      </c>
      <c r="O73" s="322">
        <f t="shared" si="60"/>
        <v>0</v>
      </c>
      <c r="P73" s="322">
        <f t="shared" si="60"/>
        <v>0</v>
      </c>
      <c r="Q73" s="322">
        <f t="shared" si="60"/>
        <v>0</v>
      </c>
      <c r="R73" s="322">
        <f t="shared" si="60"/>
        <v>0</v>
      </c>
      <c r="S73" s="322">
        <f t="shared" si="60"/>
        <v>0</v>
      </c>
      <c r="T73" s="322">
        <f t="shared" si="60"/>
        <v>0</v>
      </c>
      <c r="U73" s="322">
        <f t="shared" si="60"/>
        <v>0</v>
      </c>
      <c r="V73" s="322">
        <f t="shared" si="60"/>
        <v>0</v>
      </c>
      <c r="W73" s="322">
        <f t="shared" si="60"/>
        <v>0</v>
      </c>
      <c r="X73" s="322">
        <f t="shared" si="60"/>
        <v>0</v>
      </c>
      <c r="Y73" s="322">
        <f t="shared" si="60"/>
        <v>0</v>
      </c>
      <c r="Z73" s="322">
        <f t="shared" si="60"/>
        <v>0</v>
      </c>
      <c r="AA73" s="322">
        <f t="shared" si="60"/>
        <v>0</v>
      </c>
      <c r="AB73" s="322">
        <f t="shared" si="60"/>
        <v>0</v>
      </c>
      <c r="AC73" s="322">
        <f t="shared" si="60"/>
        <v>0</v>
      </c>
      <c r="AD73" s="322">
        <f t="shared" si="60"/>
        <v>0</v>
      </c>
      <c r="AE73" s="322">
        <f t="shared" si="60"/>
        <v>0</v>
      </c>
      <c r="AF73" s="322">
        <f t="shared" si="60"/>
        <v>0</v>
      </c>
      <c r="AG73" s="322">
        <f t="shared" si="60"/>
        <v>0</v>
      </c>
      <c r="AH73" s="322">
        <f t="shared" si="60"/>
        <v>0</v>
      </c>
      <c r="AI73" s="322">
        <f t="shared" si="60"/>
        <v>0</v>
      </c>
      <c r="AJ73" s="322">
        <f t="shared" si="60"/>
        <v>0</v>
      </c>
      <c r="AK73" s="322">
        <f t="shared" si="60"/>
        <v>0</v>
      </c>
      <c r="AL73" s="322">
        <f t="shared" si="60"/>
        <v>0</v>
      </c>
      <c r="AM73" s="322">
        <f t="shared" si="60"/>
        <v>0</v>
      </c>
      <c r="AN73" s="322">
        <f t="shared" si="60"/>
        <v>0</v>
      </c>
      <c r="AO73" s="322">
        <f t="shared" si="60"/>
        <v>0</v>
      </c>
      <c r="AP73" s="322">
        <f t="shared" si="60"/>
        <v>0</v>
      </c>
      <c r="AQ73" s="322">
        <f t="shared" si="60"/>
        <v>0</v>
      </c>
      <c r="AR73" s="322">
        <f t="shared" si="60"/>
        <v>0</v>
      </c>
      <c r="AS73" s="322">
        <f t="shared" si="60"/>
        <v>0</v>
      </c>
      <c r="AT73" s="322">
        <f t="shared" si="60"/>
        <v>0</v>
      </c>
      <c r="AU73" s="322">
        <f t="shared" si="60"/>
        <v>0</v>
      </c>
      <c r="AV73" s="322">
        <f t="shared" si="60"/>
        <v>0</v>
      </c>
      <c r="AW73" s="322">
        <f t="shared" si="60"/>
        <v>0</v>
      </c>
      <c r="AX73" s="322">
        <f t="shared" si="60"/>
        <v>0</v>
      </c>
      <c r="AY73" s="322">
        <f t="shared" si="60"/>
        <v>0</v>
      </c>
      <c r="AZ73" s="322">
        <f t="shared" si="60"/>
        <v>0</v>
      </c>
      <c r="BA73" s="322">
        <f t="shared" si="60"/>
        <v>0</v>
      </c>
      <c r="BB73" s="322">
        <f t="shared" si="60"/>
        <v>0</v>
      </c>
      <c r="BC73" s="322">
        <f t="shared" si="60"/>
        <v>0</v>
      </c>
      <c r="BD73" s="322">
        <f t="shared" si="60"/>
        <v>0</v>
      </c>
      <c r="BE73" s="322">
        <f t="shared" si="60"/>
        <v>0</v>
      </c>
      <c r="BF73" s="322">
        <f t="shared" si="60"/>
        <v>0</v>
      </c>
      <c r="BG73" s="322">
        <f t="shared" si="60"/>
        <v>0</v>
      </c>
      <c r="BH73" s="322">
        <f t="shared" si="60"/>
        <v>0</v>
      </c>
      <c r="BI73" s="322">
        <f t="shared" si="60"/>
        <v>0</v>
      </c>
      <c r="BJ73" s="322">
        <f t="shared" si="60"/>
        <v>0</v>
      </c>
      <c r="BK73" s="322">
        <f t="shared" si="60"/>
        <v>0</v>
      </c>
      <c r="BL73" s="322">
        <f t="shared" si="60"/>
        <v>0</v>
      </c>
      <c r="BM73" s="322">
        <f t="shared" si="60"/>
        <v>0</v>
      </c>
      <c r="BN73" s="322">
        <f t="shared" si="60"/>
        <v>0</v>
      </c>
      <c r="BO73" s="322">
        <f t="shared" ref="BO73:DZ73" si="61">IF($C$42=BO$63,$C$49,0)</f>
        <v>0</v>
      </c>
      <c r="BP73" s="322">
        <f t="shared" si="61"/>
        <v>0</v>
      </c>
      <c r="BQ73" s="322">
        <f t="shared" si="61"/>
        <v>0</v>
      </c>
      <c r="BR73" s="322">
        <f t="shared" si="61"/>
        <v>0</v>
      </c>
      <c r="BS73" s="322">
        <f t="shared" si="61"/>
        <v>0</v>
      </c>
      <c r="BT73" s="322">
        <f t="shared" si="61"/>
        <v>0</v>
      </c>
      <c r="BU73" s="322">
        <f t="shared" si="61"/>
        <v>0</v>
      </c>
      <c r="BV73" s="322">
        <f t="shared" si="61"/>
        <v>0</v>
      </c>
      <c r="BW73" s="322">
        <f t="shared" si="61"/>
        <v>0</v>
      </c>
      <c r="BX73" s="322">
        <f t="shared" si="61"/>
        <v>0</v>
      </c>
      <c r="BY73" s="322">
        <f t="shared" si="61"/>
        <v>0</v>
      </c>
      <c r="BZ73" s="322">
        <f t="shared" si="61"/>
        <v>0</v>
      </c>
      <c r="CA73" s="322">
        <f t="shared" si="61"/>
        <v>0</v>
      </c>
      <c r="CB73" s="322">
        <f t="shared" si="61"/>
        <v>0</v>
      </c>
      <c r="CC73" s="322">
        <f t="shared" si="61"/>
        <v>0</v>
      </c>
      <c r="CD73" s="322">
        <f t="shared" si="61"/>
        <v>0</v>
      </c>
      <c r="CE73" s="322">
        <f t="shared" si="61"/>
        <v>0</v>
      </c>
      <c r="CF73" s="322">
        <f t="shared" si="61"/>
        <v>0</v>
      </c>
      <c r="CG73" s="322">
        <f t="shared" si="61"/>
        <v>0</v>
      </c>
      <c r="CH73" s="322">
        <f t="shared" si="61"/>
        <v>0</v>
      </c>
      <c r="CI73" s="322">
        <f t="shared" si="61"/>
        <v>0</v>
      </c>
      <c r="CJ73" s="322">
        <f t="shared" si="61"/>
        <v>0</v>
      </c>
      <c r="CK73" s="322">
        <f t="shared" si="61"/>
        <v>0</v>
      </c>
      <c r="CL73" s="322">
        <f t="shared" si="61"/>
        <v>0</v>
      </c>
      <c r="CM73" s="322">
        <f t="shared" si="61"/>
        <v>0</v>
      </c>
      <c r="CN73" s="322">
        <f t="shared" si="61"/>
        <v>0</v>
      </c>
      <c r="CO73" s="322">
        <f t="shared" si="61"/>
        <v>0</v>
      </c>
      <c r="CP73" s="322">
        <f t="shared" si="61"/>
        <v>0</v>
      </c>
      <c r="CQ73" s="322">
        <f t="shared" si="61"/>
        <v>0</v>
      </c>
      <c r="CR73" s="322">
        <f t="shared" si="61"/>
        <v>0</v>
      </c>
      <c r="CS73" s="322">
        <f t="shared" si="61"/>
        <v>0</v>
      </c>
      <c r="CT73" s="322">
        <f t="shared" si="61"/>
        <v>0</v>
      </c>
      <c r="CU73" s="322">
        <f t="shared" si="61"/>
        <v>0</v>
      </c>
      <c r="CV73" s="322">
        <f t="shared" si="61"/>
        <v>0</v>
      </c>
      <c r="CW73" s="322">
        <f t="shared" si="61"/>
        <v>0</v>
      </c>
      <c r="CX73" s="322">
        <f t="shared" si="61"/>
        <v>0</v>
      </c>
      <c r="CY73" s="322">
        <f t="shared" si="61"/>
        <v>0</v>
      </c>
      <c r="CZ73" s="322">
        <f t="shared" si="61"/>
        <v>0</v>
      </c>
      <c r="DA73" s="322">
        <f t="shared" si="61"/>
        <v>0</v>
      </c>
      <c r="DB73" s="322">
        <f t="shared" si="61"/>
        <v>0</v>
      </c>
      <c r="DC73" s="322">
        <f t="shared" si="61"/>
        <v>0</v>
      </c>
      <c r="DD73" s="322">
        <f t="shared" si="61"/>
        <v>0</v>
      </c>
      <c r="DE73" s="322">
        <f t="shared" si="61"/>
        <v>0</v>
      </c>
      <c r="DF73" s="322">
        <f t="shared" si="61"/>
        <v>0</v>
      </c>
      <c r="DG73" s="322">
        <f t="shared" si="61"/>
        <v>0</v>
      </c>
      <c r="DH73" s="322">
        <f t="shared" si="61"/>
        <v>0</v>
      </c>
      <c r="DI73" s="322">
        <f t="shared" si="61"/>
        <v>0</v>
      </c>
      <c r="DJ73" s="322">
        <f t="shared" si="61"/>
        <v>0</v>
      </c>
      <c r="DK73" s="322">
        <f t="shared" si="61"/>
        <v>0</v>
      </c>
      <c r="DL73" s="322">
        <f t="shared" si="61"/>
        <v>0</v>
      </c>
      <c r="DM73" s="322">
        <f t="shared" si="61"/>
        <v>0</v>
      </c>
      <c r="DN73" s="322">
        <f t="shared" si="61"/>
        <v>0</v>
      </c>
      <c r="DO73" s="322">
        <f t="shared" si="61"/>
        <v>0</v>
      </c>
      <c r="DP73" s="322">
        <f t="shared" si="61"/>
        <v>0</v>
      </c>
      <c r="DQ73" s="322">
        <f t="shared" si="61"/>
        <v>0</v>
      </c>
      <c r="DR73" s="322">
        <f t="shared" si="61"/>
        <v>0</v>
      </c>
      <c r="DS73" s="322">
        <f t="shared" si="61"/>
        <v>0</v>
      </c>
      <c r="DT73" s="322">
        <f t="shared" si="61"/>
        <v>0</v>
      </c>
      <c r="DU73" s="322">
        <f t="shared" si="61"/>
        <v>0</v>
      </c>
      <c r="DV73" s="322">
        <f t="shared" si="61"/>
        <v>0</v>
      </c>
      <c r="DW73" s="322">
        <f t="shared" si="61"/>
        <v>0</v>
      </c>
      <c r="DX73" s="322">
        <f t="shared" si="61"/>
        <v>0</v>
      </c>
      <c r="DY73" s="322">
        <f t="shared" si="61"/>
        <v>0</v>
      </c>
      <c r="DZ73" s="322">
        <f t="shared" si="61"/>
        <v>0</v>
      </c>
      <c r="EA73" s="322">
        <f t="shared" ref="EA73:GL73" si="62">IF($C$42=EA$63,$C$49,0)</f>
        <v>0</v>
      </c>
      <c r="EB73" s="322">
        <f t="shared" si="62"/>
        <v>0</v>
      </c>
      <c r="EC73" s="322">
        <f t="shared" si="62"/>
        <v>0</v>
      </c>
      <c r="ED73" s="322">
        <f t="shared" si="62"/>
        <v>0</v>
      </c>
      <c r="EE73" s="322">
        <f t="shared" si="62"/>
        <v>0</v>
      </c>
      <c r="EF73" s="322">
        <f t="shared" si="62"/>
        <v>0</v>
      </c>
      <c r="EG73" s="322">
        <f t="shared" si="62"/>
        <v>0</v>
      </c>
      <c r="EH73" s="322">
        <f t="shared" si="62"/>
        <v>0</v>
      </c>
      <c r="EI73" s="322">
        <f t="shared" si="62"/>
        <v>0</v>
      </c>
      <c r="EJ73" s="322">
        <f t="shared" si="62"/>
        <v>0</v>
      </c>
      <c r="EK73" s="322">
        <f t="shared" si="62"/>
        <v>0</v>
      </c>
      <c r="EL73" s="322">
        <f t="shared" si="62"/>
        <v>0</v>
      </c>
      <c r="EM73" s="322">
        <f t="shared" si="62"/>
        <v>0</v>
      </c>
      <c r="EN73" s="322">
        <f t="shared" si="62"/>
        <v>0</v>
      </c>
      <c r="EO73" s="322">
        <f t="shared" si="62"/>
        <v>0</v>
      </c>
      <c r="EP73" s="322">
        <f t="shared" si="62"/>
        <v>0</v>
      </c>
      <c r="EQ73" s="322">
        <f t="shared" si="62"/>
        <v>0</v>
      </c>
      <c r="ER73" s="322">
        <f t="shared" si="62"/>
        <v>0</v>
      </c>
      <c r="ES73" s="322">
        <f t="shared" si="62"/>
        <v>0</v>
      </c>
      <c r="ET73" s="322">
        <f t="shared" si="62"/>
        <v>0</v>
      </c>
      <c r="EU73" s="322">
        <f t="shared" si="62"/>
        <v>0</v>
      </c>
      <c r="EV73" s="322">
        <f t="shared" si="62"/>
        <v>0</v>
      </c>
      <c r="EW73" s="322">
        <f t="shared" si="62"/>
        <v>0</v>
      </c>
      <c r="EX73" s="322">
        <f t="shared" si="62"/>
        <v>0</v>
      </c>
      <c r="EY73" s="322">
        <f t="shared" si="62"/>
        <v>0</v>
      </c>
      <c r="EZ73" s="322">
        <f t="shared" si="62"/>
        <v>0</v>
      </c>
      <c r="FA73" s="322">
        <f t="shared" si="62"/>
        <v>0</v>
      </c>
      <c r="FB73" s="322">
        <f t="shared" si="62"/>
        <v>0</v>
      </c>
      <c r="FC73" s="322">
        <f t="shared" si="62"/>
        <v>0</v>
      </c>
      <c r="FD73" s="322">
        <f t="shared" si="62"/>
        <v>0</v>
      </c>
      <c r="FE73" s="322">
        <f t="shared" si="62"/>
        <v>0</v>
      </c>
      <c r="FF73" s="322">
        <f t="shared" si="62"/>
        <v>0</v>
      </c>
      <c r="FG73" s="322">
        <f t="shared" si="62"/>
        <v>0</v>
      </c>
      <c r="FH73" s="322">
        <f t="shared" si="62"/>
        <v>0</v>
      </c>
      <c r="FI73" s="322">
        <f t="shared" si="62"/>
        <v>0</v>
      </c>
      <c r="FJ73" s="322">
        <f t="shared" si="62"/>
        <v>0</v>
      </c>
      <c r="FK73" s="322">
        <f t="shared" si="62"/>
        <v>0</v>
      </c>
      <c r="FL73" s="322">
        <f t="shared" si="62"/>
        <v>0</v>
      </c>
      <c r="FM73" s="322">
        <f t="shared" si="62"/>
        <v>0</v>
      </c>
      <c r="FN73" s="322">
        <f t="shared" si="62"/>
        <v>0</v>
      </c>
      <c r="FO73" s="322">
        <f t="shared" si="62"/>
        <v>0</v>
      </c>
      <c r="FP73" s="322">
        <f t="shared" si="62"/>
        <v>0</v>
      </c>
      <c r="FQ73" s="322">
        <f t="shared" si="62"/>
        <v>0</v>
      </c>
      <c r="FR73" s="322">
        <f t="shared" si="62"/>
        <v>0</v>
      </c>
      <c r="FS73" s="322">
        <f t="shared" si="62"/>
        <v>0</v>
      </c>
      <c r="FT73" s="322">
        <f t="shared" si="62"/>
        <v>0</v>
      </c>
      <c r="FU73" s="322">
        <f t="shared" si="62"/>
        <v>0</v>
      </c>
      <c r="FV73" s="322">
        <f t="shared" si="62"/>
        <v>0</v>
      </c>
      <c r="FW73" s="322">
        <f t="shared" si="62"/>
        <v>0</v>
      </c>
      <c r="FX73" s="322">
        <f t="shared" si="62"/>
        <v>0</v>
      </c>
      <c r="FY73" s="322">
        <f t="shared" si="62"/>
        <v>0</v>
      </c>
      <c r="FZ73" s="322">
        <f t="shared" si="62"/>
        <v>0</v>
      </c>
      <c r="GA73" s="322">
        <f t="shared" si="62"/>
        <v>0</v>
      </c>
      <c r="GB73" s="322">
        <f t="shared" si="62"/>
        <v>0</v>
      </c>
      <c r="GC73" s="322">
        <f t="shared" si="62"/>
        <v>0</v>
      </c>
      <c r="GD73" s="322">
        <f t="shared" si="62"/>
        <v>0</v>
      </c>
      <c r="GE73" s="322">
        <f t="shared" si="62"/>
        <v>0</v>
      </c>
      <c r="GF73" s="322">
        <f t="shared" si="62"/>
        <v>0</v>
      </c>
      <c r="GG73" s="322">
        <f t="shared" si="62"/>
        <v>0</v>
      </c>
      <c r="GH73" s="322">
        <f t="shared" si="62"/>
        <v>0</v>
      </c>
      <c r="GI73" s="322">
        <f t="shared" si="62"/>
        <v>0</v>
      </c>
      <c r="GJ73" s="322">
        <f t="shared" si="62"/>
        <v>0</v>
      </c>
      <c r="GK73" s="322">
        <f t="shared" si="62"/>
        <v>0</v>
      </c>
      <c r="GL73" s="322">
        <f t="shared" si="62"/>
        <v>0</v>
      </c>
      <c r="GM73" s="322">
        <f t="shared" ref="GM73:IX73" si="63">IF($C$42=GM$63,$C$49,0)</f>
        <v>0</v>
      </c>
      <c r="GN73" s="322">
        <f t="shared" si="63"/>
        <v>0</v>
      </c>
      <c r="GO73" s="322">
        <f t="shared" si="63"/>
        <v>0</v>
      </c>
      <c r="GP73" s="322">
        <f t="shared" si="63"/>
        <v>0</v>
      </c>
      <c r="GQ73" s="322">
        <f t="shared" si="63"/>
        <v>0</v>
      </c>
      <c r="GR73" s="322">
        <f t="shared" si="63"/>
        <v>0</v>
      </c>
      <c r="GS73" s="322">
        <f t="shared" si="63"/>
        <v>0</v>
      </c>
      <c r="GT73" s="322">
        <f t="shared" si="63"/>
        <v>0</v>
      </c>
      <c r="GU73" s="322">
        <f t="shared" si="63"/>
        <v>0</v>
      </c>
      <c r="GV73" s="322">
        <f t="shared" si="63"/>
        <v>0</v>
      </c>
      <c r="GW73" s="322">
        <f t="shared" si="63"/>
        <v>0</v>
      </c>
      <c r="GX73" s="322">
        <f t="shared" si="63"/>
        <v>0</v>
      </c>
      <c r="GY73" s="322">
        <f t="shared" si="63"/>
        <v>0</v>
      </c>
      <c r="GZ73" s="322">
        <f t="shared" si="63"/>
        <v>0</v>
      </c>
      <c r="HA73" s="322">
        <f t="shared" si="63"/>
        <v>0</v>
      </c>
      <c r="HB73" s="322">
        <f t="shared" si="63"/>
        <v>0</v>
      </c>
      <c r="HC73" s="322">
        <f t="shared" si="63"/>
        <v>0</v>
      </c>
      <c r="HD73" s="322">
        <f t="shared" si="63"/>
        <v>0</v>
      </c>
      <c r="HE73" s="322">
        <f t="shared" si="63"/>
        <v>0</v>
      </c>
      <c r="HF73" s="322">
        <f t="shared" si="63"/>
        <v>0</v>
      </c>
      <c r="HG73" s="322">
        <f t="shared" si="63"/>
        <v>0</v>
      </c>
      <c r="HH73" s="322">
        <f t="shared" si="63"/>
        <v>0</v>
      </c>
      <c r="HI73" s="322">
        <f t="shared" si="63"/>
        <v>0</v>
      </c>
      <c r="HJ73" s="322">
        <f t="shared" si="63"/>
        <v>0</v>
      </c>
      <c r="HK73" s="322">
        <f t="shared" si="63"/>
        <v>0</v>
      </c>
      <c r="HL73" s="322">
        <f t="shared" si="63"/>
        <v>0</v>
      </c>
      <c r="HM73" s="322">
        <f t="shared" si="63"/>
        <v>0</v>
      </c>
      <c r="HN73" s="322">
        <f t="shared" si="63"/>
        <v>0</v>
      </c>
      <c r="HO73" s="322">
        <f t="shared" si="63"/>
        <v>0</v>
      </c>
      <c r="HP73" s="322">
        <f t="shared" si="63"/>
        <v>0</v>
      </c>
      <c r="HQ73" s="322">
        <f t="shared" si="63"/>
        <v>0</v>
      </c>
      <c r="HR73" s="322">
        <f t="shared" si="63"/>
        <v>0</v>
      </c>
      <c r="HS73" s="322">
        <f t="shared" si="63"/>
        <v>0</v>
      </c>
      <c r="HT73" s="322">
        <f t="shared" si="63"/>
        <v>0</v>
      </c>
      <c r="HU73" s="322">
        <f t="shared" si="63"/>
        <v>0</v>
      </c>
      <c r="HV73" s="322">
        <f t="shared" si="63"/>
        <v>0</v>
      </c>
      <c r="HW73" s="322">
        <f t="shared" si="63"/>
        <v>0</v>
      </c>
      <c r="HX73" s="322">
        <f t="shared" si="63"/>
        <v>0</v>
      </c>
      <c r="HY73" s="322">
        <f t="shared" si="63"/>
        <v>0</v>
      </c>
      <c r="HZ73" s="322">
        <f t="shared" si="63"/>
        <v>0</v>
      </c>
      <c r="IA73" s="322">
        <f t="shared" si="63"/>
        <v>0</v>
      </c>
      <c r="IB73" s="322">
        <f t="shared" si="63"/>
        <v>0</v>
      </c>
      <c r="IC73" s="322">
        <f t="shared" si="63"/>
        <v>0</v>
      </c>
      <c r="ID73" s="322">
        <f t="shared" si="63"/>
        <v>0</v>
      </c>
      <c r="IE73" s="322">
        <f t="shared" si="63"/>
        <v>0</v>
      </c>
      <c r="IF73" s="322">
        <f t="shared" si="63"/>
        <v>0</v>
      </c>
      <c r="IG73" s="322">
        <f t="shared" si="63"/>
        <v>0</v>
      </c>
      <c r="IH73" s="322">
        <f t="shared" si="63"/>
        <v>0</v>
      </c>
      <c r="II73" s="322">
        <f t="shared" si="63"/>
        <v>0</v>
      </c>
      <c r="IJ73" s="322">
        <f t="shared" si="63"/>
        <v>0</v>
      </c>
      <c r="IK73" s="322">
        <f t="shared" si="63"/>
        <v>0</v>
      </c>
      <c r="IL73" s="322">
        <f t="shared" si="63"/>
        <v>0</v>
      </c>
      <c r="IM73" s="322">
        <f t="shared" si="63"/>
        <v>0</v>
      </c>
      <c r="IN73" s="322">
        <f t="shared" si="63"/>
        <v>0</v>
      </c>
      <c r="IO73" s="322">
        <f t="shared" si="63"/>
        <v>0</v>
      </c>
      <c r="IP73" s="322">
        <f t="shared" si="63"/>
        <v>0</v>
      </c>
      <c r="IQ73" s="322">
        <f t="shared" si="63"/>
        <v>0</v>
      </c>
      <c r="IR73" s="322">
        <f t="shared" si="63"/>
        <v>0</v>
      </c>
      <c r="IS73" s="322">
        <f t="shared" si="63"/>
        <v>0</v>
      </c>
      <c r="IT73" s="322">
        <f t="shared" si="63"/>
        <v>0</v>
      </c>
      <c r="IU73" s="322">
        <f t="shared" si="63"/>
        <v>0</v>
      </c>
      <c r="IV73" s="322">
        <f t="shared" si="63"/>
        <v>0</v>
      </c>
      <c r="IW73" s="322">
        <f t="shared" si="63"/>
        <v>0</v>
      </c>
      <c r="IX73" s="322">
        <f t="shared" si="63"/>
        <v>0</v>
      </c>
      <c r="IY73" s="322">
        <f t="shared" ref="IY73:JV73" si="64">IF($C$42=IY$63,$C$49,0)</f>
        <v>0</v>
      </c>
      <c r="IZ73" s="322">
        <f t="shared" si="64"/>
        <v>0</v>
      </c>
      <c r="JA73" s="322">
        <f t="shared" si="64"/>
        <v>0</v>
      </c>
      <c r="JB73" s="322">
        <f t="shared" si="64"/>
        <v>0</v>
      </c>
      <c r="JC73" s="322">
        <f t="shared" si="64"/>
        <v>0</v>
      </c>
      <c r="JD73" s="322">
        <f t="shared" si="64"/>
        <v>0</v>
      </c>
      <c r="JE73" s="322">
        <f t="shared" si="64"/>
        <v>0</v>
      </c>
      <c r="JF73" s="322">
        <f t="shared" si="64"/>
        <v>0</v>
      </c>
      <c r="JG73" s="322">
        <f t="shared" si="64"/>
        <v>0</v>
      </c>
      <c r="JH73" s="322">
        <f t="shared" si="64"/>
        <v>0</v>
      </c>
      <c r="JI73" s="322">
        <f t="shared" si="64"/>
        <v>0</v>
      </c>
      <c r="JJ73" s="322">
        <f t="shared" si="64"/>
        <v>0</v>
      </c>
      <c r="JK73" s="322">
        <f t="shared" si="64"/>
        <v>0</v>
      </c>
      <c r="JL73" s="322">
        <f t="shared" si="64"/>
        <v>0</v>
      </c>
      <c r="JM73" s="322">
        <f t="shared" si="64"/>
        <v>0</v>
      </c>
      <c r="JN73" s="322">
        <f t="shared" si="64"/>
        <v>0</v>
      </c>
      <c r="JO73" s="322">
        <f t="shared" si="64"/>
        <v>0</v>
      </c>
      <c r="JP73" s="322">
        <f t="shared" si="64"/>
        <v>0</v>
      </c>
      <c r="JQ73" s="322">
        <f t="shared" si="64"/>
        <v>0</v>
      </c>
      <c r="JR73" s="322">
        <f t="shared" si="64"/>
        <v>0</v>
      </c>
      <c r="JS73" s="322">
        <f t="shared" si="64"/>
        <v>0</v>
      </c>
      <c r="JT73" s="322">
        <f t="shared" si="64"/>
        <v>0</v>
      </c>
      <c r="JU73" s="322">
        <f t="shared" si="64"/>
        <v>0</v>
      </c>
      <c r="JV73" s="322">
        <f t="shared" si="64"/>
        <v>0</v>
      </c>
    </row>
    <row r="74" spans="1:282" x14ac:dyDescent="0.25">
      <c r="A74" t="s">
        <v>476</v>
      </c>
      <c r="B74" s="313"/>
      <c r="C74" s="369">
        <f t="shared" ref="C74:BN74" si="65">IF(AND(C$64&gt;0,C$64&lt;=($C$38)),PPMT($C$37,C$64,$C$38,$C$50),0)</f>
        <v>-2789.5258982626951</v>
      </c>
      <c r="D74" s="322">
        <f t="shared" si="65"/>
        <v>-2794.1751080931326</v>
      </c>
      <c r="E74" s="322">
        <f t="shared" si="65"/>
        <v>-2798.8320666066215</v>
      </c>
      <c r="F74" s="322">
        <f t="shared" si="65"/>
        <v>-2803.4967867176324</v>
      </c>
      <c r="G74" s="322">
        <f t="shared" si="65"/>
        <v>-2808.1692813621617</v>
      </c>
      <c r="H74" s="322">
        <f t="shared" si="65"/>
        <v>-2812.8495634977653</v>
      </c>
      <c r="I74" s="322">
        <f t="shared" si="65"/>
        <v>-2817.5376461035949</v>
      </c>
      <c r="J74" s="322">
        <f t="shared" si="65"/>
        <v>-2822.2335421804346</v>
      </c>
      <c r="K74" s="322">
        <f t="shared" si="65"/>
        <v>-2826.9372647507348</v>
      </c>
      <c r="L74" s="322">
        <f t="shared" si="65"/>
        <v>-2831.6488268586531</v>
      </c>
      <c r="M74" s="322">
        <f t="shared" si="65"/>
        <v>-2836.3682415700837</v>
      </c>
      <c r="N74" s="322">
        <f t="shared" si="65"/>
        <v>-2841.0955219727007</v>
      </c>
      <c r="O74" s="322">
        <f t="shared" si="65"/>
        <v>-2845.8306811759885</v>
      </c>
      <c r="P74" s="322">
        <f t="shared" si="65"/>
        <v>-2850.5737323112817</v>
      </c>
      <c r="Q74" s="322">
        <f t="shared" si="65"/>
        <v>-2855.3246885318008</v>
      </c>
      <c r="R74" s="322">
        <f t="shared" si="65"/>
        <v>-2860.0835630126871</v>
      </c>
      <c r="S74" s="322">
        <f t="shared" si="65"/>
        <v>-2864.8503689510412</v>
      </c>
      <c r="T74" s="322">
        <f t="shared" si="65"/>
        <v>-2869.6251195659597</v>
      </c>
      <c r="U74" s="322">
        <f t="shared" si="65"/>
        <v>-2874.40782809857</v>
      </c>
      <c r="V74" s="322">
        <f t="shared" si="65"/>
        <v>-2879.1985078120674</v>
      </c>
      <c r="W74" s="322">
        <f t="shared" si="65"/>
        <v>-2883.9971719917539</v>
      </c>
      <c r="X74" s="322">
        <f t="shared" si="65"/>
        <v>-2888.8038339450741</v>
      </c>
      <c r="Y74" s="322">
        <f t="shared" si="65"/>
        <v>-2893.6185070016495</v>
      </c>
      <c r="Z74" s="322">
        <f t="shared" si="65"/>
        <v>-2898.4412045133181</v>
      </c>
      <c r="AA74" s="322">
        <f t="shared" si="65"/>
        <v>-2903.271939854174</v>
      </c>
      <c r="AB74" s="322">
        <f t="shared" si="65"/>
        <v>-2908.1107264205975</v>
      </c>
      <c r="AC74" s="322">
        <f t="shared" si="65"/>
        <v>-2912.9575776312981</v>
      </c>
      <c r="AD74" s="322">
        <f t="shared" si="65"/>
        <v>-2917.812506927351</v>
      </c>
      <c r="AE74" s="322">
        <f t="shared" si="65"/>
        <v>-2922.6755277722295</v>
      </c>
      <c r="AF74" s="322">
        <f t="shared" si="65"/>
        <v>-2927.5466536518502</v>
      </c>
      <c r="AG74" s="322">
        <f t="shared" si="65"/>
        <v>-2932.4258980746031</v>
      </c>
      <c r="AH74" s="322">
        <f t="shared" si="65"/>
        <v>-2937.3132745713942</v>
      </c>
      <c r="AI74" s="322">
        <f t="shared" si="65"/>
        <v>-2942.2087966956797</v>
      </c>
      <c r="AJ74" s="322">
        <f t="shared" si="65"/>
        <v>-2947.1124780235059</v>
      </c>
      <c r="AK74" s="322">
        <f t="shared" si="65"/>
        <v>-2952.0243321535449</v>
      </c>
      <c r="AL74" s="322">
        <f t="shared" si="65"/>
        <v>-2956.9443727071339</v>
      </c>
      <c r="AM74" s="322">
        <f t="shared" si="65"/>
        <v>-2961.872613328313</v>
      </c>
      <c r="AN74" s="322">
        <f t="shared" si="65"/>
        <v>-2966.8090676838601</v>
      </c>
      <c r="AO74" s="322">
        <f t="shared" si="65"/>
        <v>-2971.7537494633334</v>
      </c>
      <c r="AP74" s="322">
        <f t="shared" si="65"/>
        <v>-2976.7066723791054</v>
      </c>
      <c r="AQ74" s="322">
        <f t="shared" si="65"/>
        <v>-2981.6678501664037</v>
      </c>
      <c r="AR74" s="322">
        <f t="shared" si="65"/>
        <v>-2986.637296583348</v>
      </c>
      <c r="AS74" s="322">
        <f t="shared" si="65"/>
        <v>-2991.6150254109866</v>
      </c>
      <c r="AT74" s="322">
        <f t="shared" si="65"/>
        <v>-2996.6010504533383</v>
      </c>
      <c r="AU74" s="322">
        <f t="shared" si="65"/>
        <v>-3001.5953855374273</v>
      </c>
      <c r="AV74" s="322">
        <f t="shared" si="65"/>
        <v>-3006.5980445133227</v>
      </c>
      <c r="AW74" s="322">
        <f t="shared" si="65"/>
        <v>-3011.6090412541789</v>
      </c>
      <c r="AX74" s="322">
        <f t="shared" si="65"/>
        <v>-3016.6283896562686</v>
      </c>
      <c r="AY74" s="322">
        <f t="shared" si="65"/>
        <v>-3021.6561036390294</v>
      </c>
      <c r="AZ74" s="322">
        <f t="shared" si="65"/>
        <v>-3026.6921971450947</v>
      </c>
      <c r="BA74" s="322">
        <f t="shared" si="65"/>
        <v>-3031.7366841403364</v>
      </c>
      <c r="BB74" s="322">
        <f t="shared" si="65"/>
        <v>-3036.7895786139034</v>
      </c>
      <c r="BC74" s="322">
        <f t="shared" si="65"/>
        <v>-3041.8508945782601</v>
      </c>
      <c r="BD74" s="322">
        <f t="shared" si="65"/>
        <v>-3046.9206460692235</v>
      </c>
      <c r="BE74" s="322">
        <f t="shared" si="65"/>
        <v>-3051.9988471460056</v>
      </c>
      <c r="BF74" s="322">
        <f t="shared" si="65"/>
        <v>-3057.0855118912491</v>
      </c>
      <c r="BG74" s="322">
        <f t="shared" si="65"/>
        <v>-3062.1806544110677</v>
      </c>
      <c r="BH74" s="322">
        <f t="shared" si="65"/>
        <v>-3067.2842888350865</v>
      </c>
      <c r="BI74" s="322">
        <f t="shared" si="65"/>
        <v>-3072.3964293164781</v>
      </c>
      <c r="BJ74" s="322">
        <f t="shared" si="65"/>
        <v>-3077.5170900320059</v>
      </c>
      <c r="BK74" s="322">
        <f t="shared" si="65"/>
        <v>-3082.6462851820588</v>
      </c>
      <c r="BL74" s="322">
        <f t="shared" si="65"/>
        <v>-3087.7840289906958</v>
      </c>
      <c r="BM74" s="322">
        <f t="shared" si="65"/>
        <v>-3092.9303357056801</v>
      </c>
      <c r="BN74" s="322">
        <f t="shared" si="65"/>
        <v>-3098.0852195985231</v>
      </c>
      <c r="BO74" s="322">
        <f t="shared" ref="BO74:DZ74" si="66">IF(AND(BO$64&gt;0,BO$64&lt;=($C$38)),PPMT($C$37,BO$64,$C$38,$C$50),0)</f>
        <v>-3103.2486949645204</v>
      </c>
      <c r="BP74" s="322">
        <f t="shared" si="66"/>
        <v>-3108.4207761227949</v>
      </c>
      <c r="BQ74" s="322">
        <f t="shared" si="66"/>
        <v>-3113.6014774163327</v>
      </c>
      <c r="BR74" s="322">
        <f t="shared" si="66"/>
        <v>-3118.7908132120265</v>
      </c>
      <c r="BS74" s="322">
        <f t="shared" si="66"/>
        <v>-3123.9887979007131</v>
      </c>
      <c r="BT74" s="322">
        <f t="shared" si="66"/>
        <v>-3129.1954458972141</v>
      </c>
      <c r="BU74" s="322">
        <f t="shared" si="66"/>
        <v>-3134.4107716403769</v>
      </c>
      <c r="BV74" s="322">
        <f t="shared" si="66"/>
        <v>-3139.6347895931103</v>
      </c>
      <c r="BW74" s="322">
        <f t="shared" si="66"/>
        <v>-3144.8675142424322</v>
      </c>
      <c r="BX74" s="322">
        <f t="shared" si="66"/>
        <v>-3150.1089600995033</v>
      </c>
      <c r="BY74" s="322">
        <f t="shared" si="66"/>
        <v>-3155.3591416996687</v>
      </c>
      <c r="BZ74" s="322">
        <f t="shared" si="66"/>
        <v>-3160.6180736025017</v>
      </c>
      <c r="CA74" s="322">
        <f t="shared" si="66"/>
        <v>-3165.8857703918393</v>
      </c>
      <c r="CB74" s="322">
        <f t="shared" si="66"/>
        <v>-3171.1622466758258</v>
      </c>
      <c r="CC74" s="322">
        <f t="shared" si="66"/>
        <v>-3176.4475170869523</v>
      </c>
      <c r="CD74" s="322">
        <f t="shared" si="66"/>
        <v>-3181.7415962820974</v>
      </c>
      <c r="CE74" s="322">
        <f t="shared" si="66"/>
        <v>-3187.0444989425673</v>
      </c>
      <c r="CF74" s="322">
        <f t="shared" si="66"/>
        <v>-3192.356239774138</v>
      </c>
      <c r="CG74" s="322">
        <f t="shared" si="66"/>
        <v>-3197.6768335070947</v>
      </c>
      <c r="CH74" s="322">
        <f t="shared" si="66"/>
        <v>-3203.0062948962732</v>
      </c>
      <c r="CI74" s="322">
        <f t="shared" si="66"/>
        <v>-3208.3446387211002</v>
      </c>
      <c r="CJ74" s="322">
        <f t="shared" si="66"/>
        <v>-3213.6918797856356</v>
      </c>
      <c r="CK74" s="322">
        <f t="shared" si="66"/>
        <v>-3219.0480329186116</v>
      </c>
      <c r="CL74" s="322">
        <f t="shared" si="66"/>
        <v>-3224.413112973476</v>
      </c>
      <c r="CM74" s="322">
        <f t="shared" si="66"/>
        <v>-3229.787134828432</v>
      </c>
      <c r="CN74" s="322">
        <f t="shared" si="66"/>
        <v>-3235.170113386479</v>
      </c>
      <c r="CO74" s="322">
        <f t="shared" si="66"/>
        <v>-3240.5620635754567</v>
      </c>
      <c r="CP74" s="322">
        <f t="shared" si="66"/>
        <v>-3245.9630003480825</v>
      </c>
      <c r="CQ74" s="322">
        <f t="shared" si="66"/>
        <v>-3251.3729386819959</v>
      </c>
      <c r="CR74" s="322">
        <f t="shared" si="66"/>
        <v>-3256.7918935797989</v>
      </c>
      <c r="CS74" s="322">
        <f t="shared" si="66"/>
        <v>-3262.2198800690985</v>
      </c>
      <c r="CT74" s="322">
        <f t="shared" si="66"/>
        <v>-3267.6569132025475</v>
      </c>
      <c r="CU74" s="322">
        <f t="shared" si="66"/>
        <v>-3273.1030080578848</v>
      </c>
      <c r="CV74" s="322">
        <f t="shared" si="66"/>
        <v>-3278.5581797379818</v>
      </c>
      <c r="CW74" s="322">
        <f t="shared" si="66"/>
        <v>-3284.0224433708781</v>
      </c>
      <c r="CX74" s="322">
        <f t="shared" si="66"/>
        <v>-3289.4958141098296</v>
      </c>
      <c r="CY74" s="322">
        <f t="shared" si="66"/>
        <v>-3294.9783071333459</v>
      </c>
      <c r="CZ74" s="322">
        <f t="shared" si="66"/>
        <v>-3300.4699376452349</v>
      </c>
      <c r="DA74" s="322">
        <f t="shared" si="66"/>
        <v>-3305.9707208746436</v>
      </c>
      <c r="DB74" s="322">
        <f t="shared" si="66"/>
        <v>-3311.4806720761012</v>
      </c>
      <c r="DC74" s="322">
        <f t="shared" si="66"/>
        <v>-3316.9998065295617</v>
      </c>
      <c r="DD74" s="322">
        <f t="shared" si="66"/>
        <v>-3322.528139540444</v>
      </c>
      <c r="DE74" s="322">
        <f t="shared" si="66"/>
        <v>-3328.0656864396783</v>
      </c>
      <c r="DF74" s="322">
        <f t="shared" si="66"/>
        <v>-3333.6124625837442</v>
      </c>
      <c r="DG74" s="322">
        <f t="shared" si="66"/>
        <v>-3339.1684833547174</v>
      </c>
      <c r="DH74" s="322">
        <f t="shared" si="66"/>
        <v>-3344.7337641603081</v>
      </c>
      <c r="DI74" s="322">
        <f t="shared" si="66"/>
        <v>-3350.3083204339091</v>
      </c>
      <c r="DJ74" s="322">
        <f t="shared" si="66"/>
        <v>-3355.8921676346322</v>
      </c>
      <c r="DK74" s="322">
        <f t="shared" si="66"/>
        <v>-3361.4853212473568</v>
      </c>
      <c r="DL74" s="322">
        <f t="shared" si="66"/>
        <v>-3367.0877967827687</v>
      </c>
      <c r="DM74" s="322">
        <f t="shared" si="66"/>
        <v>-3372.6996097774063</v>
      </c>
      <c r="DN74" s="322">
        <f t="shared" si="66"/>
        <v>-3378.3207757937025</v>
      </c>
      <c r="DO74" s="322">
        <f t="shared" si="66"/>
        <v>-3383.9513104200255</v>
      </c>
      <c r="DP74" s="322">
        <f t="shared" si="66"/>
        <v>-3389.5912292707253</v>
      </c>
      <c r="DQ74" s="322">
        <f t="shared" si="66"/>
        <v>-3395.2405479861768</v>
      </c>
      <c r="DR74" s="322">
        <f t="shared" si="66"/>
        <v>-3400.89928223282</v>
      </c>
      <c r="DS74" s="322">
        <f t="shared" si="66"/>
        <v>-3406.567447703208</v>
      </c>
      <c r="DT74" s="322">
        <f t="shared" si="66"/>
        <v>-3412.2450601160467</v>
      </c>
      <c r="DU74" s="322">
        <f t="shared" si="66"/>
        <v>-3417.9321352162406</v>
      </c>
      <c r="DV74" s="322">
        <f t="shared" si="66"/>
        <v>-3423.6286887749343</v>
      </c>
      <c r="DW74" s="322">
        <f t="shared" si="66"/>
        <v>-3429.3347365895593</v>
      </c>
      <c r="DX74" s="322">
        <f t="shared" si="66"/>
        <v>-3435.0502944838745</v>
      </c>
      <c r="DY74" s="322">
        <f t="shared" si="66"/>
        <v>-3440.7753783080148</v>
      </c>
      <c r="DZ74" s="322">
        <f t="shared" si="66"/>
        <v>-3446.5100039385279</v>
      </c>
      <c r="EA74" s="322">
        <f t="shared" ref="EA74:GL74" si="67">IF(AND(EA$64&gt;0,EA$64&lt;=($C$38)),PPMT($C$37,EA$64,$C$38,$C$50),0)</f>
        <v>-3452.2541872784254</v>
      </c>
      <c r="EB74" s="322">
        <f t="shared" si="67"/>
        <v>-3458.0079442572228</v>
      </c>
      <c r="EC74" s="322">
        <f t="shared" si="67"/>
        <v>-3463.771290830985</v>
      </c>
      <c r="ED74" s="322">
        <f t="shared" si="67"/>
        <v>-3469.5442429823697</v>
      </c>
      <c r="EE74" s="322">
        <f t="shared" si="67"/>
        <v>-3475.3268167206738</v>
      </c>
      <c r="EF74" s="322">
        <f t="shared" si="67"/>
        <v>-3481.1190280818751</v>
      </c>
      <c r="EG74" s="322">
        <f t="shared" si="67"/>
        <v>-3486.920893128678</v>
      </c>
      <c r="EH74" s="322">
        <f t="shared" si="67"/>
        <v>-3492.7324279505592</v>
      </c>
      <c r="EI74" s="322">
        <f t="shared" si="67"/>
        <v>-3498.5536486638098</v>
      </c>
      <c r="EJ74" s="322">
        <f t="shared" si="67"/>
        <v>-3504.3845714115828</v>
      </c>
      <c r="EK74" s="322">
        <f t="shared" si="67"/>
        <v>-3510.2252123639355</v>
      </c>
      <c r="EL74" s="322">
        <f t="shared" si="67"/>
        <v>-3516.0755877178754</v>
      </c>
      <c r="EM74" s="322">
        <f t="shared" si="67"/>
        <v>-3521.9357136974058</v>
      </c>
      <c r="EN74" s="322">
        <f t="shared" si="67"/>
        <v>-3527.8056065535679</v>
      </c>
      <c r="EO74" s="322">
        <f t="shared" si="67"/>
        <v>-3533.6852825644901</v>
      </c>
      <c r="EP74" s="322">
        <f t="shared" si="67"/>
        <v>-3539.5747580354314</v>
      </c>
      <c r="EQ74" s="322">
        <f t="shared" si="67"/>
        <v>-3545.474049298823</v>
      </c>
      <c r="ER74" s="322">
        <f t="shared" si="67"/>
        <v>-3551.3831727143215</v>
      </c>
      <c r="ES74" s="322">
        <f t="shared" si="67"/>
        <v>-3557.3021446688458</v>
      </c>
      <c r="ET74" s="322">
        <f t="shared" si="67"/>
        <v>-3563.2309815766271</v>
      </c>
      <c r="EU74" s="322">
        <f t="shared" si="67"/>
        <v>-3569.1696998792549</v>
      </c>
      <c r="EV74" s="322">
        <f t="shared" si="67"/>
        <v>-3575.1183160457203</v>
      </c>
      <c r="EW74" s="322">
        <f t="shared" si="67"/>
        <v>-3581.0768465724627</v>
      </c>
      <c r="EX74" s="322">
        <f t="shared" si="67"/>
        <v>-3587.0453079834169</v>
      </c>
      <c r="EY74" s="322">
        <f t="shared" si="67"/>
        <v>-3593.0237168300564</v>
      </c>
      <c r="EZ74" s="322">
        <f t="shared" si="67"/>
        <v>-3599.0120896914395</v>
      </c>
      <c r="FA74" s="322">
        <f t="shared" si="67"/>
        <v>-3605.0104431742589</v>
      </c>
      <c r="FB74" s="322">
        <f t="shared" si="67"/>
        <v>-3611.0187939128823</v>
      </c>
      <c r="FC74" s="322">
        <f t="shared" si="67"/>
        <v>-3617.0371585694033</v>
      </c>
      <c r="FD74" s="322">
        <f t="shared" si="67"/>
        <v>-3623.0655538336864</v>
      </c>
      <c r="FE74" s="322">
        <f t="shared" si="67"/>
        <v>-3629.1039964234087</v>
      </c>
      <c r="FF74" s="322">
        <f t="shared" si="67"/>
        <v>-3635.1525030841144</v>
      </c>
      <c r="FG74" s="322">
        <f t="shared" si="67"/>
        <v>-3641.211090589255</v>
      </c>
      <c r="FH74" s="322">
        <f t="shared" si="67"/>
        <v>-3647.2797757402368</v>
      </c>
      <c r="FI74" s="322">
        <f t="shared" si="67"/>
        <v>-3653.3585753664711</v>
      </c>
      <c r="FJ74" s="322">
        <f t="shared" si="67"/>
        <v>-3659.4475063254149</v>
      </c>
      <c r="FK74" s="322">
        <f t="shared" si="67"/>
        <v>-3665.5465855026241</v>
      </c>
      <c r="FL74" s="322">
        <f t="shared" si="67"/>
        <v>-3671.6558298117948</v>
      </c>
      <c r="FM74" s="322">
        <f t="shared" si="67"/>
        <v>-3677.7752561948141</v>
      </c>
      <c r="FN74" s="322">
        <f t="shared" si="67"/>
        <v>-3683.904881621806</v>
      </c>
      <c r="FO74" s="322">
        <f t="shared" si="67"/>
        <v>-3690.0447230911755</v>
      </c>
      <c r="FP74" s="322">
        <f t="shared" si="67"/>
        <v>-3696.1947976296606</v>
      </c>
      <c r="FQ74" s="322">
        <f t="shared" si="67"/>
        <v>-3702.3551222923775</v>
      </c>
      <c r="FR74" s="322">
        <f t="shared" si="67"/>
        <v>-3708.525714162864</v>
      </c>
      <c r="FS74" s="322">
        <f t="shared" si="67"/>
        <v>-3714.7065903531357</v>
      </c>
      <c r="FT74" s="322">
        <f t="shared" si="67"/>
        <v>-3720.8977680037242</v>
      </c>
      <c r="FU74" s="322">
        <f t="shared" si="67"/>
        <v>-3727.0992642837309</v>
      </c>
      <c r="FV74" s="322">
        <f t="shared" si="67"/>
        <v>-3733.3110963908703</v>
      </c>
      <c r="FW74" s="322">
        <f t="shared" si="67"/>
        <v>-3739.5332815515212</v>
      </c>
      <c r="FX74" s="322">
        <f t="shared" si="67"/>
        <v>-3745.7658370207741</v>
      </c>
      <c r="FY74" s="322">
        <f t="shared" si="67"/>
        <v>-3752.0087800824754</v>
      </c>
      <c r="FZ74" s="322">
        <f t="shared" si="67"/>
        <v>-3758.262128049279</v>
      </c>
      <c r="GA74" s="322">
        <f t="shared" si="67"/>
        <v>0</v>
      </c>
      <c r="GB74" s="322">
        <f t="shared" si="67"/>
        <v>0</v>
      </c>
      <c r="GC74" s="322">
        <f t="shared" si="67"/>
        <v>0</v>
      </c>
      <c r="GD74" s="322">
        <f t="shared" si="67"/>
        <v>0</v>
      </c>
      <c r="GE74" s="322">
        <f t="shared" si="67"/>
        <v>0</v>
      </c>
      <c r="GF74" s="322">
        <f t="shared" si="67"/>
        <v>0</v>
      </c>
      <c r="GG74" s="322">
        <f t="shared" si="67"/>
        <v>0</v>
      </c>
      <c r="GH74" s="322">
        <f t="shared" si="67"/>
        <v>0</v>
      </c>
      <c r="GI74" s="322">
        <f t="shared" si="67"/>
        <v>0</v>
      </c>
      <c r="GJ74" s="322">
        <f t="shared" si="67"/>
        <v>0</v>
      </c>
      <c r="GK74" s="322">
        <f t="shared" si="67"/>
        <v>0</v>
      </c>
      <c r="GL74" s="322">
        <f t="shared" si="67"/>
        <v>0</v>
      </c>
      <c r="GM74" s="322">
        <f t="shared" ref="GM74:IX74" si="68">IF(AND(GM$64&gt;0,GM$64&lt;=($C$38)),PPMT($C$37,GM$64,$C$38,$C$50),0)</f>
        <v>0</v>
      </c>
      <c r="GN74" s="322">
        <f t="shared" si="68"/>
        <v>0</v>
      </c>
      <c r="GO74" s="322">
        <f t="shared" si="68"/>
        <v>0</v>
      </c>
      <c r="GP74" s="322">
        <f t="shared" si="68"/>
        <v>0</v>
      </c>
      <c r="GQ74" s="322">
        <f t="shared" si="68"/>
        <v>0</v>
      </c>
      <c r="GR74" s="322">
        <f t="shared" si="68"/>
        <v>0</v>
      </c>
      <c r="GS74" s="322">
        <f t="shared" si="68"/>
        <v>0</v>
      </c>
      <c r="GT74" s="322">
        <f t="shared" si="68"/>
        <v>0</v>
      </c>
      <c r="GU74" s="322">
        <f t="shared" si="68"/>
        <v>0</v>
      </c>
      <c r="GV74" s="322">
        <f t="shared" si="68"/>
        <v>0</v>
      </c>
      <c r="GW74" s="322">
        <f t="shared" si="68"/>
        <v>0</v>
      </c>
      <c r="GX74" s="322">
        <f t="shared" si="68"/>
        <v>0</v>
      </c>
      <c r="GY74" s="322">
        <f t="shared" si="68"/>
        <v>0</v>
      </c>
      <c r="GZ74" s="322">
        <f t="shared" si="68"/>
        <v>0</v>
      </c>
      <c r="HA74" s="322">
        <f t="shared" si="68"/>
        <v>0</v>
      </c>
      <c r="HB74" s="322">
        <f t="shared" si="68"/>
        <v>0</v>
      </c>
      <c r="HC74" s="322">
        <f t="shared" si="68"/>
        <v>0</v>
      </c>
      <c r="HD74" s="322">
        <f t="shared" si="68"/>
        <v>0</v>
      </c>
      <c r="HE74" s="322">
        <f t="shared" si="68"/>
        <v>0</v>
      </c>
      <c r="HF74" s="322">
        <f t="shared" si="68"/>
        <v>0</v>
      </c>
      <c r="HG74" s="322">
        <f t="shared" si="68"/>
        <v>0</v>
      </c>
      <c r="HH74" s="322">
        <f t="shared" si="68"/>
        <v>0</v>
      </c>
      <c r="HI74" s="322">
        <f t="shared" si="68"/>
        <v>0</v>
      </c>
      <c r="HJ74" s="322">
        <f t="shared" si="68"/>
        <v>0</v>
      </c>
      <c r="HK74" s="322">
        <f t="shared" si="68"/>
        <v>0</v>
      </c>
      <c r="HL74" s="322">
        <f t="shared" si="68"/>
        <v>0</v>
      </c>
      <c r="HM74" s="322">
        <f t="shared" si="68"/>
        <v>0</v>
      </c>
      <c r="HN74" s="322">
        <f t="shared" si="68"/>
        <v>0</v>
      </c>
      <c r="HO74" s="322">
        <f t="shared" si="68"/>
        <v>0</v>
      </c>
      <c r="HP74" s="322">
        <f t="shared" si="68"/>
        <v>0</v>
      </c>
      <c r="HQ74" s="322">
        <f t="shared" si="68"/>
        <v>0</v>
      </c>
      <c r="HR74" s="322">
        <f t="shared" si="68"/>
        <v>0</v>
      </c>
      <c r="HS74" s="322">
        <f t="shared" si="68"/>
        <v>0</v>
      </c>
      <c r="HT74" s="322">
        <f t="shared" si="68"/>
        <v>0</v>
      </c>
      <c r="HU74" s="322">
        <f t="shared" si="68"/>
        <v>0</v>
      </c>
      <c r="HV74" s="322">
        <f t="shared" si="68"/>
        <v>0</v>
      </c>
      <c r="HW74" s="322">
        <f t="shared" si="68"/>
        <v>0</v>
      </c>
      <c r="HX74" s="322">
        <f t="shared" si="68"/>
        <v>0</v>
      </c>
      <c r="HY74" s="322">
        <f t="shared" si="68"/>
        <v>0</v>
      </c>
      <c r="HZ74" s="322">
        <f t="shared" si="68"/>
        <v>0</v>
      </c>
      <c r="IA74" s="322">
        <f t="shared" si="68"/>
        <v>0</v>
      </c>
      <c r="IB74" s="322">
        <f t="shared" si="68"/>
        <v>0</v>
      </c>
      <c r="IC74" s="322">
        <f t="shared" si="68"/>
        <v>0</v>
      </c>
      <c r="ID74" s="322">
        <f t="shared" si="68"/>
        <v>0</v>
      </c>
      <c r="IE74" s="322">
        <f t="shared" si="68"/>
        <v>0</v>
      </c>
      <c r="IF74" s="322">
        <f t="shared" si="68"/>
        <v>0</v>
      </c>
      <c r="IG74" s="322">
        <f t="shared" si="68"/>
        <v>0</v>
      </c>
      <c r="IH74" s="322">
        <f t="shared" si="68"/>
        <v>0</v>
      </c>
      <c r="II74" s="322">
        <f t="shared" si="68"/>
        <v>0</v>
      </c>
      <c r="IJ74" s="322">
        <f t="shared" si="68"/>
        <v>0</v>
      </c>
      <c r="IK74" s="322">
        <f t="shared" si="68"/>
        <v>0</v>
      </c>
      <c r="IL74" s="322">
        <f t="shared" si="68"/>
        <v>0</v>
      </c>
      <c r="IM74" s="322">
        <f t="shared" si="68"/>
        <v>0</v>
      </c>
      <c r="IN74" s="322">
        <f t="shared" si="68"/>
        <v>0</v>
      </c>
      <c r="IO74" s="322">
        <f t="shared" si="68"/>
        <v>0</v>
      </c>
      <c r="IP74" s="322">
        <f t="shared" si="68"/>
        <v>0</v>
      </c>
      <c r="IQ74" s="322">
        <f t="shared" si="68"/>
        <v>0</v>
      </c>
      <c r="IR74" s="322">
        <f t="shared" si="68"/>
        <v>0</v>
      </c>
      <c r="IS74" s="322">
        <f t="shared" si="68"/>
        <v>0</v>
      </c>
      <c r="IT74" s="322">
        <f t="shared" si="68"/>
        <v>0</v>
      </c>
      <c r="IU74" s="322">
        <f t="shared" si="68"/>
        <v>0</v>
      </c>
      <c r="IV74" s="322">
        <f t="shared" si="68"/>
        <v>0</v>
      </c>
      <c r="IW74" s="322">
        <f t="shared" si="68"/>
        <v>0</v>
      </c>
      <c r="IX74" s="322">
        <f t="shared" si="68"/>
        <v>0</v>
      </c>
      <c r="IY74" s="322">
        <f t="shared" ref="IY74:JV74" si="69">IF(AND(IY$64&gt;0,IY$64&lt;=($C$38)),PPMT($C$37,IY$64,$C$38,$C$50),0)</f>
        <v>0</v>
      </c>
      <c r="IZ74" s="322">
        <f t="shared" si="69"/>
        <v>0</v>
      </c>
      <c r="JA74" s="322">
        <f t="shared" si="69"/>
        <v>0</v>
      </c>
      <c r="JB74" s="322">
        <f t="shared" si="69"/>
        <v>0</v>
      </c>
      <c r="JC74" s="322">
        <f t="shared" si="69"/>
        <v>0</v>
      </c>
      <c r="JD74" s="322">
        <f t="shared" si="69"/>
        <v>0</v>
      </c>
      <c r="JE74" s="322">
        <f t="shared" si="69"/>
        <v>0</v>
      </c>
      <c r="JF74" s="322">
        <f t="shared" si="69"/>
        <v>0</v>
      </c>
      <c r="JG74" s="322">
        <f t="shared" si="69"/>
        <v>0</v>
      </c>
      <c r="JH74" s="322">
        <f t="shared" si="69"/>
        <v>0</v>
      </c>
      <c r="JI74" s="322">
        <f t="shared" si="69"/>
        <v>0</v>
      </c>
      <c r="JJ74" s="322">
        <f t="shared" si="69"/>
        <v>0</v>
      </c>
      <c r="JK74" s="322">
        <f t="shared" si="69"/>
        <v>0</v>
      </c>
      <c r="JL74" s="322">
        <f t="shared" si="69"/>
        <v>0</v>
      </c>
      <c r="JM74" s="322">
        <f t="shared" si="69"/>
        <v>0</v>
      </c>
      <c r="JN74" s="322">
        <f t="shared" si="69"/>
        <v>0</v>
      </c>
      <c r="JO74" s="322">
        <f t="shared" si="69"/>
        <v>0</v>
      </c>
      <c r="JP74" s="322">
        <f t="shared" si="69"/>
        <v>0</v>
      </c>
      <c r="JQ74" s="322">
        <f t="shared" si="69"/>
        <v>0</v>
      </c>
      <c r="JR74" s="322">
        <f t="shared" si="69"/>
        <v>0</v>
      </c>
      <c r="JS74" s="322">
        <f t="shared" si="69"/>
        <v>0</v>
      </c>
      <c r="JT74" s="322">
        <f t="shared" si="69"/>
        <v>0</v>
      </c>
      <c r="JU74" s="322">
        <f t="shared" si="69"/>
        <v>0</v>
      </c>
      <c r="JV74" s="322">
        <f t="shared" si="69"/>
        <v>0</v>
      </c>
    </row>
    <row r="75" spans="1:282" x14ac:dyDescent="0.25">
      <c r="A75" t="s">
        <v>477</v>
      </c>
      <c r="B75" s="313"/>
      <c r="C75" s="348">
        <f>IF(AND(C$64=0,$D$40=1),$C$73*$C$37,0)</f>
        <v>0</v>
      </c>
      <c r="D75" s="348">
        <f t="shared" ref="D75:BO75" si="70">IF(AND(D$64=0,$D$40=1),$C$73*$C$37,0)</f>
        <v>0</v>
      </c>
      <c r="E75" s="348">
        <f t="shared" si="70"/>
        <v>0</v>
      </c>
      <c r="F75" s="348">
        <f t="shared" si="70"/>
        <v>0</v>
      </c>
      <c r="G75" s="348">
        <f t="shared" si="70"/>
        <v>0</v>
      </c>
      <c r="H75" s="348">
        <f t="shared" si="70"/>
        <v>0</v>
      </c>
      <c r="I75" s="348">
        <f t="shared" si="70"/>
        <v>0</v>
      </c>
      <c r="J75" s="348">
        <f t="shared" si="70"/>
        <v>0</v>
      </c>
      <c r="K75" s="348">
        <f t="shared" si="70"/>
        <v>0</v>
      </c>
      <c r="L75" s="348">
        <f t="shared" si="70"/>
        <v>0</v>
      </c>
      <c r="M75" s="348">
        <f t="shared" si="70"/>
        <v>0</v>
      </c>
      <c r="N75" s="348">
        <f t="shared" si="70"/>
        <v>0</v>
      </c>
      <c r="O75" s="348">
        <f t="shared" si="70"/>
        <v>0</v>
      </c>
      <c r="P75" s="348">
        <f t="shared" si="70"/>
        <v>0</v>
      </c>
      <c r="Q75" s="348">
        <f t="shared" si="70"/>
        <v>0</v>
      </c>
      <c r="R75" s="348">
        <f t="shared" si="70"/>
        <v>0</v>
      </c>
      <c r="S75" s="348">
        <f t="shared" si="70"/>
        <v>0</v>
      </c>
      <c r="T75" s="348">
        <f t="shared" si="70"/>
        <v>0</v>
      </c>
      <c r="U75" s="348">
        <f t="shared" si="70"/>
        <v>0</v>
      </c>
      <c r="V75" s="348">
        <f t="shared" si="70"/>
        <v>0</v>
      </c>
      <c r="W75" s="348">
        <f t="shared" si="70"/>
        <v>0</v>
      </c>
      <c r="X75" s="348">
        <f t="shared" si="70"/>
        <v>0</v>
      </c>
      <c r="Y75" s="348">
        <f t="shared" si="70"/>
        <v>0</v>
      </c>
      <c r="Z75" s="348">
        <f t="shared" si="70"/>
        <v>0</v>
      </c>
      <c r="AA75" s="348">
        <f t="shared" si="70"/>
        <v>0</v>
      </c>
      <c r="AB75" s="348">
        <f t="shared" si="70"/>
        <v>0</v>
      </c>
      <c r="AC75" s="348">
        <f t="shared" si="70"/>
        <v>0</v>
      </c>
      <c r="AD75" s="348">
        <f t="shared" si="70"/>
        <v>0</v>
      </c>
      <c r="AE75" s="348">
        <f t="shared" si="70"/>
        <v>0</v>
      </c>
      <c r="AF75" s="348">
        <f t="shared" si="70"/>
        <v>0</v>
      </c>
      <c r="AG75" s="348">
        <f t="shared" si="70"/>
        <v>0</v>
      </c>
      <c r="AH75" s="348">
        <f t="shared" si="70"/>
        <v>0</v>
      </c>
      <c r="AI75" s="348">
        <f t="shared" si="70"/>
        <v>0</v>
      </c>
      <c r="AJ75" s="348">
        <f t="shared" si="70"/>
        <v>0</v>
      </c>
      <c r="AK75" s="348">
        <f t="shared" si="70"/>
        <v>0</v>
      </c>
      <c r="AL75" s="348">
        <f t="shared" si="70"/>
        <v>0</v>
      </c>
      <c r="AM75" s="348">
        <f t="shared" si="70"/>
        <v>0</v>
      </c>
      <c r="AN75" s="348">
        <f t="shared" si="70"/>
        <v>0</v>
      </c>
      <c r="AO75" s="348">
        <f t="shared" si="70"/>
        <v>0</v>
      </c>
      <c r="AP75" s="348">
        <f t="shared" si="70"/>
        <v>0</v>
      </c>
      <c r="AQ75" s="348">
        <f t="shared" si="70"/>
        <v>0</v>
      </c>
      <c r="AR75" s="348">
        <f t="shared" si="70"/>
        <v>0</v>
      </c>
      <c r="AS75" s="348">
        <f t="shared" si="70"/>
        <v>0</v>
      </c>
      <c r="AT75" s="348">
        <f t="shared" si="70"/>
        <v>0</v>
      </c>
      <c r="AU75" s="348">
        <f t="shared" si="70"/>
        <v>0</v>
      </c>
      <c r="AV75" s="348">
        <f t="shared" si="70"/>
        <v>0</v>
      </c>
      <c r="AW75" s="348">
        <f t="shared" si="70"/>
        <v>0</v>
      </c>
      <c r="AX75" s="348">
        <f t="shared" si="70"/>
        <v>0</v>
      </c>
      <c r="AY75" s="348">
        <f t="shared" si="70"/>
        <v>0</v>
      </c>
      <c r="AZ75" s="348">
        <f t="shared" si="70"/>
        <v>0</v>
      </c>
      <c r="BA75" s="348">
        <f t="shared" si="70"/>
        <v>0</v>
      </c>
      <c r="BB75" s="348">
        <f t="shared" si="70"/>
        <v>0</v>
      </c>
      <c r="BC75" s="348">
        <f t="shared" si="70"/>
        <v>0</v>
      </c>
      <c r="BD75" s="348">
        <f t="shared" si="70"/>
        <v>0</v>
      </c>
      <c r="BE75" s="348">
        <f t="shared" si="70"/>
        <v>0</v>
      </c>
      <c r="BF75" s="348">
        <f t="shared" si="70"/>
        <v>0</v>
      </c>
      <c r="BG75" s="348">
        <f t="shared" si="70"/>
        <v>0</v>
      </c>
      <c r="BH75" s="348">
        <f t="shared" si="70"/>
        <v>0</v>
      </c>
      <c r="BI75" s="348">
        <f t="shared" si="70"/>
        <v>0</v>
      </c>
      <c r="BJ75" s="348">
        <f t="shared" si="70"/>
        <v>0</v>
      </c>
      <c r="BK75" s="348">
        <f t="shared" si="70"/>
        <v>0</v>
      </c>
      <c r="BL75" s="348">
        <f t="shared" si="70"/>
        <v>0</v>
      </c>
      <c r="BM75" s="348">
        <f t="shared" si="70"/>
        <v>0</v>
      </c>
      <c r="BN75" s="348">
        <f t="shared" si="70"/>
        <v>0</v>
      </c>
      <c r="BO75" s="348">
        <f t="shared" si="70"/>
        <v>0</v>
      </c>
      <c r="BP75" s="348">
        <f t="shared" ref="BP75:EA75" si="71">IF(AND(BP$64=0,$D$40=1),$C$73*$C$37,0)</f>
        <v>0</v>
      </c>
      <c r="BQ75" s="348">
        <f t="shared" si="71"/>
        <v>0</v>
      </c>
      <c r="BR75" s="348">
        <f t="shared" si="71"/>
        <v>0</v>
      </c>
      <c r="BS75" s="348">
        <f t="shared" si="71"/>
        <v>0</v>
      </c>
      <c r="BT75" s="348">
        <f t="shared" si="71"/>
        <v>0</v>
      </c>
      <c r="BU75" s="348">
        <f t="shared" si="71"/>
        <v>0</v>
      </c>
      <c r="BV75" s="348">
        <f t="shared" si="71"/>
        <v>0</v>
      </c>
      <c r="BW75" s="348">
        <f t="shared" si="71"/>
        <v>0</v>
      </c>
      <c r="BX75" s="348">
        <f t="shared" si="71"/>
        <v>0</v>
      </c>
      <c r="BY75" s="348">
        <f t="shared" si="71"/>
        <v>0</v>
      </c>
      <c r="BZ75" s="348">
        <f t="shared" si="71"/>
        <v>0</v>
      </c>
      <c r="CA75" s="348">
        <f t="shared" si="71"/>
        <v>0</v>
      </c>
      <c r="CB75" s="348">
        <f t="shared" si="71"/>
        <v>0</v>
      </c>
      <c r="CC75" s="348">
        <f t="shared" si="71"/>
        <v>0</v>
      </c>
      <c r="CD75" s="348">
        <f t="shared" si="71"/>
        <v>0</v>
      </c>
      <c r="CE75" s="348">
        <f t="shared" si="71"/>
        <v>0</v>
      </c>
      <c r="CF75" s="348">
        <f t="shared" si="71"/>
        <v>0</v>
      </c>
      <c r="CG75" s="348">
        <f t="shared" si="71"/>
        <v>0</v>
      </c>
      <c r="CH75" s="348">
        <f t="shared" si="71"/>
        <v>0</v>
      </c>
      <c r="CI75" s="348">
        <f t="shared" si="71"/>
        <v>0</v>
      </c>
      <c r="CJ75" s="348">
        <f t="shared" si="71"/>
        <v>0</v>
      </c>
      <c r="CK75" s="348">
        <f t="shared" si="71"/>
        <v>0</v>
      </c>
      <c r="CL75" s="348">
        <f t="shared" si="71"/>
        <v>0</v>
      </c>
      <c r="CM75" s="348">
        <f t="shared" si="71"/>
        <v>0</v>
      </c>
      <c r="CN75" s="348">
        <f t="shared" si="71"/>
        <v>0</v>
      </c>
      <c r="CO75" s="348">
        <f t="shared" si="71"/>
        <v>0</v>
      </c>
      <c r="CP75" s="348">
        <f t="shared" si="71"/>
        <v>0</v>
      </c>
      <c r="CQ75" s="348">
        <f t="shared" si="71"/>
        <v>0</v>
      </c>
      <c r="CR75" s="348">
        <f t="shared" si="71"/>
        <v>0</v>
      </c>
      <c r="CS75" s="348">
        <f t="shared" si="71"/>
        <v>0</v>
      </c>
      <c r="CT75" s="348">
        <f t="shared" si="71"/>
        <v>0</v>
      </c>
      <c r="CU75" s="348">
        <f t="shared" si="71"/>
        <v>0</v>
      </c>
      <c r="CV75" s="348">
        <f t="shared" si="71"/>
        <v>0</v>
      </c>
      <c r="CW75" s="348">
        <f t="shared" si="71"/>
        <v>0</v>
      </c>
      <c r="CX75" s="348">
        <f t="shared" si="71"/>
        <v>0</v>
      </c>
      <c r="CY75" s="348">
        <f t="shared" si="71"/>
        <v>0</v>
      </c>
      <c r="CZ75" s="348">
        <f t="shared" si="71"/>
        <v>0</v>
      </c>
      <c r="DA75" s="348">
        <f t="shared" si="71"/>
        <v>0</v>
      </c>
      <c r="DB75" s="348">
        <f t="shared" si="71"/>
        <v>0</v>
      </c>
      <c r="DC75" s="348">
        <f t="shared" si="71"/>
        <v>0</v>
      </c>
      <c r="DD75" s="348">
        <f t="shared" si="71"/>
        <v>0</v>
      </c>
      <c r="DE75" s="348">
        <f t="shared" si="71"/>
        <v>0</v>
      </c>
      <c r="DF75" s="348">
        <f t="shared" si="71"/>
        <v>0</v>
      </c>
      <c r="DG75" s="348">
        <f t="shared" si="71"/>
        <v>0</v>
      </c>
      <c r="DH75" s="348">
        <f t="shared" si="71"/>
        <v>0</v>
      </c>
      <c r="DI75" s="348">
        <f t="shared" si="71"/>
        <v>0</v>
      </c>
      <c r="DJ75" s="348">
        <f t="shared" si="71"/>
        <v>0</v>
      </c>
      <c r="DK75" s="348">
        <f t="shared" si="71"/>
        <v>0</v>
      </c>
      <c r="DL75" s="348">
        <f t="shared" si="71"/>
        <v>0</v>
      </c>
      <c r="DM75" s="348">
        <f t="shared" si="71"/>
        <v>0</v>
      </c>
      <c r="DN75" s="348">
        <f t="shared" si="71"/>
        <v>0</v>
      </c>
      <c r="DO75" s="348">
        <f t="shared" si="71"/>
        <v>0</v>
      </c>
      <c r="DP75" s="348">
        <f t="shared" si="71"/>
        <v>0</v>
      </c>
      <c r="DQ75" s="348">
        <f t="shared" si="71"/>
        <v>0</v>
      </c>
      <c r="DR75" s="348">
        <f t="shared" si="71"/>
        <v>0</v>
      </c>
      <c r="DS75" s="348">
        <f t="shared" si="71"/>
        <v>0</v>
      </c>
      <c r="DT75" s="348">
        <f t="shared" si="71"/>
        <v>0</v>
      </c>
      <c r="DU75" s="348">
        <f t="shared" si="71"/>
        <v>0</v>
      </c>
      <c r="DV75" s="348">
        <f t="shared" si="71"/>
        <v>0</v>
      </c>
      <c r="DW75" s="348">
        <f t="shared" si="71"/>
        <v>0</v>
      </c>
      <c r="DX75" s="348">
        <f t="shared" si="71"/>
        <v>0</v>
      </c>
      <c r="DY75" s="348">
        <f t="shared" si="71"/>
        <v>0</v>
      </c>
      <c r="DZ75" s="348">
        <f t="shared" si="71"/>
        <v>0</v>
      </c>
      <c r="EA75" s="348">
        <f t="shared" si="71"/>
        <v>0</v>
      </c>
      <c r="EB75" s="348">
        <f t="shared" ref="EB75:GM75" si="72">IF(AND(EB$64=0,$D$40=1),$C$73*$C$37,0)</f>
        <v>0</v>
      </c>
      <c r="EC75" s="348">
        <f t="shared" si="72"/>
        <v>0</v>
      </c>
      <c r="ED75" s="348">
        <f t="shared" si="72"/>
        <v>0</v>
      </c>
      <c r="EE75" s="348">
        <f t="shared" si="72"/>
        <v>0</v>
      </c>
      <c r="EF75" s="348">
        <f t="shared" si="72"/>
        <v>0</v>
      </c>
      <c r="EG75" s="348">
        <f t="shared" si="72"/>
        <v>0</v>
      </c>
      <c r="EH75" s="348">
        <f t="shared" si="72"/>
        <v>0</v>
      </c>
      <c r="EI75" s="348">
        <f t="shared" si="72"/>
        <v>0</v>
      </c>
      <c r="EJ75" s="348">
        <f t="shared" si="72"/>
        <v>0</v>
      </c>
      <c r="EK75" s="348">
        <f t="shared" si="72"/>
        <v>0</v>
      </c>
      <c r="EL75" s="348">
        <f t="shared" si="72"/>
        <v>0</v>
      </c>
      <c r="EM75" s="348">
        <f t="shared" si="72"/>
        <v>0</v>
      </c>
      <c r="EN75" s="348">
        <f t="shared" si="72"/>
        <v>0</v>
      </c>
      <c r="EO75" s="348">
        <f t="shared" si="72"/>
        <v>0</v>
      </c>
      <c r="EP75" s="348">
        <f t="shared" si="72"/>
        <v>0</v>
      </c>
      <c r="EQ75" s="348">
        <f t="shared" si="72"/>
        <v>0</v>
      </c>
      <c r="ER75" s="348">
        <f t="shared" si="72"/>
        <v>0</v>
      </c>
      <c r="ES75" s="348">
        <f t="shared" si="72"/>
        <v>0</v>
      </c>
      <c r="ET75" s="348">
        <f t="shared" si="72"/>
        <v>0</v>
      </c>
      <c r="EU75" s="348">
        <f t="shared" si="72"/>
        <v>0</v>
      </c>
      <c r="EV75" s="348">
        <f t="shared" si="72"/>
        <v>0</v>
      </c>
      <c r="EW75" s="348">
        <f t="shared" si="72"/>
        <v>0</v>
      </c>
      <c r="EX75" s="348">
        <f t="shared" si="72"/>
        <v>0</v>
      </c>
      <c r="EY75" s="348">
        <f t="shared" si="72"/>
        <v>0</v>
      </c>
      <c r="EZ75" s="348">
        <f t="shared" si="72"/>
        <v>0</v>
      </c>
      <c r="FA75" s="348">
        <f t="shared" si="72"/>
        <v>0</v>
      </c>
      <c r="FB75" s="348">
        <f t="shared" si="72"/>
        <v>0</v>
      </c>
      <c r="FC75" s="348">
        <f t="shared" si="72"/>
        <v>0</v>
      </c>
      <c r="FD75" s="348">
        <f t="shared" si="72"/>
        <v>0</v>
      </c>
      <c r="FE75" s="348">
        <f t="shared" si="72"/>
        <v>0</v>
      </c>
      <c r="FF75" s="348">
        <f t="shared" si="72"/>
        <v>0</v>
      </c>
      <c r="FG75" s="348">
        <f t="shared" si="72"/>
        <v>0</v>
      </c>
      <c r="FH75" s="348">
        <f t="shared" si="72"/>
        <v>0</v>
      </c>
      <c r="FI75" s="348">
        <f t="shared" si="72"/>
        <v>0</v>
      </c>
      <c r="FJ75" s="348">
        <f t="shared" si="72"/>
        <v>0</v>
      </c>
      <c r="FK75" s="348">
        <f t="shared" si="72"/>
        <v>0</v>
      </c>
      <c r="FL75" s="348">
        <f t="shared" si="72"/>
        <v>0</v>
      </c>
      <c r="FM75" s="348">
        <f t="shared" si="72"/>
        <v>0</v>
      </c>
      <c r="FN75" s="348">
        <f t="shared" si="72"/>
        <v>0</v>
      </c>
      <c r="FO75" s="348">
        <f t="shared" si="72"/>
        <v>0</v>
      </c>
      <c r="FP75" s="348">
        <f t="shared" si="72"/>
        <v>0</v>
      </c>
      <c r="FQ75" s="348">
        <f t="shared" si="72"/>
        <v>0</v>
      </c>
      <c r="FR75" s="348">
        <f t="shared" si="72"/>
        <v>0</v>
      </c>
      <c r="FS75" s="348">
        <f t="shared" si="72"/>
        <v>0</v>
      </c>
      <c r="FT75" s="348">
        <f t="shared" si="72"/>
        <v>0</v>
      </c>
      <c r="FU75" s="348">
        <f t="shared" si="72"/>
        <v>0</v>
      </c>
      <c r="FV75" s="348">
        <f t="shared" si="72"/>
        <v>0</v>
      </c>
      <c r="FW75" s="348">
        <f t="shared" si="72"/>
        <v>0</v>
      </c>
      <c r="FX75" s="348">
        <f t="shared" si="72"/>
        <v>0</v>
      </c>
      <c r="FY75" s="348">
        <f t="shared" si="72"/>
        <v>0</v>
      </c>
      <c r="FZ75" s="348">
        <f t="shared" si="72"/>
        <v>0</v>
      </c>
      <c r="GA75" s="348">
        <f t="shared" si="72"/>
        <v>0</v>
      </c>
      <c r="GB75" s="348">
        <f t="shared" si="72"/>
        <v>0</v>
      </c>
      <c r="GC75" s="348">
        <f t="shared" si="72"/>
        <v>0</v>
      </c>
      <c r="GD75" s="348">
        <f t="shared" si="72"/>
        <v>0</v>
      </c>
      <c r="GE75" s="348">
        <f t="shared" si="72"/>
        <v>0</v>
      </c>
      <c r="GF75" s="348">
        <f t="shared" si="72"/>
        <v>0</v>
      </c>
      <c r="GG75" s="348">
        <f t="shared" si="72"/>
        <v>0</v>
      </c>
      <c r="GH75" s="348">
        <f t="shared" si="72"/>
        <v>0</v>
      </c>
      <c r="GI75" s="348">
        <f t="shared" si="72"/>
        <v>0</v>
      </c>
      <c r="GJ75" s="348">
        <f t="shared" si="72"/>
        <v>0</v>
      </c>
      <c r="GK75" s="348">
        <f t="shared" si="72"/>
        <v>0</v>
      </c>
      <c r="GL75" s="348">
        <f t="shared" si="72"/>
        <v>0</v>
      </c>
      <c r="GM75" s="348">
        <f t="shared" si="72"/>
        <v>0</v>
      </c>
      <c r="GN75" s="348">
        <f t="shared" ref="GN75:IY75" si="73">IF(AND(GN$64=0,$D$40=1),$C$73*$C$37,0)</f>
        <v>0</v>
      </c>
      <c r="GO75" s="348">
        <f t="shared" si="73"/>
        <v>0</v>
      </c>
      <c r="GP75" s="348">
        <f t="shared" si="73"/>
        <v>0</v>
      </c>
      <c r="GQ75" s="348">
        <f t="shared" si="73"/>
        <v>0</v>
      </c>
      <c r="GR75" s="348">
        <f t="shared" si="73"/>
        <v>0</v>
      </c>
      <c r="GS75" s="348">
        <f t="shared" si="73"/>
        <v>0</v>
      </c>
      <c r="GT75" s="348">
        <f t="shared" si="73"/>
        <v>0</v>
      </c>
      <c r="GU75" s="348">
        <f t="shared" si="73"/>
        <v>0</v>
      </c>
      <c r="GV75" s="348">
        <f t="shared" si="73"/>
        <v>0</v>
      </c>
      <c r="GW75" s="348">
        <f t="shared" si="73"/>
        <v>0</v>
      </c>
      <c r="GX75" s="348">
        <f t="shared" si="73"/>
        <v>0</v>
      </c>
      <c r="GY75" s="348">
        <f t="shared" si="73"/>
        <v>0</v>
      </c>
      <c r="GZ75" s="348">
        <f t="shared" si="73"/>
        <v>0</v>
      </c>
      <c r="HA75" s="348">
        <f t="shared" si="73"/>
        <v>0</v>
      </c>
      <c r="HB75" s="348">
        <f t="shared" si="73"/>
        <v>0</v>
      </c>
      <c r="HC75" s="348">
        <f t="shared" si="73"/>
        <v>0</v>
      </c>
      <c r="HD75" s="348">
        <f t="shared" si="73"/>
        <v>0</v>
      </c>
      <c r="HE75" s="348">
        <f t="shared" si="73"/>
        <v>0</v>
      </c>
      <c r="HF75" s="348">
        <f t="shared" si="73"/>
        <v>0</v>
      </c>
      <c r="HG75" s="348">
        <f t="shared" si="73"/>
        <v>0</v>
      </c>
      <c r="HH75" s="348">
        <f t="shared" si="73"/>
        <v>0</v>
      </c>
      <c r="HI75" s="348">
        <f t="shared" si="73"/>
        <v>0</v>
      </c>
      <c r="HJ75" s="348">
        <f t="shared" si="73"/>
        <v>0</v>
      </c>
      <c r="HK75" s="348">
        <f t="shared" si="73"/>
        <v>0</v>
      </c>
      <c r="HL75" s="348">
        <f t="shared" si="73"/>
        <v>0</v>
      </c>
      <c r="HM75" s="348">
        <f t="shared" si="73"/>
        <v>0</v>
      </c>
      <c r="HN75" s="348">
        <f t="shared" si="73"/>
        <v>0</v>
      </c>
      <c r="HO75" s="348">
        <f t="shared" si="73"/>
        <v>0</v>
      </c>
      <c r="HP75" s="348">
        <f t="shared" si="73"/>
        <v>0</v>
      </c>
      <c r="HQ75" s="348">
        <f t="shared" si="73"/>
        <v>0</v>
      </c>
      <c r="HR75" s="348">
        <f t="shared" si="73"/>
        <v>0</v>
      </c>
      <c r="HS75" s="348">
        <f t="shared" si="73"/>
        <v>0</v>
      </c>
      <c r="HT75" s="348">
        <f t="shared" si="73"/>
        <v>0</v>
      </c>
      <c r="HU75" s="348">
        <f t="shared" si="73"/>
        <v>0</v>
      </c>
      <c r="HV75" s="348">
        <f t="shared" si="73"/>
        <v>0</v>
      </c>
      <c r="HW75" s="348">
        <f t="shared" si="73"/>
        <v>0</v>
      </c>
      <c r="HX75" s="348">
        <f t="shared" si="73"/>
        <v>0</v>
      </c>
      <c r="HY75" s="348">
        <f t="shared" si="73"/>
        <v>0</v>
      </c>
      <c r="HZ75" s="348">
        <f t="shared" si="73"/>
        <v>0</v>
      </c>
      <c r="IA75" s="348">
        <f t="shared" si="73"/>
        <v>0</v>
      </c>
      <c r="IB75" s="348">
        <f t="shared" si="73"/>
        <v>0</v>
      </c>
      <c r="IC75" s="348">
        <f t="shared" si="73"/>
        <v>0</v>
      </c>
      <c r="ID75" s="348">
        <f t="shared" si="73"/>
        <v>0</v>
      </c>
      <c r="IE75" s="348">
        <f t="shared" si="73"/>
        <v>0</v>
      </c>
      <c r="IF75" s="348">
        <f t="shared" si="73"/>
        <v>0</v>
      </c>
      <c r="IG75" s="348">
        <f t="shared" si="73"/>
        <v>0</v>
      </c>
      <c r="IH75" s="348">
        <f t="shared" si="73"/>
        <v>0</v>
      </c>
      <c r="II75" s="348">
        <f t="shared" si="73"/>
        <v>0</v>
      </c>
      <c r="IJ75" s="348">
        <f t="shared" si="73"/>
        <v>0</v>
      </c>
      <c r="IK75" s="348">
        <f t="shared" si="73"/>
        <v>0</v>
      </c>
      <c r="IL75" s="348">
        <f t="shared" si="73"/>
        <v>0</v>
      </c>
      <c r="IM75" s="348">
        <f t="shared" si="73"/>
        <v>0</v>
      </c>
      <c r="IN75" s="348">
        <f t="shared" si="73"/>
        <v>0</v>
      </c>
      <c r="IO75" s="348">
        <f t="shared" si="73"/>
        <v>0</v>
      </c>
      <c r="IP75" s="348">
        <f t="shared" si="73"/>
        <v>0</v>
      </c>
      <c r="IQ75" s="348">
        <f t="shared" si="73"/>
        <v>0</v>
      </c>
      <c r="IR75" s="348">
        <f t="shared" si="73"/>
        <v>0</v>
      </c>
      <c r="IS75" s="348">
        <f t="shared" si="73"/>
        <v>0</v>
      </c>
      <c r="IT75" s="348">
        <f t="shared" si="73"/>
        <v>0</v>
      </c>
      <c r="IU75" s="348">
        <f t="shared" si="73"/>
        <v>0</v>
      </c>
      <c r="IV75" s="348">
        <f t="shared" si="73"/>
        <v>0</v>
      </c>
      <c r="IW75" s="348">
        <f t="shared" si="73"/>
        <v>0</v>
      </c>
      <c r="IX75" s="348">
        <f t="shared" si="73"/>
        <v>0</v>
      </c>
      <c r="IY75" s="348">
        <f t="shared" si="73"/>
        <v>0</v>
      </c>
      <c r="IZ75" s="348">
        <f t="shared" ref="IZ75:JV75" si="74">IF(AND(IZ$64=0,$D$40=1),$C$73*$C$37,0)</f>
        <v>0</v>
      </c>
      <c r="JA75" s="348">
        <f t="shared" si="74"/>
        <v>0</v>
      </c>
      <c r="JB75" s="348">
        <f t="shared" si="74"/>
        <v>0</v>
      </c>
      <c r="JC75" s="348">
        <f t="shared" si="74"/>
        <v>0</v>
      </c>
      <c r="JD75" s="348">
        <f t="shared" si="74"/>
        <v>0</v>
      </c>
      <c r="JE75" s="348">
        <f t="shared" si="74"/>
        <v>0</v>
      </c>
      <c r="JF75" s="348">
        <f t="shared" si="74"/>
        <v>0</v>
      </c>
      <c r="JG75" s="348">
        <f t="shared" si="74"/>
        <v>0</v>
      </c>
      <c r="JH75" s="348">
        <f t="shared" si="74"/>
        <v>0</v>
      </c>
      <c r="JI75" s="348">
        <f t="shared" si="74"/>
        <v>0</v>
      </c>
      <c r="JJ75" s="348">
        <f t="shared" si="74"/>
        <v>0</v>
      </c>
      <c r="JK75" s="348">
        <f t="shared" si="74"/>
        <v>0</v>
      </c>
      <c r="JL75" s="348">
        <f t="shared" si="74"/>
        <v>0</v>
      </c>
      <c r="JM75" s="348">
        <f t="shared" si="74"/>
        <v>0</v>
      </c>
      <c r="JN75" s="348">
        <f t="shared" si="74"/>
        <v>0</v>
      </c>
      <c r="JO75" s="348">
        <f t="shared" si="74"/>
        <v>0</v>
      </c>
      <c r="JP75" s="348">
        <f t="shared" si="74"/>
        <v>0</v>
      </c>
      <c r="JQ75" s="348">
        <f t="shared" si="74"/>
        <v>0</v>
      </c>
      <c r="JR75" s="348">
        <f t="shared" si="74"/>
        <v>0</v>
      </c>
      <c r="JS75" s="348">
        <f t="shared" si="74"/>
        <v>0</v>
      </c>
      <c r="JT75" s="348">
        <f t="shared" si="74"/>
        <v>0</v>
      </c>
      <c r="JU75" s="348">
        <f t="shared" si="74"/>
        <v>0</v>
      </c>
      <c r="JV75" s="348">
        <f t="shared" si="74"/>
        <v>0</v>
      </c>
    </row>
    <row r="76" spans="1:282" x14ac:dyDescent="0.25">
      <c r="A76" t="s">
        <v>478</v>
      </c>
      <c r="B76" s="313"/>
      <c r="C76" s="339">
        <f>SUM(C72:C75)</f>
        <v>582210.47410173726</v>
      </c>
      <c r="D76" s="339">
        <f t="shared" ref="D76:BN76" si="75">SUM(D72:D75)</f>
        <v>579416.29899364407</v>
      </c>
      <c r="E76" s="339">
        <f t="shared" si="75"/>
        <v>576617.46692703746</v>
      </c>
      <c r="F76" s="339">
        <f t="shared" si="75"/>
        <v>573813.97014031978</v>
      </c>
      <c r="G76" s="339">
        <f t="shared" si="75"/>
        <v>571005.80085895758</v>
      </c>
      <c r="H76" s="339">
        <f t="shared" si="75"/>
        <v>568192.95129545976</v>
      </c>
      <c r="I76" s="339">
        <f t="shared" si="75"/>
        <v>565375.41364935611</v>
      </c>
      <c r="J76" s="339">
        <f t="shared" si="75"/>
        <v>562553.18010717572</v>
      </c>
      <c r="K76" s="339">
        <f t="shared" si="75"/>
        <v>559726.24284242501</v>
      </c>
      <c r="L76" s="339">
        <f t="shared" si="75"/>
        <v>556894.5940155664</v>
      </c>
      <c r="M76" s="339">
        <f t="shared" si="75"/>
        <v>554058.22577399632</v>
      </c>
      <c r="N76" s="339">
        <f t="shared" si="75"/>
        <v>551217.13025202358</v>
      </c>
      <c r="O76" s="339">
        <f t="shared" si="75"/>
        <v>548371.29957084754</v>
      </c>
      <c r="P76" s="339">
        <f t="shared" si="75"/>
        <v>545520.72583853628</v>
      </c>
      <c r="Q76" s="339">
        <f t="shared" si="75"/>
        <v>542665.40115000447</v>
      </c>
      <c r="R76" s="339">
        <f t="shared" si="75"/>
        <v>539805.31758699182</v>
      </c>
      <c r="S76" s="339">
        <f t="shared" si="75"/>
        <v>536940.46721804072</v>
      </c>
      <c r="T76" s="339">
        <f t="shared" si="75"/>
        <v>534070.84209847474</v>
      </c>
      <c r="U76" s="339">
        <f t="shared" si="75"/>
        <v>531196.43427037622</v>
      </c>
      <c r="V76" s="339">
        <f t="shared" si="75"/>
        <v>528317.23576256412</v>
      </c>
      <c r="W76" s="339">
        <f t="shared" si="75"/>
        <v>525433.23859057238</v>
      </c>
      <c r="X76" s="339">
        <f t="shared" si="75"/>
        <v>522544.43475662731</v>
      </c>
      <c r="Y76" s="339">
        <f t="shared" si="75"/>
        <v>519650.81624962564</v>
      </c>
      <c r="Z76" s="339">
        <f t="shared" si="75"/>
        <v>516752.37504511233</v>
      </c>
      <c r="AA76" s="339">
        <f t="shared" si="75"/>
        <v>513849.10310525814</v>
      </c>
      <c r="AB76" s="339">
        <f t="shared" si="75"/>
        <v>510940.99237883755</v>
      </c>
      <c r="AC76" s="339">
        <f t="shared" si="75"/>
        <v>508028.03480120626</v>
      </c>
      <c r="AD76" s="339">
        <f t="shared" si="75"/>
        <v>505110.22229427891</v>
      </c>
      <c r="AE76" s="339">
        <f t="shared" si="75"/>
        <v>502187.54676650668</v>
      </c>
      <c r="AF76" s="339">
        <f t="shared" si="75"/>
        <v>499260.00011285482</v>
      </c>
      <c r="AG76" s="339">
        <f t="shared" si="75"/>
        <v>496327.57421478024</v>
      </c>
      <c r="AH76" s="339">
        <f t="shared" si="75"/>
        <v>493390.26094020886</v>
      </c>
      <c r="AI76" s="339">
        <f t="shared" si="75"/>
        <v>490448.05214351317</v>
      </c>
      <c r="AJ76" s="339">
        <f t="shared" si="75"/>
        <v>487500.93966548966</v>
      </c>
      <c r="AK76" s="339">
        <f t="shared" si="75"/>
        <v>484548.9153333361</v>
      </c>
      <c r="AL76" s="339">
        <f t="shared" si="75"/>
        <v>481591.97096062894</v>
      </c>
      <c r="AM76" s="339">
        <f t="shared" si="75"/>
        <v>478630.09834730061</v>
      </c>
      <c r="AN76" s="339">
        <f t="shared" si="75"/>
        <v>475663.28927961673</v>
      </c>
      <c r="AO76" s="339">
        <f t="shared" si="75"/>
        <v>472691.53553015337</v>
      </c>
      <c r="AP76" s="339">
        <f t="shared" si="75"/>
        <v>469714.82885777426</v>
      </c>
      <c r="AQ76" s="339">
        <f t="shared" si="75"/>
        <v>466733.16100760788</v>
      </c>
      <c r="AR76" s="339">
        <f t="shared" si="75"/>
        <v>463746.52371102455</v>
      </c>
      <c r="AS76" s="339">
        <f t="shared" si="75"/>
        <v>460754.90868561354</v>
      </c>
      <c r="AT76" s="339">
        <f t="shared" si="75"/>
        <v>457758.30763516022</v>
      </c>
      <c r="AU76" s="339">
        <f t="shared" si="75"/>
        <v>454756.7122496228</v>
      </c>
      <c r="AV76" s="339">
        <f t="shared" si="75"/>
        <v>451750.11420510948</v>
      </c>
      <c r="AW76" s="339">
        <f t="shared" si="75"/>
        <v>448738.50516385533</v>
      </c>
      <c r="AX76" s="339">
        <f t="shared" si="75"/>
        <v>445721.87677419907</v>
      </c>
      <c r="AY76" s="339">
        <f t="shared" si="75"/>
        <v>442700.22067056003</v>
      </c>
      <c r="AZ76" s="339">
        <f t="shared" si="75"/>
        <v>439673.52847341495</v>
      </c>
      <c r="BA76" s="339">
        <f t="shared" si="75"/>
        <v>436641.7917892746</v>
      </c>
      <c r="BB76" s="339">
        <f t="shared" si="75"/>
        <v>433605.00221066072</v>
      </c>
      <c r="BC76" s="339">
        <f t="shared" si="75"/>
        <v>430563.15131608245</v>
      </c>
      <c r="BD76" s="339">
        <f t="shared" si="75"/>
        <v>427516.23067001323</v>
      </c>
      <c r="BE76" s="339">
        <f t="shared" si="75"/>
        <v>424464.23182286724</v>
      </c>
      <c r="BF76" s="339">
        <f t="shared" si="75"/>
        <v>421407.14631097601</v>
      </c>
      <c r="BG76" s="339">
        <f t="shared" si="75"/>
        <v>418344.96565656492</v>
      </c>
      <c r="BH76" s="339">
        <f t="shared" si="75"/>
        <v>415277.68136772985</v>
      </c>
      <c r="BI76" s="339">
        <f t="shared" si="75"/>
        <v>412205.28493841336</v>
      </c>
      <c r="BJ76" s="339">
        <f t="shared" si="75"/>
        <v>409127.76784838137</v>
      </c>
      <c r="BK76" s="339">
        <f t="shared" si="75"/>
        <v>406045.12156319933</v>
      </c>
      <c r="BL76" s="339">
        <f t="shared" si="75"/>
        <v>402957.33753420861</v>
      </c>
      <c r="BM76" s="339">
        <f t="shared" si="75"/>
        <v>399864.40719850291</v>
      </c>
      <c r="BN76" s="339">
        <f t="shared" si="75"/>
        <v>396766.32197890437</v>
      </c>
      <c r="BO76" s="339">
        <f t="shared" ref="BO76:DZ76" si="76">SUM(BO72:BO75)</f>
        <v>393663.07328393986</v>
      </c>
      <c r="BP76" s="339">
        <f t="shared" si="76"/>
        <v>390554.65250781708</v>
      </c>
      <c r="BQ76" s="339">
        <f t="shared" si="76"/>
        <v>387441.05103040073</v>
      </c>
      <c r="BR76" s="339">
        <f t="shared" si="76"/>
        <v>384322.26021718868</v>
      </c>
      <c r="BS76" s="339">
        <f t="shared" si="76"/>
        <v>381198.27141928795</v>
      </c>
      <c r="BT76" s="339">
        <f t="shared" si="76"/>
        <v>378069.07597339072</v>
      </c>
      <c r="BU76" s="339">
        <f t="shared" si="76"/>
        <v>374934.66520175035</v>
      </c>
      <c r="BV76" s="339">
        <f t="shared" si="76"/>
        <v>371795.03041215724</v>
      </c>
      <c r="BW76" s="339">
        <f t="shared" si="76"/>
        <v>368650.16289791482</v>
      </c>
      <c r="BX76" s="339">
        <f t="shared" si="76"/>
        <v>365500.0539378153</v>
      </c>
      <c r="BY76" s="339">
        <f t="shared" si="76"/>
        <v>362344.69479611563</v>
      </c>
      <c r="BZ76" s="339">
        <f t="shared" si="76"/>
        <v>359184.07672251313</v>
      </c>
      <c r="CA76" s="339">
        <f t="shared" si="76"/>
        <v>356018.19095212128</v>
      </c>
      <c r="CB76" s="339">
        <f t="shared" si="76"/>
        <v>352847.02870544547</v>
      </c>
      <c r="CC76" s="339">
        <f t="shared" si="76"/>
        <v>349670.58118835854</v>
      </c>
      <c r="CD76" s="339">
        <f t="shared" si="76"/>
        <v>346488.83959207643</v>
      </c>
      <c r="CE76" s="339">
        <f t="shared" si="76"/>
        <v>343301.79509313387</v>
      </c>
      <c r="CF76" s="339">
        <f t="shared" si="76"/>
        <v>340109.43885335972</v>
      </c>
      <c r="CG76" s="339">
        <f t="shared" si="76"/>
        <v>336911.76201985264</v>
      </c>
      <c r="CH76" s="339">
        <f t="shared" si="76"/>
        <v>333708.7557249564</v>
      </c>
      <c r="CI76" s="339">
        <f t="shared" si="76"/>
        <v>330500.41108623531</v>
      </c>
      <c r="CJ76" s="339">
        <f t="shared" si="76"/>
        <v>327286.71920644969</v>
      </c>
      <c r="CK76" s="339">
        <f t="shared" si="76"/>
        <v>324067.6711735311</v>
      </c>
      <c r="CL76" s="339">
        <f t="shared" si="76"/>
        <v>320843.25806055759</v>
      </c>
      <c r="CM76" s="339">
        <f t="shared" si="76"/>
        <v>317613.47092572914</v>
      </c>
      <c r="CN76" s="339">
        <f t="shared" si="76"/>
        <v>314378.30081234267</v>
      </c>
      <c r="CO76" s="339">
        <f t="shared" si="76"/>
        <v>311137.73874876724</v>
      </c>
      <c r="CP76" s="339">
        <f t="shared" si="76"/>
        <v>307891.77574841917</v>
      </c>
      <c r="CQ76" s="339">
        <f t="shared" si="76"/>
        <v>304640.40280973719</v>
      </c>
      <c r="CR76" s="339">
        <f t="shared" si="76"/>
        <v>301383.61091615737</v>
      </c>
      <c r="CS76" s="339">
        <f t="shared" si="76"/>
        <v>298121.39103608829</v>
      </c>
      <c r="CT76" s="339">
        <f t="shared" si="76"/>
        <v>294853.73412288574</v>
      </c>
      <c r="CU76" s="339">
        <f t="shared" si="76"/>
        <v>291580.63111482788</v>
      </c>
      <c r="CV76" s="339">
        <f t="shared" si="76"/>
        <v>288302.07293508988</v>
      </c>
      <c r="CW76" s="339">
        <f t="shared" si="76"/>
        <v>285018.05049171898</v>
      </c>
      <c r="CX76" s="339">
        <f t="shared" si="76"/>
        <v>281728.55467760918</v>
      </c>
      <c r="CY76" s="339">
        <f t="shared" si="76"/>
        <v>278433.57637047581</v>
      </c>
      <c r="CZ76" s="339">
        <f t="shared" si="76"/>
        <v>275133.10643283057</v>
      </c>
      <c r="DA76" s="339">
        <f t="shared" si="76"/>
        <v>271827.1357119559</v>
      </c>
      <c r="DB76" s="339">
        <f t="shared" si="76"/>
        <v>268515.65503987978</v>
      </c>
      <c r="DC76" s="339">
        <f t="shared" si="76"/>
        <v>265198.65523335023</v>
      </c>
      <c r="DD76" s="339">
        <f t="shared" si="76"/>
        <v>261876.1270938098</v>
      </c>
      <c r="DE76" s="339">
        <f t="shared" si="76"/>
        <v>258548.06140737011</v>
      </c>
      <c r="DF76" s="339">
        <f t="shared" si="76"/>
        <v>255214.44894478636</v>
      </c>
      <c r="DG76" s="339">
        <f t="shared" si="76"/>
        <v>251875.28046143166</v>
      </c>
      <c r="DH76" s="339">
        <f t="shared" si="76"/>
        <v>248530.54669727135</v>
      </c>
      <c r="DI76" s="339">
        <f t="shared" si="76"/>
        <v>245180.23837683743</v>
      </c>
      <c r="DJ76" s="339">
        <f t="shared" si="76"/>
        <v>241824.34620920281</v>
      </c>
      <c r="DK76" s="339">
        <f t="shared" si="76"/>
        <v>238462.86088795544</v>
      </c>
      <c r="DL76" s="339">
        <f t="shared" si="76"/>
        <v>235095.77309117268</v>
      </c>
      <c r="DM76" s="339">
        <f t="shared" si="76"/>
        <v>231723.07348139529</v>
      </c>
      <c r="DN76" s="339">
        <f t="shared" si="76"/>
        <v>228344.7527056016</v>
      </c>
      <c r="DO76" s="339">
        <f t="shared" si="76"/>
        <v>224960.80139518157</v>
      </c>
      <c r="DP76" s="339">
        <f t="shared" si="76"/>
        <v>221571.21016591083</v>
      </c>
      <c r="DQ76" s="339">
        <f t="shared" si="76"/>
        <v>218175.96961792465</v>
      </c>
      <c r="DR76" s="339">
        <f t="shared" si="76"/>
        <v>214775.07033569182</v>
      </c>
      <c r="DS76" s="339">
        <f t="shared" si="76"/>
        <v>211368.50288798861</v>
      </c>
      <c r="DT76" s="339">
        <f t="shared" si="76"/>
        <v>207956.25782787256</v>
      </c>
      <c r="DU76" s="339">
        <f t="shared" si="76"/>
        <v>204538.3256926563</v>
      </c>
      <c r="DV76" s="339">
        <f t="shared" si="76"/>
        <v>201114.69700388136</v>
      </c>
      <c r="DW76" s="339">
        <f t="shared" si="76"/>
        <v>197685.36226729181</v>
      </c>
      <c r="DX76" s="339">
        <f t="shared" si="76"/>
        <v>194250.31197280795</v>
      </c>
      <c r="DY76" s="339">
        <f t="shared" si="76"/>
        <v>190809.53659449992</v>
      </c>
      <c r="DZ76" s="339">
        <f t="shared" si="76"/>
        <v>187363.02659056141</v>
      </c>
      <c r="EA76" s="339">
        <f t="shared" ref="EA76:GL76" si="77">SUM(EA72:EA75)</f>
        <v>183910.77240328299</v>
      </c>
      <c r="EB76" s="339">
        <f t="shared" si="77"/>
        <v>180452.76445902576</v>
      </c>
      <c r="EC76" s="339">
        <f t="shared" si="77"/>
        <v>176988.99316819478</v>
      </c>
      <c r="ED76" s="339">
        <f t="shared" si="77"/>
        <v>173519.4489252124</v>
      </c>
      <c r="EE76" s="339">
        <f t="shared" si="77"/>
        <v>170044.12210849172</v>
      </c>
      <c r="EF76" s="339">
        <f t="shared" si="77"/>
        <v>166563.00308040984</v>
      </c>
      <c r="EG76" s="339">
        <f t="shared" si="77"/>
        <v>163076.08218728116</v>
      </c>
      <c r="EH76" s="339">
        <f t="shared" si="77"/>
        <v>159583.34975933059</v>
      </c>
      <c r="EI76" s="339">
        <f t="shared" si="77"/>
        <v>156084.79611066679</v>
      </c>
      <c r="EJ76" s="339">
        <f t="shared" si="77"/>
        <v>152580.4115392552</v>
      </c>
      <c r="EK76" s="339">
        <f t="shared" si="77"/>
        <v>149070.18632689127</v>
      </c>
      <c r="EL76" s="339">
        <f t="shared" si="77"/>
        <v>145554.1107391734</v>
      </c>
      <c r="EM76" s="339">
        <f t="shared" si="77"/>
        <v>142032.175025476</v>
      </c>
      <c r="EN76" s="339">
        <f t="shared" si="77"/>
        <v>138504.36941892243</v>
      </c>
      <c r="EO76" s="339">
        <f t="shared" si="77"/>
        <v>134970.68413635794</v>
      </c>
      <c r="EP76" s="339">
        <f t="shared" si="77"/>
        <v>131431.10937832252</v>
      </c>
      <c r="EQ76" s="339">
        <f t="shared" si="77"/>
        <v>127885.6353290237</v>
      </c>
      <c r="ER76" s="339">
        <f t="shared" si="77"/>
        <v>124334.25215630938</v>
      </c>
      <c r="ES76" s="339">
        <f t="shared" si="77"/>
        <v>120776.95001164053</v>
      </c>
      <c r="ET76" s="339">
        <f t="shared" si="77"/>
        <v>117213.7190300639</v>
      </c>
      <c r="EU76" s="339">
        <f t="shared" si="77"/>
        <v>113644.54933018464</v>
      </c>
      <c r="EV76" s="339">
        <f t="shared" si="77"/>
        <v>110069.43101413893</v>
      </c>
      <c r="EW76" s="339">
        <f t="shared" si="77"/>
        <v>106488.35416756646</v>
      </c>
      <c r="EX76" s="339">
        <f t="shared" si="77"/>
        <v>102901.30885958305</v>
      </c>
      <c r="EY76" s="339">
        <f t="shared" si="77"/>
        <v>99308.285142752997</v>
      </c>
      <c r="EZ76" s="339">
        <f t="shared" si="77"/>
        <v>95709.273053061552</v>
      </c>
      <c r="FA76" s="339">
        <f t="shared" si="77"/>
        <v>92104.262609887286</v>
      </c>
      <c r="FB76" s="339">
        <f t="shared" si="77"/>
        <v>88493.243815974405</v>
      </c>
      <c r="FC76" s="339">
        <f t="shared" si="77"/>
        <v>84876.206657404997</v>
      </c>
      <c r="FD76" s="339">
        <f t="shared" si="77"/>
        <v>81253.14110357131</v>
      </c>
      <c r="FE76" s="339">
        <f t="shared" si="77"/>
        <v>77624.037107147902</v>
      </c>
      <c r="FF76" s="339">
        <f t="shared" si="77"/>
        <v>73988.884604063787</v>
      </c>
      <c r="FG76" s="339">
        <f t="shared" si="77"/>
        <v>70347.673513474525</v>
      </c>
      <c r="FH76" s="339">
        <f t="shared" si="77"/>
        <v>66700.393737734295</v>
      </c>
      <c r="FI76" s="339">
        <f t="shared" si="77"/>
        <v>63047.035162367822</v>
      </c>
      <c r="FJ76" s="339">
        <f t="shared" si="77"/>
        <v>59387.587656042408</v>
      </c>
      <c r="FK76" s="339">
        <f t="shared" si="77"/>
        <v>55722.041070539781</v>
      </c>
      <c r="FL76" s="339">
        <f t="shared" si="77"/>
        <v>52050.385240727985</v>
      </c>
      <c r="FM76" s="339">
        <f t="shared" si="77"/>
        <v>48372.60998453317</v>
      </c>
      <c r="FN76" s="339">
        <f t="shared" si="77"/>
        <v>44688.705102911365</v>
      </c>
      <c r="FO76" s="339">
        <f t="shared" si="77"/>
        <v>40998.66037982019</v>
      </c>
      <c r="FP76" s="339">
        <f t="shared" si="77"/>
        <v>37302.465582190533</v>
      </c>
      <c r="FQ76" s="339">
        <f t="shared" si="77"/>
        <v>33600.110459898155</v>
      </c>
      <c r="FR76" s="339">
        <f t="shared" si="77"/>
        <v>29891.58474573529</v>
      </c>
      <c r="FS76" s="339">
        <f t="shared" si="77"/>
        <v>26176.878155382154</v>
      </c>
      <c r="FT76" s="339">
        <f t="shared" si="77"/>
        <v>22455.980387378429</v>
      </c>
      <c r="FU76" s="339">
        <f t="shared" si="77"/>
        <v>18728.881123094699</v>
      </c>
      <c r="FV76" s="339">
        <f t="shared" si="77"/>
        <v>14995.57002670383</v>
      </c>
      <c r="FW76" s="339">
        <f t="shared" si="77"/>
        <v>11256.036745152309</v>
      </c>
      <c r="FX76" s="339">
        <f t="shared" si="77"/>
        <v>7510.2709081315352</v>
      </c>
      <c r="FY76" s="339">
        <f t="shared" si="77"/>
        <v>3758.2621280490598</v>
      </c>
      <c r="FZ76" s="339">
        <f t="shared" si="77"/>
        <v>-2.1918822312727571E-10</v>
      </c>
      <c r="GA76" s="339">
        <f t="shared" si="77"/>
        <v>-2.1918822312727571E-10</v>
      </c>
      <c r="GB76" s="339">
        <f t="shared" si="77"/>
        <v>-2.1918822312727571E-10</v>
      </c>
      <c r="GC76" s="339">
        <f t="shared" si="77"/>
        <v>-2.1918822312727571E-10</v>
      </c>
      <c r="GD76" s="339">
        <f t="shared" si="77"/>
        <v>-2.1918822312727571E-10</v>
      </c>
      <c r="GE76" s="339">
        <f t="shared" si="77"/>
        <v>-2.1918822312727571E-10</v>
      </c>
      <c r="GF76" s="339">
        <f t="shared" si="77"/>
        <v>-2.1918822312727571E-10</v>
      </c>
      <c r="GG76" s="339">
        <f t="shared" si="77"/>
        <v>-2.1918822312727571E-10</v>
      </c>
      <c r="GH76" s="339">
        <f t="shared" si="77"/>
        <v>-2.1918822312727571E-10</v>
      </c>
      <c r="GI76" s="339">
        <f t="shared" si="77"/>
        <v>-2.1918822312727571E-10</v>
      </c>
      <c r="GJ76" s="339">
        <f t="shared" si="77"/>
        <v>-2.1918822312727571E-10</v>
      </c>
      <c r="GK76" s="339">
        <f t="shared" si="77"/>
        <v>-2.1918822312727571E-10</v>
      </c>
      <c r="GL76" s="339">
        <f t="shared" si="77"/>
        <v>-2.1918822312727571E-10</v>
      </c>
      <c r="GM76" s="339">
        <f t="shared" ref="GM76:IX76" si="78">SUM(GM72:GM75)</f>
        <v>-2.1918822312727571E-10</v>
      </c>
      <c r="GN76" s="339">
        <f t="shared" si="78"/>
        <v>-2.1918822312727571E-10</v>
      </c>
      <c r="GO76" s="339">
        <f t="shared" si="78"/>
        <v>-2.1918822312727571E-10</v>
      </c>
      <c r="GP76" s="339">
        <f t="shared" si="78"/>
        <v>-2.1918822312727571E-10</v>
      </c>
      <c r="GQ76" s="339">
        <f t="shared" si="78"/>
        <v>-2.1918822312727571E-10</v>
      </c>
      <c r="GR76" s="339">
        <f t="shared" si="78"/>
        <v>-2.1918822312727571E-10</v>
      </c>
      <c r="GS76" s="339">
        <f t="shared" si="78"/>
        <v>-2.1918822312727571E-10</v>
      </c>
      <c r="GT76" s="339">
        <f t="shared" si="78"/>
        <v>-2.1918822312727571E-10</v>
      </c>
      <c r="GU76" s="339">
        <f t="shared" si="78"/>
        <v>-2.1918822312727571E-10</v>
      </c>
      <c r="GV76" s="339">
        <f t="shared" si="78"/>
        <v>-2.1918822312727571E-10</v>
      </c>
      <c r="GW76" s="339">
        <f t="shared" si="78"/>
        <v>-2.1918822312727571E-10</v>
      </c>
      <c r="GX76" s="339">
        <f t="shared" si="78"/>
        <v>-2.1918822312727571E-10</v>
      </c>
      <c r="GY76" s="339">
        <f t="shared" si="78"/>
        <v>-2.1918822312727571E-10</v>
      </c>
      <c r="GZ76" s="339">
        <f t="shared" si="78"/>
        <v>-2.1918822312727571E-10</v>
      </c>
      <c r="HA76" s="339">
        <f t="shared" si="78"/>
        <v>-2.1918822312727571E-10</v>
      </c>
      <c r="HB76" s="339">
        <f t="shared" si="78"/>
        <v>-2.1918822312727571E-10</v>
      </c>
      <c r="HC76" s="339">
        <f t="shared" si="78"/>
        <v>-2.1918822312727571E-10</v>
      </c>
      <c r="HD76" s="339">
        <f t="shared" si="78"/>
        <v>-2.1918822312727571E-10</v>
      </c>
      <c r="HE76" s="339">
        <f t="shared" si="78"/>
        <v>-2.1918822312727571E-10</v>
      </c>
      <c r="HF76" s="339">
        <f t="shared" si="78"/>
        <v>-2.1918822312727571E-10</v>
      </c>
      <c r="HG76" s="339">
        <f t="shared" si="78"/>
        <v>-2.1918822312727571E-10</v>
      </c>
      <c r="HH76" s="339">
        <f t="shared" si="78"/>
        <v>-2.1918822312727571E-10</v>
      </c>
      <c r="HI76" s="339">
        <f t="shared" si="78"/>
        <v>-2.1918822312727571E-10</v>
      </c>
      <c r="HJ76" s="339">
        <f t="shared" si="78"/>
        <v>-2.1918822312727571E-10</v>
      </c>
      <c r="HK76" s="339">
        <f t="shared" si="78"/>
        <v>-2.1918822312727571E-10</v>
      </c>
      <c r="HL76" s="339">
        <f t="shared" si="78"/>
        <v>-2.1918822312727571E-10</v>
      </c>
      <c r="HM76" s="339">
        <f t="shared" si="78"/>
        <v>-2.1918822312727571E-10</v>
      </c>
      <c r="HN76" s="339">
        <f t="shared" si="78"/>
        <v>-2.1918822312727571E-10</v>
      </c>
      <c r="HO76" s="339">
        <f t="shared" si="78"/>
        <v>-2.1918822312727571E-10</v>
      </c>
      <c r="HP76" s="339">
        <f t="shared" si="78"/>
        <v>-2.1918822312727571E-10</v>
      </c>
      <c r="HQ76" s="339">
        <f t="shared" si="78"/>
        <v>-2.1918822312727571E-10</v>
      </c>
      <c r="HR76" s="339">
        <f t="shared" si="78"/>
        <v>-2.1918822312727571E-10</v>
      </c>
      <c r="HS76" s="339">
        <f t="shared" si="78"/>
        <v>-2.1918822312727571E-10</v>
      </c>
      <c r="HT76" s="339">
        <f t="shared" si="78"/>
        <v>-2.1918822312727571E-10</v>
      </c>
      <c r="HU76" s="339">
        <f t="shared" si="78"/>
        <v>-2.1918822312727571E-10</v>
      </c>
      <c r="HV76" s="339">
        <f t="shared" si="78"/>
        <v>-2.1918822312727571E-10</v>
      </c>
      <c r="HW76" s="339">
        <f t="shared" si="78"/>
        <v>-2.1918822312727571E-10</v>
      </c>
      <c r="HX76" s="339">
        <f t="shared" si="78"/>
        <v>-2.1918822312727571E-10</v>
      </c>
      <c r="HY76" s="339">
        <f t="shared" si="78"/>
        <v>-2.1918822312727571E-10</v>
      </c>
      <c r="HZ76" s="339">
        <f t="shared" si="78"/>
        <v>-2.1918822312727571E-10</v>
      </c>
      <c r="IA76" s="339">
        <f t="shared" si="78"/>
        <v>-2.1918822312727571E-10</v>
      </c>
      <c r="IB76" s="339">
        <f t="shared" si="78"/>
        <v>-2.1918822312727571E-10</v>
      </c>
      <c r="IC76" s="339">
        <f t="shared" si="78"/>
        <v>-2.1918822312727571E-10</v>
      </c>
      <c r="ID76" s="339">
        <f t="shared" si="78"/>
        <v>-2.1918822312727571E-10</v>
      </c>
      <c r="IE76" s="339">
        <f t="shared" si="78"/>
        <v>-2.1918822312727571E-10</v>
      </c>
      <c r="IF76" s="339">
        <f t="shared" si="78"/>
        <v>-2.1918822312727571E-10</v>
      </c>
      <c r="IG76" s="339">
        <f t="shared" si="78"/>
        <v>-2.1918822312727571E-10</v>
      </c>
      <c r="IH76" s="339">
        <f t="shared" si="78"/>
        <v>-2.1918822312727571E-10</v>
      </c>
      <c r="II76" s="339">
        <f t="shared" si="78"/>
        <v>-2.1918822312727571E-10</v>
      </c>
      <c r="IJ76" s="339">
        <f t="shared" si="78"/>
        <v>-2.1918822312727571E-10</v>
      </c>
      <c r="IK76" s="339">
        <f t="shared" si="78"/>
        <v>-2.1918822312727571E-10</v>
      </c>
      <c r="IL76" s="339">
        <f t="shared" si="78"/>
        <v>-2.1918822312727571E-10</v>
      </c>
      <c r="IM76" s="339">
        <f t="shared" si="78"/>
        <v>-2.1918822312727571E-10</v>
      </c>
      <c r="IN76" s="339">
        <f t="shared" si="78"/>
        <v>-2.1918822312727571E-10</v>
      </c>
      <c r="IO76" s="339">
        <f t="shared" si="78"/>
        <v>-2.1918822312727571E-10</v>
      </c>
      <c r="IP76" s="339">
        <f t="shared" si="78"/>
        <v>-2.1918822312727571E-10</v>
      </c>
      <c r="IQ76" s="339">
        <f t="shared" si="78"/>
        <v>-2.1918822312727571E-10</v>
      </c>
      <c r="IR76" s="339">
        <f t="shared" si="78"/>
        <v>-2.1918822312727571E-10</v>
      </c>
      <c r="IS76" s="339">
        <f t="shared" si="78"/>
        <v>-2.1918822312727571E-10</v>
      </c>
      <c r="IT76" s="339">
        <f t="shared" si="78"/>
        <v>-2.1918822312727571E-10</v>
      </c>
      <c r="IU76" s="339">
        <f t="shared" si="78"/>
        <v>-2.1918822312727571E-10</v>
      </c>
      <c r="IV76" s="339">
        <f t="shared" si="78"/>
        <v>-2.1918822312727571E-10</v>
      </c>
      <c r="IW76" s="339">
        <f t="shared" si="78"/>
        <v>-2.1918822312727571E-10</v>
      </c>
      <c r="IX76" s="339">
        <f t="shared" si="78"/>
        <v>-2.1918822312727571E-10</v>
      </c>
      <c r="IY76" s="339">
        <f t="shared" ref="IY76:JV76" si="79">SUM(IY72:IY75)</f>
        <v>-2.1918822312727571E-10</v>
      </c>
      <c r="IZ76" s="339">
        <f t="shared" si="79"/>
        <v>-2.1918822312727571E-10</v>
      </c>
      <c r="JA76" s="339">
        <f t="shared" si="79"/>
        <v>-2.1918822312727571E-10</v>
      </c>
      <c r="JB76" s="339">
        <f t="shared" si="79"/>
        <v>-2.1918822312727571E-10</v>
      </c>
      <c r="JC76" s="339">
        <f t="shared" si="79"/>
        <v>-2.1918822312727571E-10</v>
      </c>
      <c r="JD76" s="339">
        <f t="shared" si="79"/>
        <v>-2.1918822312727571E-10</v>
      </c>
      <c r="JE76" s="339">
        <f t="shared" si="79"/>
        <v>-2.1918822312727571E-10</v>
      </c>
      <c r="JF76" s="339">
        <f t="shared" si="79"/>
        <v>-2.1918822312727571E-10</v>
      </c>
      <c r="JG76" s="339">
        <f t="shared" si="79"/>
        <v>-2.1918822312727571E-10</v>
      </c>
      <c r="JH76" s="339">
        <f t="shared" si="79"/>
        <v>-2.1918822312727571E-10</v>
      </c>
      <c r="JI76" s="339">
        <f t="shared" si="79"/>
        <v>-2.1918822312727571E-10</v>
      </c>
      <c r="JJ76" s="339">
        <f t="shared" si="79"/>
        <v>-2.1918822312727571E-10</v>
      </c>
      <c r="JK76" s="339">
        <f t="shared" si="79"/>
        <v>-2.1918822312727571E-10</v>
      </c>
      <c r="JL76" s="339">
        <f t="shared" si="79"/>
        <v>-2.1918822312727571E-10</v>
      </c>
      <c r="JM76" s="339">
        <f t="shared" si="79"/>
        <v>-2.1918822312727571E-10</v>
      </c>
      <c r="JN76" s="339">
        <f t="shared" si="79"/>
        <v>-2.1918822312727571E-10</v>
      </c>
      <c r="JO76" s="339">
        <f t="shared" si="79"/>
        <v>-2.1918822312727571E-10</v>
      </c>
      <c r="JP76" s="339">
        <f t="shared" si="79"/>
        <v>-2.1918822312727571E-10</v>
      </c>
      <c r="JQ76" s="339">
        <f t="shared" si="79"/>
        <v>-2.1918822312727571E-10</v>
      </c>
      <c r="JR76" s="339">
        <f t="shared" si="79"/>
        <v>-2.1918822312727571E-10</v>
      </c>
      <c r="JS76" s="339">
        <f t="shared" si="79"/>
        <v>-2.1918822312727571E-10</v>
      </c>
      <c r="JT76" s="339">
        <f t="shared" si="79"/>
        <v>-2.1918822312727571E-10</v>
      </c>
      <c r="JU76" s="339">
        <f t="shared" si="79"/>
        <v>-2.1918822312727571E-10</v>
      </c>
      <c r="JV76" s="339">
        <f t="shared" si="79"/>
        <v>-2.1918822312727571E-10</v>
      </c>
    </row>
    <row r="77" spans="1:282" x14ac:dyDescent="0.25">
      <c r="A77" s="312"/>
      <c r="B77" s="313"/>
      <c r="C77" s="312"/>
      <c r="D77" s="314"/>
      <c r="E77" s="198"/>
      <c r="F77" s="198"/>
      <c r="G77" s="198"/>
      <c r="H77" s="204"/>
      <c r="I77" s="313"/>
      <c r="J77" s="204"/>
      <c r="K77" s="314"/>
      <c r="L77" s="314"/>
      <c r="M77" s="314"/>
      <c r="N77" s="314"/>
      <c r="O77" s="314"/>
      <c r="P77" s="314"/>
      <c r="Q77" s="314"/>
      <c r="R77" s="314"/>
      <c r="S77" s="314"/>
      <c r="T77" s="314"/>
      <c r="U77" s="314"/>
      <c r="V77" s="314"/>
      <c r="W77" s="314"/>
      <c r="X77" s="314"/>
      <c r="Y77" s="314"/>
      <c r="Z77" s="314"/>
      <c r="AA77" s="314"/>
      <c r="AB77" s="314"/>
      <c r="AC77" s="314"/>
      <c r="AD77" s="314"/>
      <c r="AE77" s="314"/>
      <c r="AF77" s="314"/>
      <c r="AG77" s="314"/>
      <c r="AH77" s="314"/>
      <c r="AI77" s="314"/>
      <c r="AJ77" s="314"/>
      <c r="AK77" s="314"/>
      <c r="AL77" s="314"/>
      <c r="AM77" s="314"/>
      <c r="AN77" s="314"/>
      <c r="AO77" s="314"/>
      <c r="AP77" s="314"/>
      <c r="AQ77" s="314"/>
      <c r="AR77" s="314"/>
      <c r="AS77" s="314"/>
      <c r="AT77" s="314"/>
      <c r="AU77" s="314"/>
      <c r="AV77" s="314"/>
      <c r="AW77" s="314"/>
      <c r="AX77" s="314"/>
      <c r="AY77" s="314"/>
      <c r="AZ77" s="314"/>
      <c r="BA77" s="314"/>
      <c r="BB77" s="314"/>
      <c r="BC77" s="314"/>
      <c r="BD77" s="314"/>
      <c r="BE77" s="314"/>
      <c r="BF77" s="314"/>
      <c r="BG77" s="314"/>
      <c r="BH77" s="314"/>
      <c r="BI77" s="314"/>
      <c r="BJ77" s="314"/>
      <c r="BK77" s="314"/>
      <c r="BL77" s="314"/>
      <c r="BM77" s="314"/>
      <c r="BN77" s="314"/>
      <c r="BO77" s="314"/>
      <c r="BP77" s="314"/>
      <c r="BQ77" s="314"/>
      <c r="BR77" s="314"/>
      <c r="BS77" s="314"/>
      <c r="BT77" s="314"/>
      <c r="BU77" s="314"/>
      <c r="BV77" s="314"/>
      <c r="BW77" s="314"/>
      <c r="BX77" s="314"/>
      <c r="BY77" s="314"/>
      <c r="BZ77" s="314"/>
      <c r="CA77" s="314"/>
      <c r="CB77" s="314"/>
      <c r="CC77" s="314"/>
      <c r="CD77" s="314"/>
      <c r="CE77" s="314"/>
      <c r="CF77" s="314"/>
      <c r="CG77" s="314"/>
      <c r="CH77" s="314"/>
      <c r="CI77" s="314"/>
      <c r="CJ77" s="314"/>
      <c r="CK77" s="314"/>
      <c r="CL77" s="314"/>
      <c r="CM77" s="314"/>
      <c r="CN77" s="314"/>
      <c r="CO77" s="314"/>
      <c r="CP77" s="314"/>
      <c r="CQ77" s="314"/>
      <c r="CR77" s="314"/>
      <c r="CS77" s="314"/>
      <c r="CT77" s="314"/>
      <c r="CU77" s="314"/>
      <c r="CV77" s="314"/>
      <c r="CW77" s="314"/>
      <c r="CX77" s="314"/>
      <c r="CY77" s="314"/>
      <c r="CZ77" s="314"/>
      <c r="DA77" s="314"/>
      <c r="DB77" s="314"/>
      <c r="DC77" s="314"/>
      <c r="DD77" s="314"/>
      <c r="DE77" s="314"/>
      <c r="DF77" s="314"/>
      <c r="DG77" s="314"/>
      <c r="DH77" s="314"/>
      <c r="DI77" s="314"/>
      <c r="DJ77" s="314"/>
      <c r="DK77" s="314"/>
      <c r="DL77" s="314"/>
      <c r="DM77" s="314"/>
      <c r="DN77" s="314"/>
      <c r="DO77" s="314"/>
      <c r="DP77" s="314"/>
      <c r="DQ77" s="314"/>
      <c r="DR77" s="314"/>
      <c r="DS77" s="314"/>
      <c r="DT77" s="314"/>
      <c r="DU77" s="314"/>
      <c r="DV77" s="314"/>
      <c r="DW77" s="314"/>
      <c r="DX77" s="314"/>
      <c r="DY77" s="314"/>
      <c r="DZ77" s="314"/>
      <c r="EA77" s="314"/>
      <c r="EB77" s="314"/>
      <c r="EC77" s="314"/>
      <c r="ED77" s="314"/>
      <c r="EE77" s="314"/>
      <c r="EF77" s="314"/>
      <c r="EG77" s="314"/>
      <c r="EH77" s="314"/>
      <c r="EI77" s="314"/>
      <c r="EJ77" s="314"/>
      <c r="EK77" s="314"/>
      <c r="EL77" s="314"/>
      <c r="EM77" s="314"/>
      <c r="EN77" s="314"/>
      <c r="EO77" s="314"/>
      <c r="EP77" s="314"/>
      <c r="EQ77" s="314"/>
      <c r="ER77" s="314"/>
      <c r="ES77" s="314"/>
      <c r="ET77" s="314"/>
      <c r="EU77" s="314"/>
      <c r="EV77" s="314"/>
      <c r="EW77" s="314"/>
      <c r="EX77" s="314"/>
      <c r="EY77" s="314"/>
      <c r="EZ77" s="314"/>
      <c r="FA77" s="314"/>
      <c r="FB77" s="314"/>
      <c r="FC77" s="314"/>
      <c r="FD77" s="314"/>
      <c r="FE77" s="314"/>
      <c r="FF77" s="314"/>
      <c r="FG77" s="314"/>
      <c r="FH77" s="314"/>
      <c r="FI77" s="314"/>
      <c r="FJ77" s="314"/>
      <c r="FK77" s="314"/>
      <c r="FL77" s="314"/>
      <c r="FM77" s="314"/>
      <c r="FN77" s="314"/>
      <c r="FO77" s="314"/>
      <c r="FP77" s="314"/>
      <c r="FQ77" s="314"/>
      <c r="FR77" s="314"/>
      <c r="FS77" s="314"/>
      <c r="FT77" s="314"/>
      <c r="FU77" s="314"/>
      <c r="FV77" s="314"/>
      <c r="FW77" s="314"/>
      <c r="FX77" s="314"/>
      <c r="FY77" s="314"/>
      <c r="FZ77" s="314"/>
      <c r="GA77" s="314"/>
      <c r="GB77" s="314"/>
      <c r="GC77" s="314"/>
      <c r="GD77" s="314"/>
      <c r="GE77" s="314"/>
      <c r="GF77" s="314"/>
      <c r="GG77" s="314"/>
      <c r="GH77" s="314"/>
      <c r="GI77" s="314"/>
      <c r="GJ77" s="314"/>
      <c r="GK77" s="314"/>
      <c r="GL77" s="314"/>
      <c r="GM77" s="314"/>
      <c r="GN77" s="314"/>
      <c r="GO77" s="314"/>
      <c r="GP77" s="314"/>
      <c r="GQ77" s="314"/>
      <c r="GR77" s="314"/>
      <c r="GS77" s="314"/>
      <c r="GT77" s="314"/>
      <c r="GU77" s="314"/>
      <c r="GV77" s="314"/>
      <c r="GW77" s="314"/>
      <c r="GX77" s="314"/>
      <c r="GY77" s="314"/>
      <c r="GZ77" s="314"/>
      <c r="HA77" s="314"/>
      <c r="HB77" s="314"/>
      <c r="HC77" s="314"/>
      <c r="HD77" s="314"/>
      <c r="HE77" s="314"/>
      <c r="HF77" s="314"/>
      <c r="HG77" s="314"/>
      <c r="HH77" s="314"/>
      <c r="HI77" s="314"/>
      <c r="HJ77" s="314"/>
      <c r="HK77" s="314"/>
      <c r="HL77" s="314"/>
      <c r="HM77" s="314"/>
      <c r="HN77" s="314"/>
      <c r="HO77" s="314"/>
      <c r="HP77" s="314"/>
      <c r="HQ77" s="314"/>
      <c r="HR77" s="314"/>
      <c r="HS77" s="314"/>
      <c r="HT77" s="314"/>
      <c r="HU77" s="314"/>
      <c r="HV77" s="314"/>
      <c r="HW77" s="314"/>
      <c r="HX77" s="314"/>
      <c r="HY77" s="314"/>
      <c r="HZ77" s="314"/>
      <c r="IA77" s="314"/>
      <c r="IB77" s="314"/>
      <c r="IC77" s="314"/>
      <c r="ID77" s="314"/>
      <c r="IE77" s="314"/>
      <c r="IF77" s="314"/>
      <c r="IG77" s="314"/>
      <c r="IH77" s="314"/>
      <c r="II77" s="314"/>
      <c r="IJ77" s="314"/>
      <c r="IK77" s="314"/>
      <c r="IL77" s="314"/>
      <c r="IM77" s="314"/>
      <c r="IN77" s="314"/>
      <c r="IO77" s="314"/>
      <c r="IP77" s="314"/>
      <c r="IQ77" s="314"/>
      <c r="IR77" s="314"/>
      <c r="IS77" s="314"/>
      <c r="IT77" s="314"/>
      <c r="IU77" s="314"/>
      <c r="IV77" s="314"/>
      <c r="IW77" s="314"/>
      <c r="IX77" s="314"/>
      <c r="IY77" s="314"/>
      <c r="IZ77" s="314"/>
      <c r="JA77" s="314"/>
      <c r="JB77" s="314"/>
      <c r="JC77" s="314"/>
      <c r="JD77" s="314"/>
      <c r="JE77" s="314"/>
      <c r="JF77" s="314"/>
      <c r="JG77" s="314"/>
      <c r="JH77" s="314"/>
      <c r="JI77" s="314"/>
      <c r="JJ77" s="314"/>
      <c r="JK77" s="314"/>
      <c r="JL77" s="314"/>
      <c r="JM77" s="314"/>
      <c r="JN77" s="314"/>
      <c r="JO77" s="314"/>
      <c r="JP77" s="314"/>
      <c r="JQ77" s="314"/>
      <c r="JR77" s="314"/>
      <c r="JS77" s="314"/>
      <c r="JT77" s="314"/>
      <c r="JU77" s="314"/>
      <c r="JV77" s="314"/>
    </row>
    <row r="78" spans="1:282" x14ac:dyDescent="0.25">
      <c r="A78" t="s">
        <v>479</v>
      </c>
      <c r="B78" s="313"/>
      <c r="C78" s="322">
        <f>IF(C75&gt;0,0,-(C72+C73)*$C$37)</f>
        <v>-975.00000000000011</v>
      </c>
      <c r="D78" s="322">
        <f t="shared" ref="D78:BO78" si="80">IF(D75&gt;0,0,-(D72+D73)*$C$37)</f>
        <v>-970.35079016956217</v>
      </c>
      <c r="E78" s="322">
        <f t="shared" si="80"/>
        <v>-965.69383165607348</v>
      </c>
      <c r="F78" s="322">
        <f t="shared" si="80"/>
        <v>-961.02911154506251</v>
      </c>
      <c r="G78" s="322">
        <f t="shared" si="80"/>
        <v>-956.35661690053303</v>
      </c>
      <c r="H78" s="322">
        <f t="shared" si="80"/>
        <v>-951.67633476492938</v>
      </c>
      <c r="I78" s="322">
        <f t="shared" si="80"/>
        <v>-946.98825215909972</v>
      </c>
      <c r="J78" s="322">
        <f t="shared" si="80"/>
        <v>-942.2923560822602</v>
      </c>
      <c r="K78" s="322">
        <f t="shared" si="80"/>
        <v>-937.58863351195964</v>
      </c>
      <c r="L78" s="322">
        <f t="shared" si="80"/>
        <v>-932.87707140404177</v>
      </c>
      <c r="M78" s="322">
        <f t="shared" si="80"/>
        <v>-928.15765669261077</v>
      </c>
      <c r="N78" s="322">
        <f t="shared" si="80"/>
        <v>-923.43037628999389</v>
      </c>
      <c r="O78" s="322">
        <f t="shared" si="80"/>
        <v>-918.69521708670607</v>
      </c>
      <c r="P78" s="322">
        <f t="shared" si="80"/>
        <v>-913.95216595141267</v>
      </c>
      <c r="Q78" s="322">
        <f t="shared" si="80"/>
        <v>-909.20120973089388</v>
      </c>
      <c r="R78" s="322">
        <f t="shared" si="80"/>
        <v>-904.44233525000755</v>
      </c>
      <c r="S78" s="322">
        <f t="shared" si="80"/>
        <v>-899.67552931165312</v>
      </c>
      <c r="T78" s="322">
        <f t="shared" si="80"/>
        <v>-894.90077869673462</v>
      </c>
      <c r="U78" s="322">
        <f t="shared" si="80"/>
        <v>-890.11807016412456</v>
      </c>
      <c r="V78" s="322">
        <f t="shared" si="80"/>
        <v>-885.32739045062715</v>
      </c>
      <c r="W78" s="322">
        <f t="shared" si="80"/>
        <v>-880.5287262709403</v>
      </c>
      <c r="X78" s="322">
        <f t="shared" si="80"/>
        <v>-875.72206431762072</v>
      </c>
      <c r="Y78" s="322">
        <f t="shared" si="80"/>
        <v>-870.90739126104552</v>
      </c>
      <c r="Z78" s="322">
        <f t="shared" si="80"/>
        <v>-866.08469374937613</v>
      </c>
      <c r="AA78" s="322">
        <f t="shared" si="80"/>
        <v>-861.25395840852059</v>
      </c>
      <c r="AB78" s="322">
        <f t="shared" si="80"/>
        <v>-856.41517184209692</v>
      </c>
      <c r="AC78" s="322">
        <f t="shared" si="80"/>
        <v>-851.56832063139598</v>
      </c>
      <c r="AD78" s="322">
        <f t="shared" si="80"/>
        <v>-846.71339133534377</v>
      </c>
      <c r="AE78" s="322">
        <f t="shared" si="80"/>
        <v>-841.85037049046491</v>
      </c>
      <c r="AF78" s="322">
        <f t="shared" si="80"/>
        <v>-836.97924461084449</v>
      </c>
      <c r="AG78" s="322">
        <f t="shared" si="80"/>
        <v>-832.10000018809137</v>
      </c>
      <c r="AH78" s="322">
        <f t="shared" si="80"/>
        <v>-827.21262369130045</v>
      </c>
      <c r="AI78" s="322">
        <f t="shared" si="80"/>
        <v>-822.31710156701479</v>
      </c>
      <c r="AJ78" s="322">
        <f t="shared" si="80"/>
        <v>-817.41342023918867</v>
      </c>
      <c r="AK78" s="322">
        <f t="shared" si="80"/>
        <v>-812.50156610914951</v>
      </c>
      <c r="AL78" s="322">
        <f t="shared" si="80"/>
        <v>-807.58152555556023</v>
      </c>
      <c r="AM78" s="322">
        <f t="shared" si="80"/>
        <v>-802.65328493438165</v>
      </c>
      <c r="AN78" s="322">
        <f t="shared" si="80"/>
        <v>-797.71683057883445</v>
      </c>
      <c r="AO78" s="322">
        <f t="shared" si="80"/>
        <v>-792.77214879936128</v>
      </c>
      <c r="AP78" s="322">
        <f t="shared" si="80"/>
        <v>-787.81922588358896</v>
      </c>
      <c r="AQ78" s="322">
        <f t="shared" si="80"/>
        <v>-782.85804809629053</v>
      </c>
      <c r="AR78" s="322">
        <f t="shared" si="80"/>
        <v>-777.88860167934649</v>
      </c>
      <c r="AS78" s="322">
        <f t="shared" si="80"/>
        <v>-772.91087285170761</v>
      </c>
      <c r="AT78" s="322">
        <f t="shared" si="80"/>
        <v>-767.92484780935592</v>
      </c>
      <c r="AU78" s="322">
        <f t="shared" si="80"/>
        <v>-762.93051272526714</v>
      </c>
      <c r="AV78" s="322">
        <f t="shared" si="80"/>
        <v>-757.92785374937137</v>
      </c>
      <c r="AW78" s="322">
        <f t="shared" si="80"/>
        <v>-752.91685700851588</v>
      </c>
      <c r="AX78" s="322">
        <f t="shared" si="80"/>
        <v>-747.89750860642562</v>
      </c>
      <c r="AY78" s="322">
        <f t="shared" si="80"/>
        <v>-742.86979462366514</v>
      </c>
      <c r="AZ78" s="322">
        <f t="shared" si="80"/>
        <v>-737.83370111760007</v>
      </c>
      <c r="BA78" s="322">
        <f t="shared" si="80"/>
        <v>-732.78921412235832</v>
      </c>
      <c r="BB78" s="322">
        <f t="shared" si="80"/>
        <v>-727.7363196487911</v>
      </c>
      <c r="BC78" s="322">
        <f t="shared" si="80"/>
        <v>-722.67500368443461</v>
      </c>
      <c r="BD78" s="322">
        <f t="shared" si="80"/>
        <v>-717.60525219347085</v>
      </c>
      <c r="BE78" s="322">
        <f t="shared" si="80"/>
        <v>-712.52705111668877</v>
      </c>
      <c r="BF78" s="322">
        <f t="shared" si="80"/>
        <v>-707.44038637144547</v>
      </c>
      <c r="BG78" s="322">
        <f t="shared" si="80"/>
        <v>-702.34524385162672</v>
      </c>
      <c r="BH78" s="322">
        <f t="shared" si="80"/>
        <v>-697.2416094276083</v>
      </c>
      <c r="BI78" s="322">
        <f t="shared" si="80"/>
        <v>-692.12946894621643</v>
      </c>
      <c r="BJ78" s="322">
        <f t="shared" si="80"/>
        <v>-687.00880823068894</v>
      </c>
      <c r="BK78" s="322">
        <f t="shared" si="80"/>
        <v>-681.87961308063564</v>
      </c>
      <c r="BL78" s="322">
        <f t="shared" si="80"/>
        <v>-676.74186927199889</v>
      </c>
      <c r="BM78" s="322">
        <f t="shared" si="80"/>
        <v>-671.59556255701443</v>
      </c>
      <c r="BN78" s="322">
        <f t="shared" si="80"/>
        <v>-666.44067866417151</v>
      </c>
      <c r="BO78" s="322">
        <f t="shared" si="80"/>
        <v>-661.27720329817396</v>
      </c>
      <c r="BP78" s="322">
        <f t="shared" ref="BP78:EA78" si="81">IF(BP75&gt;0,0,-(BP72+BP73)*$C$37)</f>
        <v>-656.10512213989978</v>
      </c>
      <c r="BQ78" s="322">
        <f t="shared" si="81"/>
        <v>-650.92442084636184</v>
      </c>
      <c r="BR78" s="322">
        <f t="shared" si="81"/>
        <v>-645.73508505066798</v>
      </c>
      <c r="BS78" s="322">
        <f t="shared" si="81"/>
        <v>-640.53710036198117</v>
      </c>
      <c r="BT78" s="322">
        <f t="shared" si="81"/>
        <v>-635.33045236547991</v>
      </c>
      <c r="BU78" s="322">
        <f t="shared" si="81"/>
        <v>-630.11512662231792</v>
      </c>
      <c r="BV78" s="322">
        <f t="shared" si="81"/>
        <v>-624.89110866958401</v>
      </c>
      <c r="BW78" s="322">
        <f t="shared" si="81"/>
        <v>-619.65838402026213</v>
      </c>
      <c r="BX78" s="322">
        <f t="shared" si="81"/>
        <v>-614.41693816319139</v>
      </c>
      <c r="BY78" s="322">
        <f t="shared" si="81"/>
        <v>-609.1667565630255</v>
      </c>
      <c r="BZ78" s="322">
        <f t="shared" si="81"/>
        <v>-603.90782466019277</v>
      </c>
      <c r="CA78" s="322">
        <f t="shared" si="81"/>
        <v>-598.64012787085528</v>
      </c>
      <c r="CB78" s="322">
        <f t="shared" si="81"/>
        <v>-593.36365158686885</v>
      </c>
      <c r="CC78" s="322">
        <f t="shared" si="81"/>
        <v>-588.07838117574249</v>
      </c>
      <c r="CD78" s="322">
        <f t="shared" si="81"/>
        <v>-582.78430198059766</v>
      </c>
      <c r="CE78" s="322">
        <f t="shared" si="81"/>
        <v>-577.48139932012737</v>
      </c>
      <c r="CF78" s="322">
        <f t="shared" si="81"/>
        <v>-572.16965848855648</v>
      </c>
      <c r="CG78" s="322">
        <f t="shared" si="81"/>
        <v>-566.84906475559956</v>
      </c>
      <c r="CH78" s="322">
        <f t="shared" si="81"/>
        <v>-561.51960336642105</v>
      </c>
      <c r="CI78" s="322">
        <f t="shared" si="81"/>
        <v>-556.18125954159405</v>
      </c>
      <c r="CJ78" s="322">
        <f t="shared" si="81"/>
        <v>-550.83401847705886</v>
      </c>
      <c r="CK78" s="322">
        <f t="shared" si="81"/>
        <v>-545.47786534408283</v>
      </c>
      <c r="CL78" s="322">
        <f t="shared" si="81"/>
        <v>-540.11278528921855</v>
      </c>
      <c r="CM78" s="322">
        <f t="shared" si="81"/>
        <v>-534.73876343426264</v>
      </c>
      <c r="CN78" s="322">
        <f t="shared" si="81"/>
        <v>-529.35578487621524</v>
      </c>
      <c r="CO78" s="322">
        <f t="shared" si="81"/>
        <v>-523.96383468723786</v>
      </c>
      <c r="CP78" s="322">
        <f t="shared" si="81"/>
        <v>-518.56289791461211</v>
      </c>
      <c r="CQ78" s="322">
        <f t="shared" si="81"/>
        <v>-513.15295958069862</v>
      </c>
      <c r="CR78" s="322">
        <f t="shared" si="81"/>
        <v>-507.73400468289537</v>
      </c>
      <c r="CS78" s="322">
        <f t="shared" si="81"/>
        <v>-502.30601819359566</v>
      </c>
      <c r="CT78" s="322">
        <f t="shared" si="81"/>
        <v>-496.86898506014717</v>
      </c>
      <c r="CU78" s="322">
        <f t="shared" si="81"/>
        <v>-491.42289020480962</v>
      </c>
      <c r="CV78" s="322">
        <f t="shared" si="81"/>
        <v>-485.96771852471318</v>
      </c>
      <c r="CW78" s="322">
        <f t="shared" si="81"/>
        <v>-480.50345489181649</v>
      </c>
      <c r="CX78" s="322">
        <f t="shared" si="81"/>
        <v>-475.03008415286502</v>
      </c>
      <c r="CY78" s="322">
        <f t="shared" si="81"/>
        <v>-469.54759112934869</v>
      </c>
      <c r="CZ78" s="322">
        <f t="shared" si="81"/>
        <v>-464.05596061745973</v>
      </c>
      <c r="DA78" s="322">
        <f t="shared" si="81"/>
        <v>-458.55517738805099</v>
      </c>
      <c r="DB78" s="322">
        <f t="shared" si="81"/>
        <v>-453.0452261865932</v>
      </c>
      <c r="DC78" s="322">
        <f t="shared" si="81"/>
        <v>-447.526091733133</v>
      </c>
      <c r="DD78" s="322">
        <f t="shared" si="81"/>
        <v>-441.99775872225041</v>
      </c>
      <c r="DE78" s="322">
        <f t="shared" si="81"/>
        <v>-436.46021182301638</v>
      </c>
      <c r="DF78" s="322">
        <f t="shared" si="81"/>
        <v>-430.91343567895024</v>
      </c>
      <c r="DG78" s="322">
        <f t="shared" si="81"/>
        <v>-425.35741490797727</v>
      </c>
      <c r="DH78" s="322">
        <f t="shared" si="81"/>
        <v>-419.79213410238611</v>
      </c>
      <c r="DI78" s="322">
        <f t="shared" si="81"/>
        <v>-414.21757782878558</v>
      </c>
      <c r="DJ78" s="322">
        <f t="shared" si="81"/>
        <v>-408.63373062806238</v>
      </c>
      <c r="DK78" s="322">
        <f t="shared" si="81"/>
        <v>-403.04057701533804</v>
      </c>
      <c r="DL78" s="322">
        <f t="shared" si="81"/>
        <v>-397.43810147992576</v>
      </c>
      <c r="DM78" s="322">
        <f t="shared" si="81"/>
        <v>-391.82628848528782</v>
      </c>
      <c r="DN78" s="322">
        <f t="shared" si="81"/>
        <v>-386.20512246899216</v>
      </c>
      <c r="DO78" s="322">
        <f t="shared" si="81"/>
        <v>-380.57458784266936</v>
      </c>
      <c r="DP78" s="322">
        <f t="shared" si="81"/>
        <v>-374.93466899196932</v>
      </c>
      <c r="DQ78" s="322">
        <f t="shared" si="81"/>
        <v>-369.2853502765181</v>
      </c>
      <c r="DR78" s="322">
        <f t="shared" si="81"/>
        <v>-363.62661602987447</v>
      </c>
      <c r="DS78" s="322">
        <f t="shared" si="81"/>
        <v>-357.95845055948638</v>
      </c>
      <c r="DT78" s="322">
        <f t="shared" si="81"/>
        <v>-352.28083814664768</v>
      </c>
      <c r="DU78" s="322">
        <f t="shared" si="81"/>
        <v>-346.59376304645428</v>
      </c>
      <c r="DV78" s="322">
        <f t="shared" si="81"/>
        <v>-340.89720948776051</v>
      </c>
      <c r="DW78" s="322">
        <f t="shared" si="81"/>
        <v>-335.19116167313564</v>
      </c>
      <c r="DX78" s="322">
        <f t="shared" si="81"/>
        <v>-329.47560377881973</v>
      </c>
      <c r="DY78" s="322">
        <f t="shared" si="81"/>
        <v>-323.75051995467993</v>
      </c>
      <c r="DZ78" s="322">
        <f t="shared" si="81"/>
        <v>-318.01589432416654</v>
      </c>
      <c r="EA78" s="322">
        <f t="shared" si="81"/>
        <v>-312.27171098426902</v>
      </c>
      <c r="EB78" s="322">
        <f t="shared" ref="EB78:GM78" si="82">IF(EB75&gt;0,0,-(EB72+EB73)*$C$37)</f>
        <v>-306.51795400547167</v>
      </c>
      <c r="EC78" s="322">
        <f t="shared" si="82"/>
        <v>-300.75460743170959</v>
      </c>
      <c r="ED78" s="322">
        <f t="shared" si="82"/>
        <v>-294.98165528032467</v>
      </c>
      <c r="EE78" s="322">
        <f t="shared" si="82"/>
        <v>-289.19908154202068</v>
      </c>
      <c r="EF78" s="322">
        <f t="shared" si="82"/>
        <v>-283.40687018081957</v>
      </c>
      <c r="EG78" s="322">
        <f t="shared" si="82"/>
        <v>-277.60500513401644</v>
      </c>
      <c r="EH78" s="322">
        <f t="shared" si="82"/>
        <v>-271.7934703121353</v>
      </c>
      <c r="EI78" s="322">
        <f t="shared" si="82"/>
        <v>-265.97224959888433</v>
      </c>
      <c r="EJ78" s="322">
        <f t="shared" si="82"/>
        <v>-260.14132685111133</v>
      </c>
      <c r="EK78" s="322">
        <f t="shared" si="82"/>
        <v>-254.3006858987587</v>
      </c>
      <c r="EL78" s="322">
        <f t="shared" si="82"/>
        <v>-248.45031054481879</v>
      </c>
      <c r="EM78" s="322">
        <f t="shared" si="82"/>
        <v>-242.59018456528901</v>
      </c>
      <c r="EN78" s="322">
        <f t="shared" si="82"/>
        <v>-236.72029170912668</v>
      </c>
      <c r="EO78" s="322">
        <f t="shared" si="82"/>
        <v>-230.84061569820406</v>
      </c>
      <c r="EP78" s="322">
        <f t="shared" si="82"/>
        <v>-224.95114022726327</v>
      </c>
      <c r="EQ78" s="322">
        <f t="shared" si="82"/>
        <v>-219.0518489638709</v>
      </c>
      <c r="ER78" s="322">
        <f t="shared" si="82"/>
        <v>-213.14272554837285</v>
      </c>
      <c r="ES78" s="322">
        <f t="shared" si="82"/>
        <v>-207.22375359384898</v>
      </c>
      <c r="ET78" s="322">
        <f t="shared" si="82"/>
        <v>-201.29491668606755</v>
      </c>
      <c r="EU78" s="322">
        <f t="shared" si="82"/>
        <v>-195.35619838343985</v>
      </c>
      <c r="EV78" s="322">
        <f t="shared" si="82"/>
        <v>-189.40758221697442</v>
      </c>
      <c r="EW78" s="322">
        <f t="shared" si="82"/>
        <v>-183.44905169023156</v>
      </c>
      <c r="EX78" s="322">
        <f t="shared" si="82"/>
        <v>-177.48059027927744</v>
      </c>
      <c r="EY78" s="322">
        <f t="shared" si="82"/>
        <v>-171.50218143263842</v>
      </c>
      <c r="EZ78" s="322">
        <f t="shared" si="82"/>
        <v>-165.513808571255</v>
      </c>
      <c r="FA78" s="322">
        <f t="shared" si="82"/>
        <v>-159.51545508843594</v>
      </c>
      <c r="FB78" s="322">
        <f t="shared" si="82"/>
        <v>-153.50710434981215</v>
      </c>
      <c r="FC78" s="322">
        <f t="shared" si="82"/>
        <v>-147.48873969329068</v>
      </c>
      <c r="FD78" s="322">
        <f t="shared" si="82"/>
        <v>-141.46034442900833</v>
      </c>
      <c r="FE78" s="322">
        <f t="shared" si="82"/>
        <v>-135.42190183928554</v>
      </c>
      <c r="FF78" s="322">
        <f t="shared" si="82"/>
        <v>-129.37339517857984</v>
      </c>
      <c r="FG78" s="322">
        <f t="shared" si="82"/>
        <v>-123.31480767343966</v>
      </c>
      <c r="FH78" s="322">
        <f t="shared" si="82"/>
        <v>-117.24612252245755</v>
      </c>
      <c r="FI78" s="322">
        <f t="shared" si="82"/>
        <v>-111.16732289622384</v>
      </c>
      <c r="FJ78" s="322">
        <f t="shared" si="82"/>
        <v>-105.0783919372797</v>
      </c>
      <c r="FK78" s="322">
        <f t="shared" si="82"/>
        <v>-98.979312760070684</v>
      </c>
      <c r="FL78" s="322">
        <f t="shared" si="82"/>
        <v>-92.870068450899637</v>
      </c>
      <c r="FM78" s="322">
        <f t="shared" si="82"/>
        <v>-86.75064206787998</v>
      </c>
      <c r="FN78" s="322">
        <f t="shared" si="82"/>
        <v>-80.621016640888627</v>
      </c>
      <c r="FO78" s="322">
        <f t="shared" si="82"/>
        <v>-74.481175171518942</v>
      </c>
      <c r="FP78" s="322">
        <f t="shared" si="82"/>
        <v>-68.331100633033657</v>
      </c>
      <c r="FQ78" s="322">
        <f t="shared" si="82"/>
        <v>-62.170775970317557</v>
      </c>
      <c r="FR78" s="322">
        <f t="shared" si="82"/>
        <v>-56.000184099830264</v>
      </c>
      <c r="FS78" s="322">
        <f t="shared" si="82"/>
        <v>-49.819307909558823</v>
      </c>
      <c r="FT78" s="322">
        <f t="shared" si="82"/>
        <v>-43.628130258970259</v>
      </c>
      <c r="FU78" s="322">
        <f t="shared" si="82"/>
        <v>-37.426633978964048</v>
      </c>
      <c r="FV78" s="322">
        <f t="shared" si="82"/>
        <v>-31.214801871824502</v>
      </c>
      <c r="FW78" s="322">
        <f t="shared" si="82"/>
        <v>-24.992616711173053</v>
      </c>
      <c r="FX78" s="322">
        <f t="shared" si="82"/>
        <v>-18.760061241920518</v>
      </c>
      <c r="FY78" s="322">
        <f t="shared" si="82"/>
        <v>-12.517118180219226</v>
      </c>
      <c r="FZ78" s="322">
        <f t="shared" si="82"/>
        <v>-6.2637702134150999</v>
      </c>
      <c r="GA78" s="322">
        <f t="shared" si="82"/>
        <v>3.6531370521212618E-13</v>
      </c>
      <c r="GB78" s="322">
        <f t="shared" si="82"/>
        <v>3.6531370521212618E-13</v>
      </c>
      <c r="GC78" s="322">
        <f t="shared" si="82"/>
        <v>3.6531370521212618E-13</v>
      </c>
      <c r="GD78" s="322">
        <f t="shared" si="82"/>
        <v>3.6531370521212618E-13</v>
      </c>
      <c r="GE78" s="322">
        <f t="shared" si="82"/>
        <v>3.6531370521212618E-13</v>
      </c>
      <c r="GF78" s="322">
        <f t="shared" si="82"/>
        <v>3.6531370521212618E-13</v>
      </c>
      <c r="GG78" s="322">
        <f t="shared" si="82"/>
        <v>3.6531370521212618E-13</v>
      </c>
      <c r="GH78" s="322">
        <f t="shared" si="82"/>
        <v>3.6531370521212618E-13</v>
      </c>
      <c r="GI78" s="322">
        <f t="shared" si="82"/>
        <v>3.6531370521212618E-13</v>
      </c>
      <c r="GJ78" s="322">
        <f t="shared" si="82"/>
        <v>3.6531370521212618E-13</v>
      </c>
      <c r="GK78" s="322">
        <f t="shared" si="82"/>
        <v>3.6531370521212618E-13</v>
      </c>
      <c r="GL78" s="322">
        <f t="shared" si="82"/>
        <v>3.6531370521212618E-13</v>
      </c>
      <c r="GM78" s="322">
        <f t="shared" si="82"/>
        <v>3.6531370521212618E-13</v>
      </c>
      <c r="GN78" s="322">
        <f t="shared" ref="GN78:IY78" si="83">IF(GN75&gt;0,0,-(GN72+GN73)*$C$37)</f>
        <v>3.6531370521212618E-13</v>
      </c>
      <c r="GO78" s="322">
        <f t="shared" si="83"/>
        <v>3.6531370521212618E-13</v>
      </c>
      <c r="GP78" s="322">
        <f t="shared" si="83"/>
        <v>3.6531370521212618E-13</v>
      </c>
      <c r="GQ78" s="322">
        <f t="shared" si="83"/>
        <v>3.6531370521212618E-13</v>
      </c>
      <c r="GR78" s="322">
        <f t="shared" si="83"/>
        <v>3.6531370521212618E-13</v>
      </c>
      <c r="GS78" s="322">
        <f t="shared" si="83"/>
        <v>3.6531370521212618E-13</v>
      </c>
      <c r="GT78" s="322">
        <f t="shared" si="83"/>
        <v>3.6531370521212618E-13</v>
      </c>
      <c r="GU78" s="322">
        <f t="shared" si="83"/>
        <v>3.6531370521212618E-13</v>
      </c>
      <c r="GV78" s="322">
        <f t="shared" si="83"/>
        <v>3.6531370521212618E-13</v>
      </c>
      <c r="GW78" s="322">
        <f t="shared" si="83"/>
        <v>3.6531370521212618E-13</v>
      </c>
      <c r="GX78" s="322">
        <f t="shared" si="83"/>
        <v>3.6531370521212618E-13</v>
      </c>
      <c r="GY78" s="322">
        <f t="shared" si="83"/>
        <v>3.6531370521212618E-13</v>
      </c>
      <c r="GZ78" s="322">
        <f t="shared" si="83"/>
        <v>3.6531370521212618E-13</v>
      </c>
      <c r="HA78" s="322">
        <f t="shared" si="83"/>
        <v>3.6531370521212618E-13</v>
      </c>
      <c r="HB78" s="322">
        <f t="shared" si="83"/>
        <v>3.6531370521212618E-13</v>
      </c>
      <c r="HC78" s="322">
        <f t="shared" si="83"/>
        <v>3.6531370521212618E-13</v>
      </c>
      <c r="HD78" s="322">
        <f t="shared" si="83"/>
        <v>3.6531370521212618E-13</v>
      </c>
      <c r="HE78" s="322">
        <f t="shared" si="83"/>
        <v>3.6531370521212618E-13</v>
      </c>
      <c r="HF78" s="322">
        <f t="shared" si="83"/>
        <v>3.6531370521212618E-13</v>
      </c>
      <c r="HG78" s="322">
        <f t="shared" si="83"/>
        <v>3.6531370521212618E-13</v>
      </c>
      <c r="HH78" s="322">
        <f t="shared" si="83"/>
        <v>3.6531370521212618E-13</v>
      </c>
      <c r="HI78" s="322">
        <f t="shared" si="83"/>
        <v>3.6531370521212618E-13</v>
      </c>
      <c r="HJ78" s="322">
        <f t="shared" si="83"/>
        <v>3.6531370521212618E-13</v>
      </c>
      <c r="HK78" s="322">
        <f t="shared" si="83"/>
        <v>3.6531370521212618E-13</v>
      </c>
      <c r="HL78" s="322">
        <f t="shared" si="83"/>
        <v>3.6531370521212618E-13</v>
      </c>
      <c r="HM78" s="322">
        <f t="shared" si="83"/>
        <v>3.6531370521212618E-13</v>
      </c>
      <c r="HN78" s="322">
        <f t="shared" si="83"/>
        <v>3.6531370521212618E-13</v>
      </c>
      <c r="HO78" s="322">
        <f t="shared" si="83"/>
        <v>3.6531370521212618E-13</v>
      </c>
      <c r="HP78" s="322">
        <f t="shared" si="83"/>
        <v>3.6531370521212618E-13</v>
      </c>
      <c r="HQ78" s="322">
        <f t="shared" si="83"/>
        <v>3.6531370521212618E-13</v>
      </c>
      <c r="HR78" s="322">
        <f t="shared" si="83"/>
        <v>3.6531370521212618E-13</v>
      </c>
      <c r="HS78" s="322">
        <f t="shared" si="83"/>
        <v>3.6531370521212618E-13</v>
      </c>
      <c r="HT78" s="322">
        <f t="shared" si="83"/>
        <v>3.6531370521212618E-13</v>
      </c>
      <c r="HU78" s="322">
        <f t="shared" si="83"/>
        <v>3.6531370521212618E-13</v>
      </c>
      <c r="HV78" s="322">
        <f t="shared" si="83"/>
        <v>3.6531370521212618E-13</v>
      </c>
      <c r="HW78" s="322">
        <f t="shared" si="83"/>
        <v>3.6531370521212618E-13</v>
      </c>
      <c r="HX78" s="322">
        <f t="shared" si="83"/>
        <v>3.6531370521212618E-13</v>
      </c>
      <c r="HY78" s="322">
        <f t="shared" si="83"/>
        <v>3.6531370521212618E-13</v>
      </c>
      <c r="HZ78" s="322">
        <f t="shared" si="83"/>
        <v>3.6531370521212618E-13</v>
      </c>
      <c r="IA78" s="322">
        <f t="shared" si="83"/>
        <v>3.6531370521212618E-13</v>
      </c>
      <c r="IB78" s="322">
        <f t="shared" si="83"/>
        <v>3.6531370521212618E-13</v>
      </c>
      <c r="IC78" s="322">
        <f t="shared" si="83"/>
        <v>3.6531370521212618E-13</v>
      </c>
      <c r="ID78" s="322">
        <f t="shared" si="83"/>
        <v>3.6531370521212618E-13</v>
      </c>
      <c r="IE78" s="322">
        <f t="shared" si="83"/>
        <v>3.6531370521212618E-13</v>
      </c>
      <c r="IF78" s="322">
        <f t="shared" si="83"/>
        <v>3.6531370521212618E-13</v>
      </c>
      <c r="IG78" s="322">
        <f t="shared" si="83"/>
        <v>3.6531370521212618E-13</v>
      </c>
      <c r="IH78" s="322">
        <f t="shared" si="83"/>
        <v>3.6531370521212618E-13</v>
      </c>
      <c r="II78" s="322">
        <f t="shared" si="83"/>
        <v>3.6531370521212618E-13</v>
      </c>
      <c r="IJ78" s="322">
        <f t="shared" si="83"/>
        <v>3.6531370521212618E-13</v>
      </c>
      <c r="IK78" s="322">
        <f t="shared" si="83"/>
        <v>3.6531370521212618E-13</v>
      </c>
      <c r="IL78" s="322">
        <f t="shared" si="83"/>
        <v>3.6531370521212618E-13</v>
      </c>
      <c r="IM78" s="322">
        <f t="shared" si="83"/>
        <v>3.6531370521212618E-13</v>
      </c>
      <c r="IN78" s="322">
        <f t="shared" si="83"/>
        <v>3.6531370521212618E-13</v>
      </c>
      <c r="IO78" s="322">
        <f t="shared" si="83"/>
        <v>3.6531370521212618E-13</v>
      </c>
      <c r="IP78" s="322">
        <f t="shared" si="83"/>
        <v>3.6531370521212618E-13</v>
      </c>
      <c r="IQ78" s="322">
        <f t="shared" si="83"/>
        <v>3.6531370521212618E-13</v>
      </c>
      <c r="IR78" s="322">
        <f t="shared" si="83"/>
        <v>3.6531370521212618E-13</v>
      </c>
      <c r="IS78" s="322">
        <f t="shared" si="83"/>
        <v>3.6531370521212618E-13</v>
      </c>
      <c r="IT78" s="322">
        <f t="shared" si="83"/>
        <v>3.6531370521212618E-13</v>
      </c>
      <c r="IU78" s="322">
        <f t="shared" si="83"/>
        <v>3.6531370521212618E-13</v>
      </c>
      <c r="IV78" s="322">
        <f t="shared" si="83"/>
        <v>3.6531370521212618E-13</v>
      </c>
      <c r="IW78" s="322">
        <f t="shared" si="83"/>
        <v>3.6531370521212618E-13</v>
      </c>
      <c r="IX78" s="322">
        <f t="shared" si="83"/>
        <v>3.6531370521212618E-13</v>
      </c>
      <c r="IY78" s="322">
        <f t="shared" si="83"/>
        <v>3.6531370521212618E-13</v>
      </c>
      <c r="IZ78" s="322">
        <f t="shared" ref="IZ78:JV78" si="84">IF(IZ75&gt;0,0,-(IZ72+IZ73)*$C$37)</f>
        <v>3.6531370521212618E-13</v>
      </c>
      <c r="JA78" s="322">
        <f t="shared" si="84"/>
        <v>3.6531370521212618E-13</v>
      </c>
      <c r="JB78" s="322">
        <f t="shared" si="84"/>
        <v>3.6531370521212618E-13</v>
      </c>
      <c r="JC78" s="322">
        <f t="shared" si="84"/>
        <v>3.6531370521212618E-13</v>
      </c>
      <c r="JD78" s="322">
        <f t="shared" si="84"/>
        <v>3.6531370521212618E-13</v>
      </c>
      <c r="JE78" s="322">
        <f t="shared" si="84"/>
        <v>3.6531370521212618E-13</v>
      </c>
      <c r="JF78" s="322">
        <f t="shared" si="84"/>
        <v>3.6531370521212618E-13</v>
      </c>
      <c r="JG78" s="322">
        <f t="shared" si="84"/>
        <v>3.6531370521212618E-13</v>
      </c>
      <c r="JH78" s="322">
        <f t="shared" si="84"/>
        <v>3.6531370521212618E-13</v>
      </c>
      <c r="JI78" s="322">
        <f t="shared" si="84"/>
        <v>3.6531370521212618E-13</v>
      </c>
      <c r="JJ78" s="322">
        <f t="shared" si="84"/>
        <v>3.6531370521212618E-13</v>
      </c>
      <c r="JK78" s="322">
        <f t="shared" si="84"/>
        <v>3.6531370521212618E-13</v>
      </c>
      <c r="JL78" s="322">
        <f t="shared" si="84"/>
        <v>3.6531370521212618E-13</v>
      </c>
      <c r="JM78" s="322">
        <f t="shared" si="84"/>
        <v>3.6531370521212618E-13</v>
      </c>
      <c r="JN78" s="322">
        <f t="shared" si="84"/>
        <v>3.6531370521212618E-13</v>
      </c>
      <c r="JO78" s="322">
        <f t="shared" si="84"/>
        <v>3.6531370521212618E-13</v>
      </c>
      <c r="JP78" s="322">
        <f t="shared" si="84"/>
        <v>3.6531370521212618E-13</v>
      </c>
      <c r="JQ78" s="322">
        <f t="shared" si="84"/>
        <v>3.6531370521212618E-13</v>
      </c>
      <c r="JR78" s="322">
        <f t="shared" si="84"/>
        <v>3.6531370521212618E-13</v>
      </c>
      <c r="JS78" s="322">
        <f t="shared" si="84"/>
        <v>3.6531370521212618E-13</v>
      </c>
      <c r="JT78" s="322">
        <f t="shared" si="84"/>
        <v>3.6531370521212618E-13</v>
      </c>
      <c r="JU78" s="322">
        <f t="shared" si="84"/>
        <v>3.6531370521212618E-13</v>
      </c>
      <c r="JV78" s="322">
        <f t="shared" si="84"/>
        <v>3.6531370521212618E-13</v>
      </c>
    </row>
    <row r="79" spans="1:282" ht="30" x14ac:dyDescent="0.25">
      <c r="A79" s="326" t="s">
        <v>480</v>
      </c>
      <c r="B79" s="313"/>
      <c r="C79" s="340">
        <f t="shared" ref="C79:BN79" si="85">-(C74+C78)</f>
        <v>3764.5258982626951</v>
      </c>
      <c r="D79" s="340">
        <f t="shared" si="85"/>
        <v>3764.5258982626947</v>
      </c>
      <c r="E79" s="340">
        <f t="shared" si="85"/>
        <v>3764.5258982626951</v>
      </c>
      <c r="F79" s="340">
        <f t="shared" si="85"/>
        <v>3764.5258982626947</v>
      </c>
      <c r="G79" s="340">
        <f t="shared" si="85"/>
        <v>3764.5258982626947</v>
      </c>
      <c r="H79" s="340">
        <f t="shared" si="85"/>
        <v>3764.5258982626947</v>
      </c>
      <c r="I79" s="340">
        <f t="shared" si="85"/>
        <v>3764.5258982626947</v>
      </c>
      <c r="J79" s="340">
        <f t="shared" si="85"/>
        <v>3764.5258982626947</v>
      </c>
      <c r="K79" s="340">
        <f t="shared" si="85"/>
        <v>3764.5258982626947</v>
      </c>
      <c r="L79" s="340">
        <f t="shared" si="85"/>
        <v>3764.5258982626947</v>
      </c>
      <c r="M79" s="340">
        <f t="shared" si="85"/>
        <v>3764.5258982626947</v>
      </c>
      <c r="N79" s="340">
        <f t="shared" si="85"/>
        <v>3764.5258982626947</v>
      </c>
      <c r="O79" s="340">
        <f t="shared" si="85"/>
        <v>3764.5258982626947</v>
      </c>
      <c r="P79" s="340">
        <f t="shared" si="85"/>
        <v>3764.5258982626942</v>
      </c>
      <c r="Q79" s="340">
        <f t="shared" si="85"/>
        <v>3764.5258982626947</v>
      </c>
      <c r="R79" s="340">
        <f t="shared" si="85"/>
        <v>3764.5258982626947</v>
      </c>
      <c r="S79" s="340">
        <f t="shared" si="85"/>
        <v>3764.5258982626942</v>
      </c>
      <c r="T79" s="340">
        <f t="shared" si="85"/>
        <v>3764.5258982626942</v>
      </c>
      <c r="U79" s="340">
        <f t="shared" si="85"/>
        <v>3764.5258982626947</v>
      </c>
      <c r="V79" s="340">
        <f t="shared" si="85"/>
        <v>3764.5258982626947</v>
      </c>
      <c r="W79" s="340">
        <f t="shared" si="85"/>
        <v>3764.5258982626942</v>
      </c>
      <c r="X79" s="340">
        <f t="shared" si="85"/>
        <v>3764.5258982626947</v>
      </c>
      <c r="Y79" s="340">
        <f t="shared" si="85"/>
        <v>3764.5258982626951</v>
      </c>
      <c r="Z79" s="340">
        <f t="shared" si="85"/>
        <v>3764.5258982626942</v>
      </c>
      <c r="AA79" s="340">
        <f t="shared" si="85"/>
        <v>3764.5258982626947</v>
      </c>
      <c r="AB79" s="340">
        <f t="shared" si="85"/>
        <v>3764.5258982626947</v>
      </c>
      <c r="AC79" s="340">
        <f t="shared" si="85"/>
        <v>3764.5258982626942</v>
      </c>
      <c r="AD79" s="340">
        <f t="shared" si="85"/>
        <v>3764.5258982626947</v>
      </c>
      <c r="AE79" s="340">
        <f t="shared" si="85"/>
        <v>3764.5258982626947</v>
      </c>
      <c r="AF79" s="340">
        <f t="shared" si="85"/>
        <v>3764.5258982626947</v>
      </c>
      <c r="AG79" s="340">
        <f t="shared" si="85"/>
        <v>3764.5258982626947</v>
      </c>
      <c r="AH79" s="340">
        <f t="shared" si="85"/>
        <v>3764.5258982626947</v>
      </c>
      <c r="AI79" s="340">
        <f t="shared" si="85"/>
        <v>3764.5258982626947</v>
      </c>
      <c r="AJ79" s="340">
        <f t="shared" si="85"/>
        <v>3764.5258982626947</v>
      </c>
      <c r="AK79" s="340">
        <f t="shared" si="85"/>
        <v>3764.5258982626947</v>
      </c>
      <c r="AL79" s="340">
        <f t="shared" si="85"/>
        <v>3764.5258982626942</v>
      </c>
      <c r="AM79" s="340">
        <f t="shared" si="85"/>
        <v>3764.5258982626947</v>
      </c>
      <c r="AN79" s="340">
        <f t="shared" si="85"/>
        <v>3764.5258982626947</v>
      </c>
      <c r="AO79" s="340">
        <f t="shared" si="85"/>
        <v>3764.5258982626947</v>
      </c>
      <c r="AP79" s="340">
        <f t="shared" si="85"/>
        <v>3764.5258982626942</v>
      </c>
      <c r="AQ79" s="340">
        <f t="shared" si="85"/>
        <v>3764.5258982626942</v>
      </c>
      <c r="AR79" s="340">
        <f t="shared" si="85"/>
        <v>3764.5258982626947</v>
      </c>
      <c r="AS79" s="340">
        <f t="shared" si="85"/>
        <v>3764.5258982626942</v>
      </c>
      <c r="AT79" s="340">
        <f t="shared" si="85"/>
        <v>3764.5258982626942</v>
      </c>
      <c r="AU79" s="340">
        <f t="shared" si="85"/>
        <v>3764.5258982626947</v>
      </c>
      <c r="AV79" s="340">
        <f t="shared" si="85"/>
        <v>3764.5258982626942</v>
      </c>
      <c r="AW79" s="340">
        <f t="shared" si="85"/>
        <v>3764.5258982626947</v>
      </c>
      <c r="AX79" s="340">
        <f t="shared" si="85"/>
        <v>3764.5258982626942</v>
      </c>
      <c r="AY79" s="340">
        <f t="shared" si="85"/>
        <v>3764.5258982626947</v>
      </c>
      <c r="AZ79" s="340">
        <f t="shared" si="85"/>
        <v>3764.5258982626947</v>
      </c>
      <c r="BA79" s="340">
        <f t="shared" si="85"/>
        <v>3764.5258982626947</v>
      </c>
      <c r="BB79" s="340">
        <f t="shared" si="85"/>
        <v>3764.5258982626947</v>
      </c>
      <c r="BC79" s="340">
        <f t="shared" si="85"/>
        <v>3764.5258982626947</v>
      </c>
      <c r="BD79" s="340">
        <f t="shared" si="85"/>
        <v>3764.5258982626942</v>
      </c>
      <c r="BE79" s="340">
        <f t="shared" si="85"/>
        <v>3764.5258982626942</v>
      </c>
      <c r="BF79" s="340">
        <f t="shared" si="85"/>
        <v>3764.5258982626947</v>
      </c>
      <c r="BG79" s="340">
        <f t="shared" si="85"/>
        <v>3764.5258982626947</v>
      </c>
      <c r="BH79" s="340">
        <f t="shared" si="85"/>
        <v>3764.5258982626947</v>
      </c>
      <c r="BI79" s="340">
        <f t="shared" si="85"/>
        <v>3764.5258982626947</v>
      </c>
      <c r="BJ79" s="340">
        <f t="shared" si="85"/>
        <v>3764.5258982626947</v>
      </c>
      <c r="BK79" s="340">
        <f t="shared" si="85"/>
        <v>3764.5258982626947</v>
      </c>
      <c r="BL79" s="340">
        <f t="shared" si="85"/>
        <v>3764.5258982626947</v>
      </c>
      <c r="BM79" s="340">
        <f t="shared" si="85"/>
        <v>3764.5258982626947</v>
      </c>
      <c r="BN79" s="340">
        <f t="shared" si="85"/>
        <v>3764.5258982626947</v>
      </c>
      <c r="BO79" s="340">
        <f t="shared" ref="BO79:DZ79" si="86">-(BO74+BO78)</f>
        <v>3764.5258982626942</v>
      </c>
      <c r="BP79" s="340">
        <f t="shared" si="86"/>
        <v>3764.5258982626947</v>
      </c>
      <c r="BQ79" s="340">
        <f t="shared" si="86"/>
        <v>3764.5258982626947</v>
      </c>
      <c r="BR79" s="340">
        <f t="shared" si="86"/>
        <v>3764.5258982626947</v>
      </c>
      <c r="BS79" s="340">
        <f t="shared" si="86"/>
        <v>3764.5258982626942</v>
      </c>
      <c r="BT79" s="340">
        <f t="shared" si="86"/>
        <v>3764.5258982626938</v>
      </c>
      <c r="BU79" s="340">
        <f t="shared" si="86"/>
        <v>3764.5258982626947</v>
      </c>
      <c r="BV79" s="340">
        <f t="shared" si="86"/>
        <v>3764.5258982626942</v>
      </c>
      <c r="BW79" s="340">
        <f t="shared" si="86"/>
        <v>3764.5258982626942</v>
      </c>
      <c r="BX79" s="340">
        <f t="shared" si="86"/>
        <v>3764.5258982626947</v>
      </c>
      <c r="BY79" s="340">
        <f t="shared" si="86"/>
        <v>3764.5258982626942</v>
      </c>
      <c r="BZ79" s="340">
        <f t="shared" si="86"/>
        <v>3764.5258982626947</v>
      </c>
      <c r="CA79" s="340">
        <f t="shared" si="86"/>
        <v>3764.5258982626947</v>
      </c>
      <c r="CB79" s="340">
        <f t="shared" si="86"/>
        <v>3764.5258982626947</v>
      </c>
      <c r="CC79" s="340">
        <f t="shared" si="86"/>
        <v>3764.5258982626947</v>
      </c>
      <c r="CD79" s="340">
        <f t="shared" si="86"/>
        <v>3764.5258982626951</v>
      </c>
      <c r="CE79" s="340">
        <f t="shared" si="86"/>
        <v>3764.5258982626947</v>
      </c>
      <c r="CF79" s="340">
        <f t="shared" si="86"/>
        <v>3764.5258982626947</v>
      </c>
      <c r="CG79" s="340">
        <f t="shared" si="86"/>
        <v>3764.5258982626942</v>
      </c>
      <c r="CH79" s="340">
        <f t="shared" si="86"/>
        <v>3764.5258982626942</v>
      </c>
      <c r="CI79" s="340">
        <f t="shared" si="86"/>
        <v>3764.5258982626942</v>
      </c>
      <c r="CJ79" s="340">
        <f t="shared" si="86"/>
        <v>3764.5258982626947</v>
      </c>
      <c r="CK79" s="340">
        <f t="shared" si="86"/>
        <v>3764.5258982626947</v>
      </c>
      <c r="CL79" s="340">
        <f t="shared" si="86"/>
        <v>3764.5258982626947</v>
      </c>
      <c r="CM79" s="340">
        <f t="shared" si="86"/>
        <v>3764.5258982626947</v>
      </c>
      <c r="CN79" s="340">
        <f t="shared" si="86"/>
        <v>3764.5258982626942</v>
      </c>
      <c r="CO79" s="340">
        <f t="shared" si="86"/>
        <v>3764.5258982626947</v>
      </c>
      <c r="CP79" s="340">
        <f t="shared" si="86"/>
        <v>3764.5258982626947</v>
      </c>
      <c r="CQ79" s="340">
        <f t="shared" si="86"/>
        <v>3764.5258982626947</v>
      </c>
      <c r="CR79" s="340">
        <f t="shared" si="86"/>
        <v>3764.5258982626942</v>
      </c>
      <c r="CS79" s="340">
        <f t="shared" si="86"/>
        <v>3764.5258982626942</v>
      </c>
      <c r="CT79" s="340">
        <f t="shared" si="86"/>
        <v>3764.5258982626947</v>
      </c>
      <c r="CU79" s="340">
        <f t="shared" si="86"/>
        <v>3764.5258982626947</v>
      </c>
      <c r="CV79" s="340">
        <f t="shared" si="86"/>
        <v>3764.5258982626951</v>
      </c>
      <c r="CW79" s="340">
        <f t="shared" si="86"/>
        <v>3764.5258982626947</v>
      </c>
      <c r="CX79" s="340">
        <f t="shared" si="86"/>
        <v>3764.5258982626947</v>
      </c>
      <c r="CY79" s="340">
        <f t="shared" si="86"/>
        <v>3764.5258982626947</v>
      </c>
      <c r="CZ79" s="340">
        <f t="shared" si="86"/>
        <v>3764.5258982626947</v>
      </c>
      <c r="DA79" s="340">
        <f t="shared" si="86"/>
        <v>3764.5258982626947</v>
      </c>
      <c r="DB79" s="340">
        <f t="shared" si="86"/>
        <v>3764.5258982626942</v>
      </c>
      <c r="DC79" s="340">
        <f t="shared" si="86"/>
        <v>3764.5258982626947</v>
      </c>
      <c r="DD79" s="340">
        <f t="shared" si="86"/>
        <v>3764.5258982626947</v>
      </c>
      <c r="DE79" s="340">
        <f t="shared" si="86"/>
        <v>3764.5258982626947</v>
      </c>
      <c r="DF79" s="340">
        <f t="shared" si="86"/>
        <v>3764.5258982626947</v>
      </c>
      <c r="DG79" s="340">
        <f t="shared" si="86"/>
        <v>3764.5258982626947</v>
      </c>
      <c r="DH79" s="340">
        <f t="shared" si="86"/>
        <v>3764.5258982626942</v>
      </c>
      <c r="DI79" s="340">
        <f t="shared" si="86"/>
        <v>3764.5258982626947</v>
      </c>
      <c r="DJ79" s="340">
        <f t="shared" si="86"/>
        <v>3764.5258982626947</v>
      </c>
      <c r="DK79" s="340">
        <f t="shared" si="86"/>
        <v>3764.5258982626947</v>
      </c>
      <c r="DL79" s="340">
        <f t="shared" si="86"/>
        <v>3764.5258982626947</v>
      </c>
      <c r="DM79" s="340">
        <f t="shared" si="86"/>
        <v>3764.5258982626942</v>
      </c>
      <c r="DN79" s="340">
        <f t="shared" si="86"/>
        <v>3764.5258982626947</v>
      </c>
      <c r="DO79" s="340">
        <f t="shared" si="86"/>
        <v>3764.5258982626947</v>
      </c>
      <c r="DP79" s="340">
        <f t="shared" si="86"/>
        <v>3764.5258982626947</v>
      </c>
      <c r="DQ79" s="340">
        <f t="shared" si="86"/>
        <v>3764.5258982626947</v>
      </c>
      <c r="DR79" s="340">
        <f t="shared" si="86"/>
        <v>3764.5258982626947</v>
      </c>
      <c r="DS79" s="340">
        <f t="shared" si="86"/>
        <v>3764.5258982626942</v>
      </c>
      <c r="DT79" s="340">
        <f t="shared" si="86"/>
        <v>3764.5258982626942</v>
      </c>
      <c r="DU79" s="340">
        <f t="shared" si="86"/>
        <v>3764.5258982626947</v>
      </c>
      <c r="DV79" s="340">
        <f t="shared" si="86"/>
        <v>3764.5258982626947</v>
      </c>
      <c r="DW79" s="340">
        <f t="shared" si="86"/>
        <v>3764.5258982626947</v>
      </c>
      <c r="DX79" s="340">
        <f t="shared" si="86"/>
        <v>3764.5258982626942</v>
      </c>
      <c r="DY79" s="340">
        <f t="shared" si="86"/>
        <v>3764.5258982626947</v>
      </c>
      <c r="DZ79" s="340">
        <f t="shared" si="86"/>
        <v>3764.5258982626947</v>
      </c>
      <c r="EA79" s="340">
        <f t="shared" ref="EA79:GL79" si="87">-(EA74+EA78)</f>
        <v>3764.5258982626947</v>
      </c>
      <c r="EB79" s="340">
        <f t="shared" si="87"/>
        <v>3764.5258982626947</v>
      </c>
      <c r="EC79" s="340">
        <f t="shared" si="87"/>
        <v>3764.5258982626947</v>
      </c>
      <c r="ED79" s="340">
        <f t="shared" si="87"/>
        <v>3764.5258982626942</v>
      </c>
      <c r="EE79" s="340">
        <f t="shared" si="87"/>
        <v>3764.5258982626947</v>
      </c>
      <c r="EF79" s="340">
        <f t="shared" si="87"/>
        <v>3764.5258982626947</v>
      </c>
      <c r="EG79" s="340">
        <f t="shared" si="87"/>
        <v>3764.5258982626947</v>
      </c>
      <c r="EH79" s="340">
        <f t="shared" si="87"/>
        <v>3764.5258982626947</v>
      </c>
      <c r="EI79" s="340">
        <f t="shared" si="87"/>
        <v>3764.5258982626942</v>
      </c>
      <c r="EJ79" s="340">
        <f t="shared" si="87"/>
        <v>3764.5258982626942</v>
      </c>
      <c r="EK79" s="340">
        <f t="shared" si="87"/>
        <v>3764.5258982626942</v>
      </c>
      <c r="EL79" s="340">
        <f t="shared" si="87"/>
        <v>3764.5258982626942</v>
      </c>
      <c r="EM79" s="340">
        <f t="shared" si="87"/>
        <v>3764.5258982626947</v>
      </c>
      <c r="EN79" s="340">
        <f t="shared" si="87"/>
        <v>3764.5258982626947</v>
      </c>
      <c r="EO79" s="340">
        <f t="shared" si="87"/>
        <v>3764.5258982626942</v>
      </c>
      <c r="EP79" s="340">
        <f t="shared" si="87"/>
        <v>3764.5258982626947</v>
      </c>
      <c r="EQ79" s="340">
        <f t="shared" si="87"/>
        <v>3764.5258982626938</v>
      </c>
      <c r="ER79" s="340">
        <f t="shared" si="87"/>
        <v>3764.5258982626942</v>
      </c>
      <c r="ES79" s="340">
        <f t="shared" si="87"/>
        <v>3764.5258982626947</v>
      </c>
      <c r="ET79" s="340">
        <f t="shared" si="87"/>
        <v>3764.5258982626947</v>
      </c>
      <c r="EU79" s="340">
        <f t="shared" si="87"/>
        <v>3764.5258982626947</v>
      </c>
      <c r="EV79" s="340">
        <f t="shared" si="87"/>
        <v>3764.5258982626947</v>
      </c>
      <c r="EW79" s="340">
        <f t="shared" si="87"/>
        <v>3764.5258982626942</v>
      </c>
      <c r="EX79" s="340">
        <f t="shared" si="87"/>
        <v>3764.5258982626942</v>
      </c>
      <c r="EY79" s="340">
        <f t="shared" si="87"/>
        <v>3764.5258982626947</v>
      </c>
      <c r="EZ79" s="340">
        <f t="shared" si="87"/>
        <v>3764.5258982626947</v>
      </c>
      <c r="FA79" s="340">
        <f t="shared" si="87"/>
        <v>3764.5258982626947</v>
      </c>
      <c r="FB79" s="340">
        <f t="shared" si="87"/>
        <v>3764.5258982626947</v>
      </c>
      <c r="FC79" s="340">
        <f t="shared" si="87"/>
        <v>3764.5258982626942</v>
      </c>
      <c r="FD79" s="340">
        <f t="shared" si="87"/>
        <v>3764.5258982626947</v>
      </c>
      <c r="FE79" s="340">
        <f t="shared" si="87"/>
        <v>3764.5258982626942</v>
      </c>
      <c r="FF79" s="340">
        <f t="shared" si="87"/>
        <v>3764.5258982626942</v>
      </c>
      <c r="FG79" s="340">
        <f t="shared" si="87"/>
        <v>3764.5258982626947</v>
      </c>
      <c r="FH79" s="340">
        <f t="shared" si="87"/>
        <v>3764.5258982626942</v>
      </c>
      <c r="FI79" s="340">
        <f t="shared" si="87"/>
        <v>3764.5258982626951</v>
      </c>
      <c r="FJ79" s="340">
        <f t="shared" si="87"/>
        <v>3764.5258982626947</v>
      </c>
      <c r="FK79" s="340">
        <f t="shared" si="87"/>
        <v>3764.5258982626947</v>
      </c>
      <c r="FL79" s="340">
        <f t="shared" si="87"/>
        <v>3764.5258982626942</v>
      </c>
      <c r="FM79" s="340">
        <f t="shared" si="87"/>
        <v>3764.5258982626942</v>
      </c>
      <c r="FN79" s="340">
        <f t="shared" si="87"/>
        <v>3764.5258982626947</v>
      </c>
      <c r="FO79" s="340">
        <f t="shared" si="87"/>
        <v>3764.5258982626942</v>
      </c>
      <c r="FP79" s="340">
        <f t="shared" si="87"/>
        <v>3764.5258982626942</v>
      </c>
      <c r="FQ79" s="340">
        <f t="shared" si="87"/>
        <v>3764.5258982626951</v>
      </c>
      <c r="FR79" s="340">
        <f t="shared" si="87"/>
        <v>3764.5258982626942</v>
      </c>
      <c r="FS79" s="340">
        <f t="shared" si="87"/>
        <v>3764.5258982626947</v>
      </c>
      <c r="FT79" s="340">
        <f t="shared" si="87"/>
        <v>3764.5258982626947</v>
      </c>
      <c r="FU79" s="340">
        <f t="shared" si="87"/>
        <v>3764.5258982626951</v>
      </c>
      <c r="FV79" s="340">
        <f t="shared" si="87"/>
        <v>3764.5258982626947</v>
      </c>
      <c r="FW79" s="340">
        <f t="shared" si="87"/>
        <v>3764.5258982626942</v>
      </c>
      <c r="FX79" s="340">
        <f t="shared" si="87"/>
        <v>3764.5258982626947</v>
      </c>
      <c r="FY79" s="340">
        <f t="shared" si="87"/>
        <v>3764.5258982626947</v>
      </c>
      <c r="FZ79" s="340">
        <f t="shared" si="87"/>
        <v>3764.5258982626942</v>
      </c>
      <c r="GA79" s="340">
        <f t="shared" si="87"/>
        <v>-3.6531370521212618E-13</v>
      </c>
      <c r="GB79" s="340">
        <f t="shared" si="87"/>
        <v>-3.6531370521212618E-13</v>
      </c>
      <c r="GC79" s="340">
        <f t="shared" si="87"/>
        <v>-3.6531370521212618E-13</v>
      </c>
      <c r="GD79" s="340">
        <f t="shared" si="87"/>
        <v>-3.6531370521212618E-13</v>
      </c>
      <c r="GE79" s="340">
        <f t="shared" si="87"/>
        <v>-3.6531370521212618E-13</v>
      </c>
      <c r="GF79" s="340">
        <f t="shared" si="87"/>
        <v>-3.6531370521212618E-13</v>
      </c>
      <c r="GG79" s="340">
        <f t="shared" si="87"/>
        <v>-3.6531370521212618E-13</v>
      </c>
      <c r="GH79" s="340">
        <f t="shared" si="87"/>
        <v>-3.6531370521212618E-13</v>
      </c>
      <c r="GI79" s="340">
        <f t="shared" si="87"/>
        <v>-3.6531370521212618E-13</v>
      </c>
      <c r="GJ79" s="340">
        <f t="shared" si="87"/>
        <v>-3.6531370521212618E-13</v>
      </c>
      <c r="GK79" s="340">
        <f t="shared" si="87"/>
        <v>-3.6531370521212618E-13</v>
      </c>
      <c r="GL79" s="340">
        <f t="shared" si="87"/>
        <v>-3.6531370521212618E-13</v>
      </c>
      <c r="GM79" s="340">
        <f t="shared" ref="GM79:IX79" si="88">-(GM74+GM78)</f>
        <v>-3.6531370521212618E-13</v>
      </c>
      <c r="GN79" s="340">
        <f t="shared" si="88"/>
        <v>-3.6531370521212618E-13</v>
      </c>
      <c r="GO79" s="340">
        <f t="shared" si="88"/>
        <v>-3.6531370521212618E-13</v>
      </c>
      <c r="GP79" s="340">
        <f t="shared" si="88"/>
        <v>-3.6531370521212618E-13</v>
      </c>
      <c r="GQ79" s="340">
        <f t="shared" si="88"/>
        <v>-3.6531370521212618E-13</v>
      </c>
      <c r="GR79" s="340">
        <f t="shared" si="88"/>
        <v>-3.6531370521212618E-13</v>
      </c>
      <c r="GS79" s="340">
        <f t="shared" si="88"/>
        <v>-3.6531370521212618E-13</v>
      </c>
      <c r="GT79" s="340">
        <f t="shared" si="88"/>
        <v>-3.6531370521212618E-13</v>
      </c>
      <c r="GU79" s="340">
        <f t="shared" si="88"/>
        <v>-3.6531370521212618E-13</v>
      </c>
      <c r="GV79" s="340">
        <f t="shared" si="88"/>
        <v>-3.6531370521212618E-13</v>
      </c>
      <c r="GW79" s="340">
        <f t="shared" si="88"/>
        <v>-3.6531370521212618E-13</v>
      </c>
      <c r="GX79" s="340">
        <f t="shared" si="88"/>
        <v>-3.6531370521212618E-13</v>
      </c>
      <c r="GY79" s="340">
        <f t="shared" si="88"/>
        <v>-3.6531370521212618E-13</v>
      </c>
      <c r="GZ79" s="340">
        <f t="shared" si="88"/>
        <v>-3.6531370521212618E-13</v>
      </c>
      <c r="HA79" s="340">
        <f t="shared" si="88"/>
        <v>-3.6531370521212618E-13</v>
      </c>
      <c r="HB79" s="340">
        <f t="shared" si="88"/>
        <v>-3.6531370521212618E-13</v>
      </c>
      <c r="HC79" s="340">
        <f t="shared" si="88"/>
        <v>-3.6531370521212618E-13</v>
      </c>
      <c r="HD79" s="340">
        <f t="shared" si="88"/>
        <v>-3.6531370521212618E-13</v>
      </c>
      <c r="HE79" s="340">
        <f t="shared" si="88"/>
        <v>-3.6531370521212618E-13</v>
      </c>
      <c r="HF79" s="340">
        <f t="shared" si="88"/>
        <v>-3.6531370521212618E-13</v>
      </c>
      <c r="HG79" s="340">
        <f t="shared" si="88"/>
        <v>-3.6531370521212618E-13</v>
      </c>
      <c r="HH79" s="340">
        <f t="shared" si="88"/>
        <v>-3.6531370521212618E-13</v>
      </c>
      <c r="HI79" s="340">
        <f t="shared" si="88"/>
        <v>-3.6531370521212618E-13</v>
      </c>
      <c r="HJ79" s="340">
        <f t="shared" si="88"/>
        <v>-3.6531370521212618E-13</v>
      </c>
      <c r="HK79" s="340">
        <f t="shared" si="88"/>
        <v>-3.6531370521212618E-13</v>
      </c>
      <c r="HL79" s="340">
        <f t="shared" si="88"/>
        <v>-3.6531370521212618E-13</v>
      </c>
      <c r="HM79" s="340">
        <f t="shared" si="88"/>
        <v>-3.6531370521212618E-13</v>
      </c>
      <c r="HN79" s="340">
        <f t="shared" si="88"/>
        <v>-3.6531370521212618E-13</v>
      </c>
      <c r="HO79" s="340">
        <f t="shared" si="88"/>
        <v>-3.6531370521212618E-13</v>
      </c>
      <c r="HP79" s="340">
        <f t="shared" si="88"/>
        <v>-3.6531370521212618E-13</v>
      </c>
      <c r="HQ79" s="340">
        <f t="shared" si="88"/>
        <v>-3.6531370521212618E-13</v>
      </c>
      <c r="HR79" s="340">
        <f t="shared" si="88"/>
        <v>-3.6531370521212618E-13</v>
      </c>
      <c r="HS79" s="340">
        <f t="shared" si="88"/>
        <v>-3.6531370521212618E-13</v>
      </c>
      <c r="HT79" s="340">
        <f t="shared" si="88"/>
        <v>-3.6531370521212618E-13</v>
      </c>
      <c r="HU79" s="340">
        <f t="shared" si="88"/>
        <v>-3.6531370521212618E-13</v>
      </c>
      <c r="HV79" s="340">
        <f t="shared" si="88"/>
        <v>-3.6531370521212618E-13</v>
      </c>
      <c r="HW79" s="340">
        <f t="shared" si="88"/>
        <v>-3.6531370521212618E-13</v>
      </c>
      <c r="HX79" s="340">
        <f t="shared" si="88"/>
        <v>-3.6531370521212618E-13</v>
      </c>
      <c r="HY79" s="340">
        <f t="shared" si="88"/>
        <v>-3.6531370521212618E-13</v>
      </c>
      <c r="HZ79" s="340">
        <f t="shared" si="88"/>
        <v>-3.6531370521212618E-13</v>
      </c>
      <c r="IA79" s="340">
        <f t="shared" si="88"/>
        <v>-3.6531370521212618E-13</v>
      </c>
      <c r="IB79" s="340">
        <f t="shared" si="88"/>
        <v>-3.6531370521212618E-13</v>
      </c>
      <c r="IC79" s="340">
        <f t="shared" si="88"/>
        <v>-3.6531370521212618E-13</v>
      </c>
      <c r="ID79" s="340">
        <f t="shared" si="88"/>
        <v>-3.6531370521212618E-13</v>
      </c>
      <c r="IE79" s="340">
        <f t="shared" si="88"/>
        <v>-3.6531370521212618E-13</v>
      </c>
      <c r="IF79" s="340">
        <f t="shared" si="88"/>
        <v>-3.6531370521212618E-13</v>
      </c>
      <c r="IG79" s="340">
        <f t="shared" si="88"/>
        <v>-3.6531370521212618E-13</v>
      </c>
      <c r="IH79" s="340">
        <f t="shared" si="88"/>
        <v>-3.6531370521212618E-13</v>
      </c>
      <c r="II79" s="340">
        <f t="shared" si="88"/>
        <v>-3.6531370521212618E-13</v>
      </c>
      <c r="IJ79" s="340">
        <f t="shared" si="88"/>
        <v>-3.6531370521212618E-13</v>
      </c>
      <c r="IK79" s="340">
        <f t="shared" si="88"/>
        <v>-3.6531370521212618E-13</v>
      </c>
      <c r="IL79" s="340">
        <f t="shared" si="88"/>
        <v>-3.6531370521212618E-13</v>
      </c>
      <c r="IM79" s="340">
        <f t="shared" si="88"/>
        <v>-3.6531370521212618E-13</v>
      </c>
      <c r="IN79" s="340">
        <f t="shared" si="88"/>
        <v>-3.6531370521212618E-13</v>
      </c>
      <c r="IO79" s="340">
        <f t="shared" si="88"/>
        <v>-3.6531370521212618E-13</v>
      </c>
      <c r="IP79" s="340">
        <f t="shared" si="88"/>
        <v>-3.6531370521212618E-13</v>
      </c>
      <c r="IQ79" s="340">
        <f t="shared" si="88"/>
        <v>-3.6531370521212618E-13</v>
      </c>
      <c r="IR79" s="340">
        <f t="shared" si="88"/>
        <v>-3.6531370521212618E-13</v>
      </c>
      <c r="IS79" s="340">
        <f t="shared" si="88"/>
        <v>-3.6531370521212618E-13</v>
      </c>
      <c r="IT79" s="340">
        <f t="shared" si="88"/>
        <v>-3.6531370521212618E-13</v>
      </c>
      <c r="IU79" s="340">
        <f t="shared" si="88"/>
        <v>-3.6531370521212618E-13</v>
      </c>
      <c r="IV79" s="340">
        <f t="shared" si="88"/>
        <v>-3.6531370521212618E-13</v>
      </c>
      <c r="IW79" s="340">
        <f t="shared" si="88"/>
        <v>-3.6531370521212618E-13</v>
      </c>
      <c r="IX79" s="340">
        <f t="shared" si="88"/>
        <v>-3.6531370521212618E-13</v>
      </c>
      <c r="IY79" s="340">
        <f t="shared" ref="IY79:JV79" si="89">-(IY74+IY78)</f>
        <v>-3.6531370521212618E-13</v>
      </c>
      <c r="IZ79" s="340">
        <f t="shared" si="89"/>
        <v>-3.6531370521212618E-13</v>
      </c>
      <c r="JA79" s="340">
        <f t="shared" si="89"/>
        <v>-3.6531370521212618E-13</v>
      </c>
      <c r="JB79" s="340">
        <f t="shared" si="89"/>
        <v>-3.6531370521212618E-13</v>
      </c>
      <c r="JC79" s="340">
        <f t="shared" si="89"/>
        <v>-3.6531370521212618E-13</v>
      </c>
      <c r="JD79" s="340">
        <f t="shared" si="89"/>
        <v>-3.6531370521212618E-13</v>
      </c>
      <c r="JE79" s="340">
        <f t="shared" si="89"/>
        <v>-3.6531370521212618E-13</v>
      </c>
      <c r="JF79" s="340">
        <f t="shared" si="89"/>
        <v>-3.6531370521212618E-13</v>
      </c>
      <c r="JG79" s="340">
        <f t="shared" si="89"/>
        <v>-3.6531370521212618E-13</v>
      </c>
      <c r="JH79" s="340">
        <f t="shared" si="89"/>
        <v>-3.6531370521212618E-13</v>
      </c>
      <c r="JI79" s="340">
        <f t="shared" si="89"/>
        <v>-3.6531370521212618E-13</v>
      </c>
      <c r="JJ79" s="340">
        <f t="shared" si="89"/>
        <v>-3.6531370521212618E-13</v>
      </c>
      <c r="JK79" s="340">
        <f t="shared" si="89"/>
        <v>-3.6531370521212618E-13</v>
      </c>
      <c r="JL79" s="340">
        <f t="shared" si="89"/>
        <v>-3.6531370521212618E-13</v>
      </c>
      <c r="JM79" s="340">
        <f t="shared" si="89"/>
        <v>-3.6531370521212618E-13</v>
      </c>
      <c r="JN79" s="340">
        <f t="shared" si="89"/>
        <v>-3.6531370521212618E-13</v>
      </c>
      <c r="JO79" s="340">
        <f t="shared" si="89"/>
        <v>-3.6531370521212618E-13</v>
      </c>
      <c r="JP79" s="340">
        <f t="shared" si="89"/>
        <v>-3.6531370521212618E-13</v>
      </c>
      <c r="JQ79" s="340">
        <f t="shared" si="89"/>
        <v>-3.6531370521212618E-13</v>
      </c>
      <c r="JR79" s="340">
        <f t="shared" si="89"/>
        <v>-3.6531370521212618E-13</v>
      </c>
      <c r="JS79" s="340">
        <f t="shared" si="89"/>
        <v>-3.6531370521212618E-13</v>
      </c>
      <c r="JT79" s="340">
        <f t="shared" si="89"/>
        <v>-3.6531370521212618E-13</v>
      </c>
      <c r="JU79" s="340">
        <f t="shared" si="89"/>
        <v>-3.6531370521212618E-13</v>
      </c>
      <c r="JV79" s="340">
        <f t="shared" si="89"/>
        <v>-3.6531370521212618E-13</v>
      </c>
    </row>
    <row r="80" spans="1:282" x14ac:dyDescent="0.25">
      <c r="A80" s="326"/>
      <c r="B80" s="313"/>
      <c r="C80" s="327"/>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7"/>
      <c r="BP80" s="327"/>
      <c r="BQ80" s="327"/>
      <c r="BR80" s="327"/>
      <c r="BS80" s="327"/>
      <c r="BT80" s="327"/>
      <c r="BU80" s="327"/>
      <c r="BV80" s="327"/>
      <c r="BW80" s="327"/>
      <c r="BX80" s="327"/>
      <c r="BY80" s="327"/>
      <c r="BZ80" s="327"/>
      <c r="CA80" s="327"/>
      <c r="CB80" s="327"/>
      <c r="CC80" s="327"/>
      <c r="CD80" s="327"/>
      <c r="CE80" s="327"/>
      <c r="CF80" s="327"/>
      <c r="CG80" s="327"/>
      <c r="CH80" s="327"/>
      <c r="CI80" s="327"/>
      <c r="CJ80" s="327"/>
      <c r="CK80" s="327"/>
      <c r="CL80" s="327"/>
      <c r="CM80" s="327"/>
      <c r="CN80" s="327"/>
      <c r="CO80" s="327"/>
      <c r="CP80" s="327"/>
      <c r="CQ80" s="327"/>
      <c r="CR80" s="327"/>
      <c r="CS80" s="327"/>
      <c r="CT80" s="327"/>
      <c r="CU80" s="327"/>
      <c r="CV80" s="327"/>
      <c r="CW80" s="327"/>
      <c r="CX80" s="327"/>
      <c r="CY80" s="327"/>
      <c r="CZ80" s="327"/>
      <c r="DA80" s="327"/>
      <c r="DB80" s="327"/>
      <c r="DC80" s="327"/>
      <c r="DD80" s="327"/>
      <c r="DE80" s="327"/>
      <c r="DF80" s="327"/>
      <c r="DG80" s="327"/>
      <c r="DH80" s="327"/>
      <c r="DI80" s="327"/>
      <c r="DJ80" s="327"/>
      <c r="DK80" s="327"/>
      <c r="DL80" s="327"/>
      <c r="DM80" s="327"/>
      <c r="DN80" s="327"/>
      <c r="DO80" s="327"/>
      <c r="DP80" s="327"/>
      <c r="DQ80" s="327"/>
      <c r="DR80" s="327"/>
      <c r="DS80" s="327"/>
      <c r="DT80" s="327"/>
      <c r="DU80" s="327"/>
      <c r="DV80" s="327"/>
      <c r="DW80" s="327"/>
      <c r="DX80" s="327"/>
      <c r="DY80" s="327"/>
      <c r="DZ80" s="327"/>
      <c r="EA80" s="327"/>
      <c r="EB80" s="327"/>
      <c r="EC80" s="327"/>
    </row>
    <row r="81" spans="1:282" s="343" customFormat="1" hidden="1" x14ac:dyDescent="0.25">
      <c r="A81" s="343" t="s">
        <v>473</v>
      </c>
      <c r="B81" s="343">
        <v>2</v>
      </c>
    </row>
    <row r="82" spans="1:282" s="342" customFormat="1" hidden="1" x14ac:dyDescent="0.25">
      <c r="C82"/>
    </row>
    <row r="83" spans="1:282" hidden="1" x14ac:dyDescent="0.25">
      <c r="A83" t="s">
        <v>474</v>
      </c>
      <c r="B83" s="313"/>
      <c r="C83" s="322">
        <f t="shared" ref="C83:BN83" si="90">B87</f>
        <v>0</v>
      </c>
      <c r="D83" s="322">
        <f t="shared" si="90"/>
        <v>0</v>
      </c>
      <c r="E83" s="322">
        <f t="shared" si="90"/>
        <v>0</v>
      </c>
      <c r="F83" s="322">
        <f t="shared" si="90"/>
        <v>0</v>
      </c>
      <c r="G83" s="322">
        <f t="shared" si="90"/>
        <v>0</v>
      </c>
      <c r="H83" s="322">
        <f t="shared" si="90"/>
        <v>0</v>
      </c>
      <c r="I83" s="322">
        <f t="shared" si="90"/>
        <v>0</v>
      </c>
      <c r="J83" s="322">
        <f t="shared" si="90"/>
        <v>0</v>
      </c>
      <c r="K83" s="322">
        <f t="shared" si="90"/>
        <v>0</v>
      </c>
      <c r="L83" s="322">
        <f t="shared" si="90"/>
        <v>0</v>
      </c>
      <c r="M83" s="322">
        <f t="shared" si="90"/>
        <v>0</v>
      </c>
      <c r="N83" s="322">
        <f t="shared" si="90"/>
        <v>0</v>
      </c>
      <c r="O83" s="322">
        <f t="shared" si="90"/>
        <v>0</v>
      </c>
      <c r="P83" s="322">
        <f t="shared" si="90"/>
        <v>0</v>
      </c>
      <c r="Q83" s="322">
        <f t="shared" si="90"/>
        <v>0</v>
      </c>
      <c r="R83" s="322">
        <f t="shared" si="90"/>
        <v>0</v>
      </c>
      <c r="S83" s="322">
        <f t="shared" si="90"/>
        <v>0</v>
      </c>
      <c r="T83" s="322">
        <f t="shared" si="90"/>
        <v>0</v>
      </c>
      <c r="U83" s="322">
        <f t="shared" si="90"/>
        <v>0</v>
      </c>
      <c r="V83" s="322">
        <f t="shared" si="90"/>
        <v>0</v>
      </c>
      <c r="W83" s="322">
        <f t="shared" si="90"/>
        <v>0</v>
      </c>
      <c r="X83" s="322">
        <f t="shared" si="90"/>
        <v>0</v>
      </c>
      <c r="Y83" s="322">
        <f t="shared" si="90"/>
        <v>0</v>
      </c>
      <c r="Z83" s="322">
        <f t="shared" si="90"/>
        <v>0</v>
      </c>
      <c r="AA83" s="322">
        <f t="shared" si="90"/>
        <v>0</v>
      </c>
      <c r="AB83" s="322">
        <f t="shared" si="90"/>
        <v>0</v>
      </c>
      <c r="AC83" s="322">
        <f t="shared" si="90"/>
        <v>0</v>
      </c>
      <c r="AD83" s="322">
        <f t="shared" si="90"/>
        <v>0</v>
      </c>
      <c r="AE83" s="322">
        <f t="shared" si="90"/>
        <v>0</v>
      </c>
      <c r="AF83" s="322">
        <f t="shared" si="90"/>
        <v>0</v>
      </c>
      <c r="AG83" s="322">
        <f t="shared" si="90"/>
        <v>0</v>
      </c>
      <c r="AH83" s="322">
        <f t="shared" si="90"/>
        <v>0</v>
      </c>
      <c r="AI83" s="322">
        <f t="shared" si="90"/>
        <v>0</v>
      </c>
      <c r="AJ83" s="322">
        <f t="shared" si="90"/>
        <v>0</v>
      </c>
      <c r="AK83" s="322">
        <f t="shared" si="90"/>
        <v>0</v>
      </c>
      <c r="AL83" s="322">
        <f t="shared" si="90"/>
        <v>0</v>
      </c>
      <c r="AM83" s="322">
        <f t="shared" si="90"/>
        <v>0</v>
      </c>
      <c r="AN83" s="322">
        <f t="shared" si="90"/>
        <v>0</v>
      </c>
      <c r="AO83" s="322">
        <f t="shared" si="90"/>
        <v>0</v>
      </c>
      <c r="AP83" s="322">
        <f t="shared" si="90"/>
        <v>0</v>
      </c>
      <c r="AQ83" s="322">
        <f t="shared" si="90"/>
        <v>0</v>
      </c>
      <c r="AR83" s="322">
        <f t="shared" si="90"/>
        <v>0</v>
      </c>
      <c r="AS83" s="322">
        <f t="shared" si="90"/>
        <v>0</v>
      </c>
      <c r="AT83" s="322">
        <f t="shared" si="90"/>
        <v>0</v>
      </c>
      <c r="AU83" s="322">
        <f t="shared" si="90"/>
        <v>0</v>
      </c>
      <c r="AV83" s="322">
        <f t="shared" si="90"/>
        <v>0</v>
      </c>
      <c r="AW83" s="322">
        <f t="shared" si="90"/>
        <v>0</v>
      </c>
      <c r="AX83" s="322">
        <f t="shared" si="90"/>
        <v>0</v>
      </c>
      <c r="AY83" s="322">
        <f t="shared" si="90"/>
        <v>0</v>
      </c>
      <c r="AZ83" s="322">
        <f t="shared" si="90"/>
        <v>0</v>
      </c>
      <c r="BA83" s="322">
        <f t="shared" si="90"/>
        <v>0</v>
      </c>
      <c r="BB83" s="322">
        <f t="shared" si="90"/>
        <v>0</v>
      </c>
      <c r="BC83" s="322">
        <f t="shared" si="90"/>
        <v>0</v>
      </c>
      <c r="BD83" s="322">
        <f t="shared" si="90"/>
        <v>0</v>
      </c>
      <c r="BE83" s="322">
        <f t="shared" si="90"/>
        <v>0</v>
      </c>
      <c r="BF83" s="322">
        <f t="shared" si="90"/>
        <v>0</v>
      </c>
      <c r="BG83" s="322">
        <f t="shared" si="90"/>
        <v>0</v>
      </c>
      <c r="BH83" s="322">
        <f t="shared" si="90"/>
        <v>0</v>
      </c>
      <c r="BI83" s="322">
        <f t="shared" si="90"/>
        <v>0</v>
      </c>
      <c r="BJ83" s="322">
        <f t="shared" si="90"/>
        <v>0</v>
      </c>
      <c r="BK83" s="322">
        <f t="shared" si="90"/>
        <v>0</v>
      </c>
      <c r="BL83" s="322">
        <f t="shared" si="90"/>
        <v>0</v>
      </c>
      <c r="BM83" s="322">
        <f t="shared" si="90"/>
        <v>0</v>
      </c>
      <c r="BN83" s="322">
        <f t="shared" si="90"/>
        <v>0</v>
      </c>
      <c r="BO83" s="322">
        <f t="shared" ref="BO83:DZ83" si="91">BN87</f>
        <v>0</v>
      </c>
      <c r="BP83" s="322">
        <f t="shared" si="91"/>
        <v>0</v>
      </c>
      <c r="BQ83" s="322">
        <f t="shared" si="91"/>
        <v>0</v>
      </c>
      <c r="BR83" s="322">
        <f t="shared" si="91"/>
        <v>0</v>
      </c>
      <c r="BS83" s="322">
        <f t="shared" si="91"/>
        <v>0</v>
      </c>
      <c r="BT83" s="322">
        <f t="shared" si="91"/>
        <v>0</v>
      </c>
      <c r="BU83" s="322">
        <f t="shared" si="91"/>
        <v>0</v>
      </c>
      <c r="BV83" s="322">
        <f t="shared" si="91"/>
        <v>0</v>
      </c>
      <c r="BW83" s="322">
        <f t="shared" si="91"/>
        <v>0</v>
      </c>
      <c r="BX83" s="322">
        <f t="shared" si="91"/>
        <v>0</v>
      </c>
      <c r="BY83" s="322">
        <f t="shared" si="91"/>
        <v>0</v>
      </c>
      <c r="BZ83" s="322">
        <f t="shared" si="91"/>
        <v>0</v>
      </c>
      <c r="CA83" s="322">
        <f t="shared" si="91"/>
        <v>0</v>
      </c>
      <c r="CB83" s="322">
        <f t="shared" si="91"/>
        <v>0</v>
      </c>
      <c r="CC83" s="322">
        <f t="shared" si="91"/>
        <v>0</v>
      </c>
      <c r="CD83" s="322">
        <f t="shared" si="91"/>
        <v>0</v>
      </c>
      <c r="CE83" s="322">
        <f t="shared" si="91"/>
        <v>0</v>
      </c>
      <c r="CF83" s="322">
        <f t="shared" si="91"/>
        <v>0</v>
      </c>
      <c r="CG83" s="322">
        <f t="shared" si="91"/>
        <v>0</v>
      </c>
      <c r="CH83" s="322">
        <f t="shared" si="91"/>
        <v>0</v>
      </c>
      <c r="CI83" s="322">
        <f t="shared" si="91"/>
        <v>0</v>
      </c>
      <c r="CJ83" s="322">
        <f t="shared" si="91"/>
        <v>0</v>
      </c>
      <c r="CK83" s="322">
        <f t="shared" si="91"/>
        <v>0</v>
      </c>
      <c r="CL83" s="322">
        <f t="shared" si="91"/>
        <v>0</v>
      </c>
      <c r="CM83" s="322">
        <f t="shared" si="91"/>
        <v>0</v>
      </c>
      <c r="CN83" s="322">
        <f t="shared" si="91"/>
        <v>0</v>
      </c>
      <c r="CO83" s="322">
        <f t="shared" si="91"/>
        <v>0</v>
      </c>
      <c r="CP83" s="322">
        <f t="shared" si="91"/>
        <v>0</v>
      </c>
      <c r="CQ83" s="322">
        <f t="shared" si="91"/>
        <v>0</v>
      </c>
      <c r="CR83" s="322">
        <f t="shared" si="91"/>
        <v>0</v>
      </c>
      <c r="CS83" s="322">
        <f t="shared" si="91"/>
        <v>0</v>
      </c>
      <c r="CT83" s="322">
        <f t="shared" si="91"/>
        <v>0</v>
      </c>
      <c r="CU83" s="322">
        <f t="shared" si="91"/>
        <v>0</v>
      </c>
      <c r="CV83" s="322">
        <f t="shared" si="91"/>
        <v>0</v>
      </c>
      <c r="CW83" s="322">
        <f t="shared" si="91"/>
        <v>0</v>
      </c>
      <c r="CX83" s="322">
        <f t="shared" si="91"/>
        <v>0</v>
      </c>
      <c r="CY83" s="322">
        <f t="shared" si="91"/>
        <v>0</v>
      </c>
      <c r="CZ83" s="322">
        <f t="shared" si="91"/>
        <v>0</v>
      </c>
      <c r="DA83" s="322">
        <f t="shared" si="91"/>
        <v>0</v>
      </c>
      <c r="DB83" s="322">
        <f t="shared" si="91"/>
        <v>0</v>
      </c>
      <c r="DC83" s="322">
        <f t="shared" si="91"/>
        <v>0</v>
      </c>
      <c r="DD83" s="322">
        <f t="shared" si="91"/>
        <v>0</v>
      </c>
      <c r="DE83" s="322">
        <f t="shared" si="91"/>
        <v>0</v>
      </c>
      <c r="DF83" s="322">
        <f t="shared" si="91"/>
        <v>0</v>
      </c>
      <c r="DG83" s="322">
        <f t="shared" si="91"/>
        <v>0</v>
      </c>
      <c r="DH83" s="322">
        <f t="shared" si="91"/>
        <v>0</v>
      </c>
      <c r="DI83" s="322">
        <f t="shared" si="91"/>
        <v>0</v>
      </c>
      <c r="DJ83" s="322">
        <f t="shared" si="91"/>
        <v>0</v>
      </c>
      <c r="DK83" s="322">
        <f t="shared" si="91"/>
        <v>0</v>
      </c>
      <c r="DL83" s="322">
        <f t="shared" si="91"/>
        <v>0</v>
      </c>
      <c r="DM83" s="322">
        <f t="shared" si="91"/>
        <v>0</v>
      </c>
      <c r="DN83" s="322">
        <f t="shared" si="91"/>
        <v>0</v>
      </c>
      <c r="DO83" s="322">
        <f t="shared" si="91"/>
        <v>0</v>
      </c>
      <c r="DP83" s="322">
        <f t="shared" si="91"/>
        <v>0</v>
      </c>
      <c r="DQ83" s="322">
        <f t="shared" si="91"/>
        <v>0</v>
      </c>
      <c r="DR83" s="322">
        <f t="shared" si="91"/>
        <v>0</v>
      </c>
      <c r="DS83" s="322">
        <f t="shared" si="91"/>
        <v>0</v>
      </c>
      <c r="DT83" s="322">
        <f t="shared" si="91"/>
        <v>0</v>
      </c>
      <c r="DU83" s="322">
        <f t="shared" si="91"/>
        <v>0</v>
      </c>
      <c r="DV83" s="322">
        <f t="shared" si="91"/>
        <v>0</v>
      </c>
      <c r="DW83" s="322">
        <f t="shared" si="91"/>
        <v>0</v>
      </c>
      <c r="DX83" s="322">
        <f t="shared" si="91"/>
        <v>0</v>
      </c>
      <c r="DY83" s="322">
        <f t="shared" si="91"/>
        <v>0</v>
      </c>
      <c r="DZ83" s="322">
        <f t="shared" si="91"/>
        <v>0</v>
      </c>
      <c r="EA83" s="322">
        <f t="shared" ref="EA83:GL83" si="92">DZ87</f>
        <v>0</v>
      </c>
      <c r="EB83" s="322">
        <f t="shared" si="92"/>
        <v>0</v>
      </c>
      <c r="EC83" s="322">
        <f t="shared" si="92"/>
        <v>0</v>
      </c>
      <c r="ED83" s="322">
        <f t="shared" si="92"/>
        <v>0</v>
      </c>
      <c r="EE83" s="322">
        <f t="shared" si="92"/>
        <v>0</v>
      </c>
      <c r="EF83" s="322">
        <f t="shared" si="92"/>
        <v>0</v>
      </c>
      <c r="EG83" s="322">
        <f t="shared" si="92"/>
        <v>0</v>
      </c>
      <c r="EH83" s="322">
        <f t="shared" si="92"/>
        <v>0</v>
      </c>
      <c r="EI83" s="322">
        <f t="shared" si="92"/>
        <v>0</v>
      </c>
      <c r="EJ83" s="322">
        <f t="shared" si="92"/>
        <v>0</v>
      </c>
      <c r="EK83" s="322">
        <f t="shared" si="92"/>
        <v>0</v>
      </c>
      <c r="EL83" s="322">
        <f t="shared" si="92"/>
        <v>0</v>
      </c>
      <c r="EM83" s="322">
        <f t="shared" si="92"/>
        <v>0</v>
      </c>
      <c r="EN83" s="322">
        <f t="shared" si="92"/>
        <v>0</v>
      </c>
      <c r="EO83" s="322">
        <f t="shared" si="92"/>
        <v>0</v>
      </c>
      <c r="EP83" s="322">
        <f t="shared" si="92"/>
        <v>0</v>
      </c>
      <c r="EQ83" s="322">
        <f t="shared" si="92"/>
        <v>0</v>
      </c>
      <c r="ER83" s="322">
        <f t="shared" si="92"/>
        <v>0</v>
      </c>
      <c r="ES83" s="322">
        <f t="shared" si="92"/>
        <v>0</v>
      </c>
      <c r="ET83" s="322">
        <f t="shared" si="92"/>
        <v>0</v>
      </c>
      <c r="EU83" s="322">
        <f t="shared" si="92"/>
        <v>0</v>
      </c>
      <c r="EV83" s="322">
        <f t="shared" si="92"/>
        <v>0</v>
      </c>
      <c r="EW83" s="322">
        <f t="shared" si="92"/>
        <v>0</v>
      </c>
      <c r="EX83" s="322">
        <f t="shared" si="92"/>
        <v>0</v>
      </c>
      <c r="EY83" s="322">
        <f t="shared" si="92"/>
        <v>0</v>
      </c>
      <c r="EZ83" s="322">
        <f t="shared" si="92"/>
        <v>0</v>
      </c>
      <c r="FA83" s="322">
        <f t="shared" si="92"/>
        <v>0</v>
      </c>
      <c r="FB83" s="322">
        <f t="shared" si="92"/>
        <v>0</v>
      </c>
      <c r="FC83" s="322">
        <f t="shared" si="92"/>
        <v>0</v>
      </c>
      <c r="FD83" s="322">
        <f t="shared" si="92"/>
        <v>0</v>
      </c>
      <c r="FE83" s="322">
        <f t="shared" si="92"/>
        <v>0</v>
      </c>
      <c r="FF83" s="322">
        <f t="shared" si="92"/>
        <v>0</v>
      </c>
      <c r="FG83" s="322">
        <f t="shared" si="92"/>
        <v>0</v>
      </c>
      <c r="FH83" s="322">
        <f t="shared" si="92"/>
        <v>0</v>
      </c>
      <c r="FI83" s="322">
        <f t="shared" si="92"/>
        <v>0</v>
      </c>
      <c r="FJ83" s="322">
        <f t="shared" si="92"/>
        <v>0</v>
      </c>
      <c r="FK83" s="322">
        <f t="shared" si="92"/>
        <v>0</v>
      </c>
      <c r="FL83" s="322">
        <f t="shared" si="92"/>
        <v>0</v>
      </c>
      <c r="FM83" s="322">
        <f t="shared" si="92"/>
        <v>0</v>
      </c>
      <c r="FN83" s="322">
        <f t="shared" si="92"/>
        <v>0</v>
      </c>
      <c r="FO83" s="322">
        <f t="shared" si="92"/>
        <v>0</v>
      </c>
      <c r="FP83" s="322">
        <f t="shared" si="92"/>
        <v>0</v>
      </c>
      <c r="FQ83" s="322">
        <f t="shared" si="92"/>
        <v>0</v>
      </c>
      <c r="FR83" s="322">
        <f t="shared" si="92"/>
        <v>0</v>
      </c>
      <c r="FS83" s="322">
        <f t="shared" si="92"/>
        <v>0</v>
      </c>
      <c r="FT83" s="322">
        <f t="shared" si="92"/>
        <v>0</v>
      </c>
      <c r="FU83" s="322">
        <f t="shared" si="92"/>
        <v>0</v>
      </c>
      <c r="FV83" s="322">
        <f t="shared" si="92"/>
        <v>0</v>
      </c>
      <c r="FW83" s="322">
        <f t="shared" si="92"/>
        <v>0</v>
      </c>
      <c r="FX83" s="322">
        <f t="shared" si="92"/>
        <v>0</v>
      </c>
      <c r="FY83" s="322">
        <f t="shared" si="92"/>
        <v>0</v>
      </c>
      <c r="FZ83" s="322">
        <f t="shared" si="92"/>
        <v>0</v>
      </c>
      <c r="GA83" s="322">
        <f t="shared" si="92"/>
        <v>0</v>
      </c>
      <c r="GB83" s="322">
        <f t="shared" si="92"/>
        <v>0</v>
      </c>
      <c r="GC83" s="322">
        <f t="shared" si="92"/>
        <v>0</v>
      </c>
      <c r="GD83" s="322">
        <f t="shared" si="92"/>
        <v>0</v>
      </c>
      <c r="GE83" s="322">
        <f t="shared" si="92"/>
        <v>0</v>
      </c>
      <c r="GF83" s="322">
        <f t="shared" si="92"/>
        <v>0</v>
      </c>
      <c r="GG83" s="322">
        <f t="shared" si="92"/>
        <v>0</v>
      </c>
      <c r="GH83" s="322">
        <f t="shared" si="92"/>
        <v>0</v>
      </c>
      <c r="GI83" s="322">
        <f t="shared" si="92"/>
        <v>0</v>
      </c>
      <c r="GJ83" s="322">
        <f t="shared" si="92"/>
        <v>0</v>
      </c>
      <c r="GK83" s="322">
        <f t="shared" si="92"/>
        <v>0</v>
      </c>
      <c r="GL83" s="322">
        <f t="shared" si="92"/>
        <v>0</v>
      </c>
      <c r="GM83" s="322">
        <f t="shared" ref="GM83:IX83" si="93">GL87</f>
        <v>0</v>
      </c>
      <c r="GN83" s="322">
        <f t="shared" si="93"/>
        <v>0</v>
      </c>
      <c r="GO83" s="322">
        <f t="shared" si="93"/>
        <v>0</v>
      </c>
      <c r="GP83" s="322">
        <f t="shared" si="93"/>
        <v>0</v>
      </c>
      <c r="GQ83" s="322">
        <f t="shared" si="93"/>
        <v>0</v>
      </c>
      <c r="GR83" s="322">
        <f t="shared" si="93"/>
        <v>0</v>
      </c>
      <c r="GS83" s="322">
        <f t="shared" si="93"/>
        <v>0</v>
      </c>
      <c r="GT83" s="322">
        <f t="shared" si="93"/>
        <v>0</v>
      </c>
      <c r="GU83" s="322">
        <f t="shared" si="93"/>
        <v>0</v>
      </c>
      <c r="GV83" s="322">
        <f t="shared" si="93"/>
        <v>0</v>
      </c>
      <c r="GW83" s="322">
        <f t="shared" si="93"/>
        <v>0</v>
      </c>
      <c r="GX83" s="322">
        <f t="shared" si="93"/>
        <v>0</v>
      </c>
      <c r="GY83" s="322">
        <f t="shared" si="93"/>
        <v>0</v>
      </c>
      <c r="GZ83" s="322">
        <f t="shared" si="93"/>
        <v>0</v>
      </c>
      <c r="HA83" s="322">
        <f t="shared" si="93"/>
        <v>0</v>
      </c>
      <c r="HB83" s="322">
        <f t="shared" si="93"/>
        <v>0</v>
      </c>
      <c r="HC83" s="322">
        <f t="shared" si="93"/>
        <v>0</v>
      </c>
      <c r="HD83" s="322">
        <f t="shared" si="93"/>
        <v>0</v>
      </c>
      <c r="HE83" s="322">
        <f t="shared" si="93"/>
        <v>0</v>
      </c>
      <c r="HF83" s="322">
        <f t="shared" si="93"/>
        <v>0</v>
      </c>
      <c r="HG83" s="322">
        <f t="shared" si="93"/>
        <v>0</v>
      </c>
      <c r="HH83" s="322">
        <f t="shared" si="93"/>
        <v>0</v>
      </c>
      <c r="HI83" s="322">
        <f t="shared" si="93"/>
        <v>0</v>
      </c>
      <c r="HJ83" s="322">
        <f t="shared" si="93"/>
        <v>0</v>
      </c>
      <c r="HK83" s="322">
        <f t="shared" si="93"/>
        <v>0</v>
      </c>
      <c r="HL83" s="322">
        <f t="shared" si="93"/>
        <v>0</v>
      </c>
      <c r="HM83" s="322">
        <f t="shared" si="93"/>
        <v>0</v>
      </c>
      <c r="HN83" s="322">
        <f t="shared" si="93"/>
        <v>0</v>
      </c>
      <c r="HO83" s="322">
        <f t="shared" si="93"/>
        <v>0</v>
      </c>
      <c r="HP83" s="322">
        <f t="shared" si="93"/>
        <v>0</v>
      </c>
      <c r="HQ83" s="322">
        <f t="shared" si="93"/>
        <v>0</v>
      </c>
      <c r="HR83" s="322">
        <f t="shared" si="93"/>
        <v>0</v>
      </c>
      <c r="HS83" s="322">
        <f t="shared" si="93"/>
        <v>0</v>
      </c>
      <c r="HT83" s="322">
        <f t="shared" si="93"/>
        <v>0</v>
      </c>
      <c r="HU83" s="322">
        <f t="shared" si="93"/>
        <v>0</v>
      </c>
      <c r="HV83" s="322">
        <f t="shared" si="93"/>
        <v>0</v>
      </c>
      <c r="HW83" s="322">
        <f t="shared" si="93"/>
        <v>0</v>
      </c>
      <c r="HX83" s="322">
        <f t="shared" si="93"/>
        <v>0</v>
      </c>
      <c r="HY83" s="322">
        <f t="shared" si="93"/>
        <v>0</v>
      </c>
      <c r="HZ83" s="322">
        <f t="shared" si="93"/>
        <v>0</v>
      </c>
      <c r="IA83" s="322">
        <f t="shared" si="93"/>
        <v>0</v>
      </c>
      <c r="IB83" s="322">
        <f t="shared" si="93"/>
        <v>0</v>
      </c>
      <c r="IC83" s="322">
        <f t="shared" si="93"/>
        <v>0</v>
      </c>
      <c r="ID83" s="322">
        <f t="shared" si="93"/>
        <v>0</v>
      </c>
      <c r="IE83" s="322">
        <f t="shared" si="93"/>
        <v>0</v>
      </c>
      <c r="IF83" s="322">
        <f t="shared" si="93"/>
        <v>0</v>
      </c>
      <c r="IG83" s="322">
        <f t="shared" si="93"/>
        <v>0</v>
      </c>
      <c r="IH83" s="322">
        <f t="shared" si="93"/>
        <v>0</v>
      </c>
      <c r="II83" s="322">
        <f t="shared" si="93"/>
        <v>0</v>
      </c>
      <c r="IJ83" s="322">
        <f t="shared" si="93"/>
        <v>0</v>
      </c>
      <c r="IK83" s="322">
        <f t="shared" si="93"/>
        <v>0</v>
      </c>
      <c r="IL83" s="322">
        <f t="shared" si="93"/>
        <v>0</v>
      </c>
      <c r="IM83" s="322">
        <f t="shared" si="93"/>
        <v>0</v>
      </c>
      <c r="IN83" s="322">
        <f t="shared" si="93"/>
        <v>0</v>
      </c>
      <c r="IO83" s="322">
        <f t="shared" si="93"/>
        <v>0</v>
      </c>
      <c r="IP83" s="322">
        <f t="shared" si="93"/>
        <v>0</v>
      </c>
      <c r="IQ83" s="322">
        <f t="shared" si="93"/>
        <v>0</v>
      </c>
      <c r="IR83" s="322">
        <f t="shared" si="93"/>
        <v>0</v>
      </c>
      <c r="IS83" s="322">
        <f t="shared" si="93"/>
        <v>0</v>
      </c>
      <c r="IT83" s="322">
        <f t="shared" si="93"/>
        <v>0</v>
      </c>
      <c r="IU83" s="322">
        <f t="shared" si="93"/>
        <v>0</v>
      </c>
      <c r="IV83" s="322">
        <f t="shared" si="93"/>
        <v>0</v>
      </c>
      <c r="IW83" s="322">
        <f t="shared" si="93"/>
        <v>0</v>
      </c>
      <c r="IX83" s="322">
        <f t="shared" si="93"/>
        <v>0</v>
      </c>
      <c r="IY83" s="322">
        <f t="shared" ref="IY83:JV83" si="94">IX87</f>
        <v>0</v>
      </c>
      <c r="IZ83" s="322">
        <f t="shared" si="94"/>
        <v>0</v>
      </c>
      <c r="JA83" s="322">
        <f t="shared" si="94"/>
        <v>0</v>
      </c>
      <c r="JB83" s="322">
        <f t="shared" si="94"/>
        <v>0</v>
      </c>
      <c r="JC83" s="322">
        <f t="shared" si="94"/>
        <v>0</v>
      </c>
      <c r="JD83" s="322">
        <f t="shared" si="94"/>
        <v>0</v>
      </c>
      <c r="JE83" s="322">
        <f t="shared" si="94"/>
        <v>0</v>
      </c>
      <c r="JF83" s="322">
        <f t="shared" si="94"/>
        <v>0</v>
      </c>
      <c r="JG83" s="322">
        <f t="shared" si="94"/>
        <v>0</v>
      </c>
      <c r="JH83" s="322">
        <f t="shared" si="94"/>
        <v>0</v>
      </c>
      <c r="JI83" s="322">
        <f t="shared" si="94"/>
        <v>0</v>
      </c>
      <c r="JJ83" s="322">
        <f t="shared" si="94"/>
        <v>0</v>
      </c>
      <c r="JK83" s="322">
        <f t="shared" si="94"/>
        <v>0</v>
      </c>
      <c r="JL83" s="322">
        <f t="shared" si="94"/>
        <v>0</v>
      </c>
      <c r="JM83" s="322">
        <f t="shared" si="94"/>
        <v>0</v>
      </c>
      <c r="JN83" s="322">
        <f t="shared" si="94"/>
        <v>0</v>
      </c>
      <c r="JO83" s="322">
        <f t="shared" si="94"/>
        <v>0</v>
      </c>
      <c r="JP83" s="322">
        <f t="shared" si="94"/>
        <v>0</v>
      </c>
      <c r="JQ83" s="322">
        <f t="shared" si="94"/>
        <v>0</v>
      </c>
      <c r="JR83" s="322">
        <f t="shared" si="94"/>
        <v>0</v>
      </c>
      <c r="JS83" s="322">
        <f t="shared" si="94"/>
        <v>0</v>
      </c>
      <c r="JT83" s="322">
        <f t="shared" si="94"/>
        <v>0</v>
      </c>
      <c r="JU83" s="322">
        <f t="shared" si="94"/>
        <v>0</v>
      </c>
      <c r="JV83" s="322">
        <f t="shared" si="94"/>
        <v>0</v>
      </c>
    </row>
    <row r="84" spans="1:282" hidden="1" x14ac:dyDescent="0.25">
      <c r="A84" t="s">
        <v>475</v>
      </c>
      <c r="B84" s="313"/>
      <c r="C84" s="322">
        <f t="shared" ref="C84:BN84" si="95">IF($C$42+12*($B81-1)=C$63,$D$49,0)</f>
        <v>0</v>
      </c>
      <c r="D84" s="322">
        <f t="shared" si="95"/>
        <v>0</v>
      </c>
      <c r="E84" s="322">
        <f t="shared" si="95"/>
        <v>0</v>
      </c>
      <c r="F84" s="322">
        <f t="shared" si="95"/>
        <v>0</v>
      </c>
      <c r="G84" s="322">
        <f t="shared" si="95"/>
        <v>0</v>
      </c>
      <c r="H84" s="322">
        <f t="shared" si="95"/>
        <v>0</v>
      </c>
      <c r="I84" s="322">
        <f t="shared" si="95"/>
        <v>0</v>
      </c>
      <c r="J84" s="322">
        <f t="shared" si="95"/>
        <v>0</v>
      </c>
      <c r="K84" s="322">
        <f t="shared" si="95"/>
        <v>0</v>
      </c>
      <c r="L84" s="322">
        <f t="shared" si="95"/>
        <v>0</v>
      </c>
      <c r="M84" s="322">
        <f t="shared" si="95"/>
        <v>0</v>
      </c>
      <c r="N84" s="322">
        <f t="shared" si="95"/>
        <v>0</v>
      </c>
      <c r="O84" s="322">
        <f t="shared" si="95"/>
        <v>0</v>
      </c>
      <c r="P84" s="322">
        <f t="shared" si="95"/>
        <v>0</v>
      </c>
      <c r="Q84" s="322">
        <f t="shared" si="95"/>
        <v>0</v>
      </c>
      <c r="R84" s="322">
        <f t="shared" si="95"/>
        <v>0</v>
      </c>
      <c r="S84" s="322">
        <f t="shared" si="95"/>
        <v>0</v>
      </c>
      <c r="T84" s="322">
        <f t="shared" si="95"/>
        <v>0</v>
      </c>
      <c r="U84" s="322">
        <f t="shared" si="95"/>
        <v>0</v>
      </c>
      <c r="V84" s="322">
        <f t="shared" si="95"/>
        <v>0</v>
      </c>
      <c r="W84" s="322">
        <f t="shared" si="95"/>
        <v>0</v>
      </c>
      <c r="X84" s="322">
        <f t="shared" si="95"/>
        <v>0</v>
      </c>
      <c r="Y84" s="322">
        <f t="shared" si="95"/>
        <v>0</v>
      </c>
      <c r="Z84" s="322">
        <f t="shared" si="95"/>
        <v>0</v>
      </c>
      <c r="AA84" s="322">
        <f t="shared" si="95"/>
        <v>0</v>
      </c>
      <c r="AB84" s="322">
        <f t="shared" si="95"/>
        <v>0</v>
      </c>
      <c r="AC84" s="322">
        <f t="shared" si="95"/>
        <v>0</v>
      </c>
      <c r="AD84" s="322">
        <f t="shared" si="95"/>
        <v>0</v>
      </c>
      <c r="AE84" s="322">
        <f t="shared" si="95"/>
        <v>0</v>
      </c>
      <c r="AF84" s="322">
        <f t="shared" si="95"/>
        <v>0</v>
      </c>
      <c r="AG84" s="322">
        <f t="shared" si="95"/>
        <v>0</v>
      </c>
      <c r="AH84" s="322">
        <f t="shared" si="95"/>
        <v>0</v>
      </c>
      <c r="AI84" s="322">
        <f t="shared" si="95"/>
        <v>0</v>
      </c>
      <c r="AJ84" s="322">
        <f t="shared" si="95"/>
        <v>0</v>
      </c>
      <c r="AK84" s="322">
        <f t="shared" si="95"/>
        <v>0</v>
      </c>
      <c r="AL84" s="322">
        <f t="shared" si="95"/>
        <v>0</v>
      </c>
      <c r="AM84" s="322">
        <f t="shared" si="95"/>
        <v>0</v>
      </c>
      <c r="AN84" s="322">
        <f t="shared" si="95"/>
        <v>0</v>
      </c>
      <c r="AO84" s="322">
        <f t="shared" si="95"/>
        <v>0</v>
      </c>
      <c r="AP84" s="322">
        <f t="shared" si="95"/>
        <v>0</v>
      </c>
      <c r="AQ84" s="322">
        <f t="shared" si="95"/>
        <v>0</v>
      </c>
      <c r="AR84" s="322">
        <f t="shared" si="95"/>
        <v>0</v>
      </c>
      <c r="AS84" s="322">
        <f t="shared" si="95"/>
        <v>0</v>
      </c>
      <c r="AT84" s="322">
        <f t="shared" si="95"/>
        <v>0</v>
      </c>
      <c r="AU84" s="322">
        <f t="shared" si="95"/>
        <v>0</v>
      </c>
      <c r="AV84" s="322">
        <f t="shared" si="95"/>
        <v>0</v>
      </c>
      <c r="AW84" s="322">
        <f t="shared" si="95"/>
        <v>0</v>
      </c>
      <c r="AX84" s="322">
        <f t="shared" si="95"/>
        <v>0</v>
      </c>
      <c r="AY84" s="322">
        <f t="shared" si="95"/>
        <v>0</v>
      </c>
      <c r="AZ84" s="322">
        <f t="shared" si="95"/>
        <v>0</v>
      </c>
      <c r="BA84" s="322">
        <f t="shared" si="95"/>
        <v>0</v>
      </c>
      <c r="BB84" s="322">
        <f t="shared" si="95"/>
        <v>0</v>
      </c>
      <c r="BC84" s="322">
        <f t="shared" si="95"/>
        <v>0</v>
      </c>
      <c r="BD84" s="322">
        <f t="shared" si="95"/>
        <v>0</v>
      </c>
      <c r="BE84" s="322">
        <f t="shared" si="95"/>
        <v>0</v>
      </c>
      <c r="BF84" s="322">
        <f t="shared" si="95"/>
        <v>0</v>
      </c>
      <c r="BG84" s="322">
        <f t="shared" si="95"/>
        <v>0</v>
      </c>
      <c r="BH84" s="322">
        <f t="shared" si="95"/>
        <v>0</v>
      </c>
      <c r="BI84" s="322">
        <f t="shared" si="95"/>
        <v>0</v>
      </c>
      <c r="BJ84" s="322">
        <f t="shared" si="95"/>
        <v>0</v>
      </c>
      <c r="BK84" s="322">
        <f t="shared" si="95"/>
        <v>0</v>
      </c>
      <c r="BL84" s="322">
        <f t="shared" si="95"/>
        <v>0</v>
      </c>
      <c r="BM84" s="322">
        <f t="shared" si="95"/>
        <v>0</v>
      </c>
      <c r="BN84" s="322">
        <f t="shared" si="95"/>
        <v>0</v>
      </c>
      <c r="BO84" s="322">
        <f t="shared" ref="BO84:DZ84" si="96">IF($C$42+12*($B81-1)=BO$63,$D$49,0)</f>
        <v>0</v>
      </c>
      <c r="BP84" s="322">
        <f t="shared" si="96"/>
        <v>0</v>
      </c>
      <c r="BQ84" s="322">
        <f t="shared" si="96"/>
        <v>0</v>
      </c>
      <c r="BR84" s="322">
        <f t="shared" si="96"/>
        <v>0</v>
      </c>
      <c r="BS84" s="322">
        <f t="shared" si="96"/>
        <v>0</v>
      </c>
      <c r="BT84" s="322">
        <f t="shared" si="96"/>
        <v>0</v>
      </c>
      <c r="BU84" s="322">
        <f t="shared" si="96"/>
        <v>0</v>
      </c>
      <c r="BV84" s="322">
        <f t="shared" si="96"/>
        <v>0</v>
      </c>
      <c r="BW84" s="322">
        <f t="shared" si="96"/>
        <v>0</v>
      </c>
      <c r="BX84" s="322">
        <f t="shared" si="96"/>
        <v>0</v>
      </c>
      <c r="BY84" s="322">
        <f t="shared" si="96"/>
        <v>0</v>
      </c>
      <c r="BZ84" s="322">
        <f t="shared" si="96"/>
        <v>0</v>
      </c>
      <c r="CA84" s="322">
        <f t="shared" si="96"/>
        <v>0</v>
      </c>
      <c r="CB84" s="322">
        <f t="shared" si="96"/>
        <v>0</v>
      </c>
      <c r="CC84" s="322">
        <f t="shared" si="96"/>
        <v>0</v>
      </c>
      <c r="CD84" s="322">
        <f t="shared" si="96"/>
        <v>0</v>
      </c>
      <c r="CE84" s="322">
        <f t="shared" si="96"/>
        <v>0</v>
      </c>
      <c r="CF84" s="322">
        <f t="shared" si="96"/>
        <v>0</v>
      </c>
      <c r="CG84" s="322">
        <f t="shared" si="96"/>
        <v>0</v>
      </c>
      <c r="CH84" s="322">
        <f t="shared" si="96"/>
        <v>0</v>
      </c>
      <c r="CI84" s="322">
        <f t="shared" si="96"/>
        <v>0</v>
      </c>
      <c r="CJ84" s="322">
        <f t="shared" si="96"/>
        <v>0</v>
      </c>
      <c r="CK84" s="322">
        <f t="shared" si="96"/>
        <v>0</v>
      </c>
      <c r="CL84" s="322">
        <f t="shared" si="96"/>
        <v>0</v>
      </c>
      <c r="CM84" s="322">
        <f t="shared" si="96"/>
        <v>0</v>
      </c>
      <c r="CN84" s="322">
        <f t="shared" si="96"/>
        <v>0</v>
      </c>
      <c r="CO84" s="322">
        <f t="shared" si="96"/>
        <v>0</v>
      </c>
      <c r="CP84" s="322">
        <f t="shared" si="96"/>
        <v>0</v>
      </c>
      <c r="CQ84" s="322">
        <f t="shared" si="96"/>
        <v>0</v>
      </c>
      <c r="CR84" s="322">
        <f t="shared" si="96"/>
        <v>0</v>
      </c>
      <c r="CS84" s="322">
        <f t="shared" si="96"/>
        <v>0</v>
      </c>
      <c r="CT84" s="322">
        <f t="shared" si="96"/>
        <v>0</v>
      </c>
      <c r="CU84" s="322">
        <f t="shared" si="96"/>
        <v>0</v>
      </c>
      <c r="CV84" s="322">
        <f t="shared" si="96"/>
        <v>0</v>
      </c>
      <c r="CW84" s="322">
        <f t="shared" si="96"/>
        <v>0</v>
      </c>
      <c r="CX84" s="322">
        <f t="shared" si="96"/>
        <v>0</v>
      </c>
      <c r="CY84" s="322">
        <f t="shared" si="96"/>
        <v>0</v>
      </c>
      <c r="CZ84" s="322">
        <f t="shared" si="96"/>
        <v>0</v>
      </c>
      <c r="DA84" s="322">
        <f t="shared" si="96"/>
        <v>0</v>
      </c>
      <c r="DB84" s="322">
        <f t="shared" si="96"/>
        <v>0</v>
      </c>
      <c r="DC84" s="322">
        <f t="shared" si="96"/>
        <v>0</v>
      </c>
      <c r="DD84" s="322">
        <f t="shared" si="96"/>
        <v>0</v>
      </c>
      <c r="DE84" s="322">
        <f t="shared" si="96"/>
        <v>0</v>
      </c>
      <c r="DF84" s="322">
        <f t="shared" si="96"/>
        <v>0</v>
      </c>
      <c r="DG84" s="322">
        <f t="shared" si="96"/>
        <v>0</v>
      </c>
      <c r="DH84" s="322">
        <f t="shared" si="96"/>
        <v>0</v>
      </c>
      <c r="DI84" s="322">
        <f t="shared" si="96"/>
        <v>0</v>
      </c>
      <c r="DJ84" s="322">
        <f t="shared" si="96"/>
        <v>0</v>
      </c>
      <c r="DK84" s="322">
        <f t="shared" si="96"/>
        <v>0</v>
      </c>
      <c r="DL84" s="322">
        <f t="shared" si="96"/>
        <v>0</v>
      </c>
      <c r="DM84" s="322">
        <f t="shared" si="96"/>
        <v>0</v>
      </c>
      <c r="DN84" s="322">
        <f t="shared" si="96"/>
        <v>0</v>
      </c>
      <c r="DO84" s="322">
        <f t="shared" si="96"/>
        <v>0</v>
      </c>
      <c r="DP84" s="322">
        <f t="shared" si="96"/>
        <v>0</v>
      </c>
      <c r="DQ84" s="322">
        <f t="shared" si="96"/>
        <v>0</v>
      </c>
      <c r="DR84" s="322">
        <f t="shared" si="96"/>
        <v>0</v>
      </c>
      <c r="DS84" s="322">
        <f t="shared" si="96"/>
        <v>0</v>
      </c>
      <c r="DT84" s="322">
        <f t="shared" si="96"/>
        <v>0</v>
      </c>
      <c r="DU84" s="322">
        <f t="shared" si="96"/>
        <v>0</v>
      </c>
      <c r="DV84" s="322">
        <f t="shared" si="96"/>
        <v>0</v>
      </c>
      <c r="DW84" s="322">
        <f t="shared" si="96"/>
        <v>0</v>
      </c>
      <c r="DX84" s="322">
        <f t="shared" si="96"/>
        <v>0</v>
      </c>
      <c r="DY84" s="322">
        <f t="shared" si="96"/>
        <v>0</v>
      </c>
      <c r="DZ84" s="322">
        <f t="shared" si="96"/>
        <v>0</v>
      </c>
      <c r="EA84" s="322">
        <f t="shared" ref="EA84:GL84" si="97">IF($C$42+12*($B81-1)=EA$63,$D$49,0)</f>
        <v>0</v>
      </c>
      <c r="EB84" s="322">
        <f t="shared" si="97"/>
        <v>0</v>
      </c>
      <c r="EC84" s="322">
        <f t="shared" si="97"/>
        <v>0</v>
      </c>
      <c r="ED84" s="322">
        <f t="shared" si="97"/>
        <v>0</v>
      </c>
      <c r="EE84" s="322">
        <f t="shared" si="97"/>
        <v>0</v>
      </c>
      <c r="EF84" s="322">
        <f t="shared" si="97"/>
        <v>0</v>
      </c>
      <c r="EG84" s="322">
        <f t="shared" si="97"/>
        <v>0</v>
      </c>
      <c r="EH84" s="322">
        <f t="shared" si="97"/>
        <v>0</v>
      </c>
      <c r="EI84" s="322">
        <f t="shared" si="97"/>
        <v>0</v>
      </c>
      <c r="EJ84" s="322">
        <f t="shared" si="97"/>
        <v>0</v>
      </c>
      <c r="EK84" s="322">
        <f t="shared" si="97"/>
        <v>0</v>
      </c>
      <c r="EL84" s="322">
        <f t="shared" si="97"/>
        <v>0</v>
      </c>
      <c r="EM84" s="322">
        <f t="shared" si="97"/>
        <v>0</v>
      </c>
      <c r="EN84" s="322">
        <f t="shared" si="97"/>
        <v>0</v>
      </c>
      <c r="EO84" s="322">
        <f t="shared" si="97"/>
        <v>0</v>
      </c>
      <c r="EP84" s="322">
        <f t="shared" si="97"/>
        <v>0</v>
      </c>
      <c r="EQ84" s="322">
        <f t="shared" si="97"/>
        <v>0</v>
      </c>
      <c r="ER84" s="322">
        <f t="shared" si="97"/>
        <v>0</v>
      </c>
      <c r="ES84" s="322">
        <f t="shared" si="97"/>
        <v>0</v>
      </c>
      <c r="ET84" s="322">
        <f t="shared" si="97"/>
        <v>0</v>
      </c>
      <c r="EU84" s="322">
        <f t="shared" si="97"/>
        <v>0</v>
      </c>
      <c r="EV84" s="322">
        <f t="shared" si="97"/>
        <v>0</v>
      </c>
      <c r="EW84" s="322">
        <f t="shared" si="97"/>
        <v>0</v>
      </c>
      <c r="EX84" s="322">
        <f t="shared" si="97"/>
        <v>0</v>
      </c>
      <c r="EY84" s="322">
        <f t="shared" si="97"/>
        <v>0</v>
      </c>
      <c r="EZ84" s="322">
        <f t="shared" si="97"/>
        <v>0</v>
      </c>
      <c r="FA84" s="322">
        <f t="shared" si="97"/>
        <v>0</v>
      </c>
      <c r="FB84" s="322">
        <f t="shared" si="97"/>
        <v>0</v>
      </c>
      <c r="FC84" s="322">
        <f t="shared" si="97"/>
        <v>0</v>
      </c>
      <c r="FD84" s="322">
        <f t="shared" si="97"/>
        <v>0</v>
      </c>
      <c r="FE84" s="322">
        <f t="shared" si="97"/>
        <v>0</v>
      </c>
      <c r="FF84" s="322">
        <f t="shared" si="97"/>
        <v>0</v>
      </c>
      <c r="FG84" s="322">
        <f t="shared" si="97"/>
        <v>0</v>
      </c>
      <c r="FH84" s="322">
        <f t="shared" si="97"/>
        <v>0</v>
      </c>
      <c r="FI84" s="322">
        <f t="shared" si="97"/>
        <v>0</v>
      </c>
      <c r="FJ84" s="322">
        <f t="shared" si="97"/>
        <v>0</v>
      </c>
      <c r="FK84" s="322">
        <f t="shared" si="97"/>
        <v>0</v>
      </c>
      <c r="FL84" s="322">
        <f t="shared" si="97"/>
        <v>0</v>
      </c>
      <c r="FM84" s="322">
        <f t="shared" si="97"/>
        <v>0</v>
      </c>
      <c r="FN84" s="322">
        <f t="shared" si="97"/>
        <v>0</v>
      </c>
      <c r="FO84" s="322">
        <f t="shared" si="97"/>
        <v>0</v>
      </c>
      <c r="FP84" s="322">
        <f t="shared" si="97"/>
        <v>0</v>
      </c>
      <c r="FQ84" s="322">
        <f t="shared" si="97"/>
        <v>0</v>
      </c>
      <c r="FR84" s="322">
        <f t="shared" si="97"/>
        <v>0</v>
      </c>
      <c r="FS84" s="322">
        <f t="shared" si="97"/>
        <v>0</v>
      </c>
      <c r="FT84" s="322">
        <f t="shared" si="97"/>
        <v>0</v>
      </c>
      <c r="FU84" s="322">
        <f t="shared" si="97"/>
        <v>0</v>
      </c>
      <c r="FV84" s="322">
        <f t="shared" si="97"/>
        <v>0</v>
      </c>
      <c r="FW84" s="322">
        <f t="shared" si="97"/>
        <v>0</v>
      </c>
      <c r="FX84" s="322">
        <f t="shared" si="97"/>
        <v>0</v>
      </c>
      <c r="FY84" s="322">
        <f t="shared" si="97"/>
        <v>0</v>
      </c>
      <c r="FZ84" s="322">
        <f t="shared" si="97"/>
        <v>0</v>
      </c>
      <c r="GA84" s="322">
        <f t="shared" si="97"/>
        <v>0</v>
      </c>
      <c r="GB84" s="322">
        <f t="shared" si="97"/>
        <v>0</v>
      </c>
      <c r="GC84" s="322">
        <f t="shared" si="97"/>
        <v>0</v>
      </c>
      <c r="GD84" s="322">
        <f t="shared" si="97"/>
        <v>0</v>
      </c>
      <c r="GE84" s="322">
        <f t="shared" si="97"/>
        <v>0</v>
      </c>
      <c r="GF84" s="322">
        <f t="shared" si="97"/>
        <v>0</v>
      </c>
      <c r="GG84" s="322">
        <f t="shared" si="97"/>
        <v>0</v>
      </c>
      <c r="GH84" s="322">
        <f t="shared" si="97"/>
        <v>0</v>
      </c>
      <c r="GI84" s="322">
        <f t="shared" si="97"/>
        <v>0</v>
      </c>
      <c r="GJ84" s="322">
        <f t="shared" si="97"/>
        <v>0</v>
      </c>
      <c r="GK84" s="322">
        <f t="shared" si="97"/>
        <v>0</v>
      </c>
      <c r="GL84" s="322">
        <f t="shared" si="97"/>
        <v>0</v>
      </c>
      <c r="GM84" s="322">
        <f t="shared" ref="GM84:IX84" si="98">IF($C$42+12*($B81-1)=GM$63,$D$49,0)</f>
        <v>0</v>
      </c>
      <c r="GN84" s="322">
        <f t="shared" si="98"/>
        <v>0</v>
      </c>
      <c r="GO84" s="322">
        <f t="shared" si="98"/>
        <v>0</v>
      </c>
      <c r="GP84" s="322">
        <f t="shared" si="98"/>
        <v>0</v>
      </c>
      <c r="GQ84" s="322">
        <f t="shared" si="98"/>
        <v>0</v>
      </c>
      <c r="GR84" s="322">
        <f t="shared" si="98"/>
        <v>0</v>
      </c>
      <c r="GS84" s="322">
        <f t="shared" si="98"/>
        <v>0</v>
      </c>
      <c r="GT84" s="322">
        <f t="shared" si="98"/>
        <v>0</v>
      </c>
      <c r="GU84" s="322">
        <f t="shared" si="98"/>
        <v>0</v>
      </c>
      <c r="GV84" s="322">
        <f t="shared" si="98"/>
        <v>0</v>
      </c>
      <c r="GW84" s="322">
        <f t="shared" si="98"/>
        <v>0</v>
      </c>
      <c r="GX84" s="322">
        <f t="shared" si="98"/>
        <v>0</v>
      </c>
      <c r="GY84" s="322">
        <f t="shared" si="98"/>
        <v>0</v>
      </c>
      <c r="GZ84" s="322">
        <f t="shared" si="98"/>
        <v>0</v>
      </c>
      <c r="HA84" s="322">
        <f t="shared" si="98"/>
        <v>0</v>
      </c>
      <c r="HB84" s="322">
        <f t="shared" si="98"/>
        <v>0</v>
      </c>
      <c r="HC84" s="322">
        <f t="shared" si="98"/>
        <v>0</v>
      </c>
      <c r="HD84" s="322">
        <f t="shared" si="98"/>
        <v>0</v>
      </c>
      <c r="HE84" s="322">
        <f t="shared" si="98"/>
        <v>0</v>
      </c>
      <c r="HF84" s="322">
        <f t="shared" si="98"/>
        <v>0</v>
      </c>
      <c r="HG84" s="322">
        <f t="shared" si="98"/>
        <v>0</v>
      </c>
      <c r="HH84" s="322">
        <f t="shared" si="98"/>
        <v>0</v>
      </c>
      <c r="HI84" s="322">
        <f t="shared" si="98"/>
        <v>0</v>
      </c>
      <c r="HJ84" s="322">
        <f t="shared" si="98"/>
        <v>0</v>
      </c>
      <c r="HK84" s="322">
        <f t="shared" si="98"/>
        <v>0</v>
      </c>
      <c r="HL84" s="322">
        <f t="shared" si="98"/>
        <v>0</v>
      </c>
      <c r="HM84" s="322">
        <f t="shared" si="98"/>
        <v>0</v>
      </c>
      <c r="HN84" s="322">
        <f t="shared" si="98"/>
        <v>0</v>
      </c>
      <c r="HO84" s="322">
        <f t="shared" si="98"/>
        <v>0</v>
      </c>
      <c r="HP84" s="322">
        <f t="shared" si="98"/>
        <v>0</v>
      </c>
      <c r="HQ84" s="322">
        <f t="shared" si="98"/>
        <v>0</v>
      </c>
      <c r="HR84" s="322">
        <f t="shared" si="98"/>
        <v>0</v>
      </c>
      <c r="HS84" s="322">
        <f t="shared" si="98"/>
        <v>0</v>
      </c>
      <c r="HT84" s="322">
        <f t="shared" si="98"/>
        <v>0</v>
      </c>
      <c r="HU84" s="322">
        <f t="shared" si="98"/>
        <v>0</v>
      </c>
      <c r="HV84" s="322">
        <f t="shared" si="98"/>
        <v>0</v>
      </c>
      <c r="HW84" s="322">
        <f t="shared" si="98"/>
        <v>0</v>
      </c>
      <c r="HX84" s="322">
        <f t="shared" si="98"/>
        <v>0</v>
      </c>
      <c r="HY84" s="322">
        <f t="shared" si="98"/>
        <v>0</v>
      </c>
      <c r="HZ84" s="322">
        <f t="shared" si="98"/>
        <v>0</v>
      </c>
      <c r="IA84" s="322">
        <f t="shared" si="98"/>
        <v>0</v>
      </c>
      <c r="IB84" s="322">
        <f t="shared" si="98"/>
        <v>0</v>
      </c>
      <c r="IC84" s="322">
        <f t="shared" si="98"/>
        <v>0</v>
      </c>
      <c r="ID84" s="322">
        <f t="shared" si="98"/>
        <v>0</v>
      </c>
      <c r="IE84" s="322">
        <f t="shared" si="98"/>
        <v>0</v>
      </c>
      <c r="IF84" s="322">
        <f t="shared" si="98"/>
        <v>0</v>
      </c>
      <c r="IG84" s="322">
        <f t="shared" si="98"/>
        <v>0</v>
      </c>
      <c r="IH84" s="322">
        <f t="shared" si="98"/>
        <v>0</v>
      </c>
      <c r="II84" s="322">
        <f t="shared" si="98"/>
        <v>0</v>
      </c>
      <c r="IJ84" s="322">
        <f t="shared" si="98"/>
        <v>0</v>
      </c>
      <c r="IK84" s="322">
        <f t="shared" si="98"/>
        <v>0</v>
      </c>
      <c r="IL84" s="322">
        <f t="shared" si="98"/>
        <v>0</v>
      </c>
      <c r="IM84" s="322">
        <f t="shared" si="98"/>
        <v>0</v>
      </c>
      <c r="IN84" s="322">
        <f t="shared" si="98"/>
        <v>0</v>
      </c>
      <c r="IO84" s="322">
        <f t="shared" si="98"/>
        <v>0</v>
      </c>
      <c r="IP84" s="322">
        <f t="shared" si="98"/>
        <v>0</v>
      </c>
      <c r="IQ84" s="322">
        <f t="shared" si="98"/>
        <v>0</v>
      </c>
      <c r="IR84" s="322">
        <f t="shared" si="98"/>
        <v>0</v>
      </c>
      <c r="IS84" s="322">
        <f t="shared" si="98"/>
        <v>0</v>
      </c>
      <c r="IT84" s="322">
        <f t="shared" si="98"/>
        <v>0</v>
      </c>
      <c r="IU84" s="322">
        <f t="shared" si="98"/>
        <v>0</v>
      </c>
      <c r="IV84" s="322">
        <f t="shared" si="98"/>
        <v>0</v>
      </c>
      <c r="IW84" s="322">
        <f t="shared" si="98"/>
        <v>0</v>
      </c>
      <c r="IX84" s="322">
        <f t="shared" si="98"/>
        <v>0</v>
      </c>
      <c r="IY84" s="322">
        <f t="shared" ref="IY84:JV84" si="99">IF($C$42+12*($B81-1)=IY$63,$D$49,0)</f>
        <v>0</v>
      </c>
      <c r="IZ84" s="322">
        <f t="shared" si="99"/>
        <v>0</v>
      </c>
      <c r="JA84" s="322">
        <f t="shared" si="99"/>
        <v>0</v>
      </c>
      <c r="JB84" s="322">
        <f t="shared" si="99"/>
        <v>0</v>
      </c>
      <c r="JC84" s="322">
        <f t="shared" si="99"/>
        <v>0</v>
      </c>
      <c r="JD84" s="322">
        <f t="shared" si="99"/>
        <v>0</v>
      </c>
      <c r="JE84" s="322">
        <f t="shared" si="99"/>
        <v>0</v>
      </c>
      <c r="JF84" s="322">
        <f t="shared" si="99"/>
        <v>0</v>
      </c>
      <c r="JG84" s="322">
        <f t="shared" si="99"/>
        <v>0</v>
      </c>
      <c r="JH84" s="322">
        <f t="shared" si="99"/>
        <v>0</v>
      </c>
      <c r="JI84" s="322">
        <f t="shared" si="99"/>
        <v>0</v>
      </c>
      <c r="JJ84" s="322">
        <f t="shared" si="99"/>
        <v>0</v>
      </c>
      <c r="JK84" s="322">
        <f t="shared" si="99"/>
        <v>0</v>
      </c>
      <c r="JL84" s="322">
        <f t="shared" si="99"/>
        <v>0</v>
      </c>
      <c r="JM84" s="322">
        <f t="shared" si="99"/>
        <v>0</v>
      </c>
      <c r="JN84" s="322">
        <f t="shared" si="99"/>
        <v>0</v>
      </c>
      <c r="JO84" s="322">
        <f t="shared" si="99"/>
        <v>0</v>
      </c>
      <c r="JP84" s="322">
        <f t="shared" si="99"/>
        <v>0</v>
      </c>
      <c r="JQ84" s="322">
        <f t="shared" si="99"/>
        <v>0</v>
      </c>
      <c r="JR84" s="322">
        <f t="shared" si="99"/>
        <v>0</v>
      </c>
      <c r="JS84" s="322">
        <f t="shared" si="99"/>
        <v>0</v>
      </c>
      <c r="JT84" s="322">
        <f t="shared" si="99"/>
        <v>0</v>
      </c>
      <c r="JU84" s="322">
        <f t="shared" si="99"/>
        <v>0</v>
      </c>
      <c r="JV84" s="322">
        <f t="shared" si="99"/>
        <v>0</v>
      </c>
    </row>
    <row r="85" spans="1:282" hidden="1" x14ac:dyDescent="0.25">
      <c r="A85" t="s">
        <v>476</v>
      </c>
      <c r="B85" s="313"/>
      <c r="C85" s="322">
        <f t="shared" ref="C85:BN85" si="100">IF(AND(C$65&gt;0,C$65&lt;=$C$38),PPMT($C$37,C$65,$C$38,$D$50),0)</f>
        <v>0</v>
      </c>
      <c r="D85" s="322">
        <f t="shared" si="100"/>
        <v>0</v>
      </c>
      <c r="E85" s="322">
        <f t="shared" si="100"/>
        <v>0</v>
      </c>
      <c r="F85" s="322">
        <f t="shared" si="100"/>
        <v>0</v>
      </c>
      <c r="G85" s="322">
        <f t="shared" si="100"/>
        <v>0</v>
      </c>
      <c r="H85" s="322">
        <f t="shared" si="100"/>
        <v>0</v>
      </c>
      <c r="I85" s="322">
        <f t="shared" si="100"/>
        <v>0</v>
      </c>
      <c r="J85" s="322">
        <f t="shared" si="100"/>
        <v>0</v>
      </c>
      <c r="K85" s="322">
        <f t="shared" si="100"/>
        <v>0</v>
      </c>
      <c r="L85" s="322">
        <f t="shared" si="100"/>
        <v>0</v>
      </c>
      <c r="M85" s="322">
        <f t="shared" si="100"/>
        <v>0</v>
      </c>
      <c r="N85" s="322">
        <f t="shared" si="100"/>
        <v>0</v>
      </c>
      <c r="O85" s="322">
        <f t="shared" si="100"/>
        <v>0</v>
      </c>
      <c r="P85" s="322">
        <f t="shared" si="100"/>
        <v>0</v>
      </c>
      <c r="Q85" s="322">
        <f t="shared" si="100"/>
        <v>0</v>
      </c>
      <c r="R85" s="322">
        <f t="shared" si="100"/>
        <v>0</v>
      </c>
      <c r="S85" s="322">
        <f t="shared" si="100"/>
        <v>0</v>
      </c>
      <c r="T85" s="322">
        <f t="shared" si="100"/>
        <v>0</v>
      </c>
      <c r="U85" s="322">
        <f t="shared" si="100"/>
        <v>0</v>
      </c>
      <c r="V85" s="322">
        <f t="shared" si="100"/>
        <v>0</v>
      </c>
      <c r="W85" s="322">
        <f t="shared" si="100"/>
        <v>0</v>
      </c>
      <c r="X85" s="322">
        <f t="shared" si="100"/>
        <v>0</v>
      </c>
      <c r="Y85" s="322">
        <f t="shared" si="100"/>
        <v>0</v>
      </c>
      <c r="Z85" s="322">
        <f t="shared" si="100"/>
        <v>0</v>
      </c>
      <c r="AA85" s="322">
        <f t="shared" si="100"/>
        <v>0</v>
      </c>
      <c r="AB85" s="322">
        <f t="shared" si="100"/>
        <v>0</v>
      </c>
      <c r="AC85" s="322">
        <f t="shared" si="100"/>
        <v>0</v>
      </c>
      <c r="AD85" s="322">
        <f t="shared" si="100"/>
        <v>0</v>
      </c>
      <c r="AE85" s="322">
        <f t="shared" si="100"/>
        <v>0</v>
      </c>
      <c r="AF85" s="322">
        <f t="shared" si="100"/>
        <v>0</v>
      </c>
      <c r="AG85" s="322">
        <f t="shared" si="100"/>
        <v>0</v>
      </c>
      <c r="AH85" s="322">
        <f t="shared" si="100"/>
        <v>0</v>
      </c>
      <c r="AI85" s="322">
        <f t="shared" si="100"/>
        <v>0</v>
      </c>
      <c r="AJ85" s="322">
        <f t="shared" si="100"/>
        <v>0</v>
      </c>
      <c r="AK85" s="322">
        <f t="shared" si="100"/>
        <v>0</v>
      </c>
      <c r="AL85" s="322">
        <f t="shared" si="100"/>
        <v>0</v>
      </c>
      <c r="AM85" s="322">
        <f t="shared" si="100"/>
        <v>0</v>
      </c>
      <c r="AN85" s="322">
        <f t="shared" si="100"/>
        <v>0</v>
      </c>
      <c r="AO85" s="322">
        <f t="shared" si="100"/>
        <v>0</v>
      </c>
      <c r="AP85" s="322">
        <f t="shared" si="100"/>
        <v>0</v>
      </c>
      <c r="AQ85" s="322">
        <f t="shared" si="100"/>
        <v>0</v>
      </c>
      <c r="AR85" s="322">
        <f t="shared" si="100"/>
        <v>0</v>
      </c>
      <c r="AS85" s="322">
        <f t="shared" si="100"/>
        <v>0</v>
      </c>
      <c r="AT85" s="322">
        <f t="shared" si="100"/>
        <v>0</v>
      </c>
      <c r="AU85" s="322">
        <f t="shared" si="100"/>
        <v>0</v>
      </c>
      <c r="AV85" s="322">
        <f t="shared" si="100"/>
        <v>0</v>
      </c>
      <c r="AW85" s="322">
        <f t="shared" si="100"/>
        <v>0</v>
      </c>
      <c r="AX85" s="322">
        <f t="shared" si="100"/>
        <v>0</v>
      </c>
      <c r="AY85" s="322">
        <f t="shared" si="100"/>
        <v>0</v>
      </c>
      <c r="AZ85" s="322">
        <f t="shared" si="100"/>
        <v>0</v>
      </c>
      <c r="BA85" s="322">
        <f t="shared" si="100"/>
        <v>0</v>
      </c>
      <c r="BB85" s="322">
        <f t="shared" si="100"/>
        <v>0</v>
      </c>
      <c r="BC85" s="322">
        <f t="shared" si="100"/>
        <v>0</v>
      </c>
      <c r="BD85" s="322">
        <f t="shared" si="100"/>
        <v>0</v>
      </c>
      <c r="BE85" s="322">
        <f t="shared" si="100"/>
        <v>0</v>
      </c>
      <c r="BF85" s="322">
        <f t="shared" si="100"/>
        <v>0</v>
      </c>
      <c r="BG85" s="322">
        <f t="shared" si="100"/>
        <v>0</v>
      </c>
      <c r="BH85" s="322">
        <f t="shared" si="100"/>
        <v>0</v>
      </c>
      <c r="BI85" s="322">
        <f t="shared" si="100"/>
        <v>0</v>
      </c>
      <c r="BJ85" s="322">
        <f t="shared" si="100"/>
        <v>0</v>
      </c>
      <c r="BK85" s="322">
        <f t="shared" si="100"/>
        <v>0</v>
      </c>
      <c r="BL85" s="322">
        <f t="shared" si="100"/>
        <v>0</v>
      </c>
      <c r="BM85" s="322">
        <f t="shared" si="100"/>
        <v>0</v>
      </c>
      <c r="BN85" s="322">
        <f t="shared" si="100"/>
        <v>0</v>
      </c>
      <c r="BO85" s="322">
        <f t="shared" ref="BO85:DZ85" si="101">IF(AND(BO$65&gt;0,BO$65&lt;=$C$38),PPMT($C$37,BO$65,$C$38,$D$50),0)</f>
        <v>0</v>
      </c>
      <c r="BP85" s="322">
        <f t="shared" si="101"/>
        <v>0</v>
      </c>
      <c r="BQ85" s="322">
        <f t="shared" si="101"/>
        <v>0</v>
      </c>
      <c r="BR85" s="322">
        <f t="shared" si="101"/>
        <v>0</v>
      </c>
      <c r="BS85" s="322">
        <f t="shared" si="101"/>
        <v>0</v>
      </c>
      <c r="BT85" s="322">
        <f t="shared" si="101"/>
        <v>0</v>
      </c>
      <c r="BU85" s="322">
        <f t="shared" si="101"/>
        <v>0</v>
      </c>
      <c r="BV85" s="322">
        <f t="shared" si="101"/>
        <v>0</v>
      </c>
      <c r="BW85" s="322">
        <f t="shared" si="101"/>
        <v>0</v>
      </c>
      <c r="BX85" s="322">
        <f t="shared" si="101"/>
        <v>0</v>
      </c>
      <c r="BY85" s="322">
        <f t="shared" si="101"/>
        <v>0</v>
      </c>
      <c r="BZ85" s="322">
        <f t="shared" si="101"/>
        <v>0</v>
      </c>
      <c r="CA85" s="322">
        <f t="shared" si="101"/>
        <v>0</v>
      </c>
      <c r="CB85" s="322">
        <f t="shared" si="101"/>
        <v>0</v>
      </c>
      <c r="CC85" s="322">
        <f t="shared" si="101"/>
        <v>0</v>
      </c>
      <c r="CD85" s="322">
        <f t="shared" si="101"/>
        <v>0</v>
      </c>
      <c r="CE85" s="322">
        <f t="shared" si="101"/>
        <v>0</v>
      </c>
      <c r="CF85" s="322">
        <f t="shared" si="101"/>
        <v>0</v>
      </c>
      <c r="CG85" s="322">
        <f t="shared" si="101"/>
        <v>0</v>
      </c>
      <c r="CH85" s="322">
        <f t="shared" si="101"/>
        <v>0</v>
      </c>
      <c r="CI85" s="322">
        <f t="shared" si="101"/>
        <v>0</v>
      </c>
      <c r="CJ85" s="322">
        <f t="shared" si="101"/>
        <v>0</v>
      </c>
      <c r="CK85" s="322">
        <f t="shared" si="101"/>
        <v>0</v>
      </c>
      <c r="CL85" s="322">
        <f t="shared" si="101"/>
        <v>0</v>
      </c>
      <c r="CM85" s="322">
        <f t="shared" si="101"/>
        <v>0</v>
      </c>
      <c r="CN85" s="322">
        <f t="shared" si="101"/>
        <v>0</v>
      </c>
      <c r="CO85" s="322">
        <f t="shared" si="101"/>
        <v>0</v>
      </c>
      <c r="CP85" s="322">
        <f t="shared" si="101"/>
        <v>0</v>
      </c>
      <c r="CQ85" s="322">
        <f t="shared" si="101"/>
        <v>0</v>
      </c>
      <c r="CR85" s="322">
        <f t="shared" si="101"/>
        <v>0</v>
      </c>
      <c r="CS85" s="322">
        <f t="shared" si="101"/>
        <v>0</v>
      </c>
      <c r="CT85" s="322">
        <f t="shared" si="101"/>
        <v>0</v>
      </c>
      <c r="CU85" s="322">
        <f t="shared" si="101"/>
        <v>0</v>
      </c>
      <c r="CV85" s="322">
        <f t="shared" si="101"/>
        <v>0</v>
      </c>
      <c r="CW85" s="322">
        <f t="shared" si="101"/>
        <v>0</v>
      </c>
      <c r="CX85" s="322">
        <f t="shared" si="101"/>
        <v>0</v>
      </c>
      <c r="CY85" s="322">
        <f t="shared" si="101"/>
        <v>0</v>
      </c>
      <c r="CZ85" s="322">
        <f t="shared" si="101"/>
        <v>0</v>
      </c>
      <c r="DA85" s="322">
        <f t="shared" si="101"/>
        <v>0</v>
      </c>
      <c r="DB85" s="322">
        <f t="shared" si="101"/>
        <v>0</v>
      </c>
      <c r="DC85" s="322">
        <f t="shared" si="101"/>
        <v>0</v>
      </c>
      <c r="DD85" s="322">
        <f t="shared" si="101"/>
        <v>0</v>
      </c>
      <c r="DE85" s="322">
        <f t="shared" si="101"/>
        <v>0</v>
      </c>
      <c r="DF85" s="322">
        <f t="shared" si="101"/>
        <v>0</v>
      </c>
      <c r="DG85" s="322">
        <f t="shared" si="101"/>
        <v>0</v>
      </c>
      <c r="DH85" s="322">
        <f t="shared" si="101"/>
        <v>0</v>
      </c>
      <c r="DI85" s="322">
        <f t="shared" si="101"/>
        <v>0</v>
      </c>
      <c r="DJ85" s="322">
        <f t="shared" si="101"/>
        <v>0</v>
      </c>
      <c r="DK85" s="322">
        <f t="shared" si="101"/>
        <v>0</v>
      </c>
      <c r="DL85" s="322">
        <f t="shared" si="101"/>
        <v>0</v>
      </c>
      <c r="DM85" s="322">
        <f t="shared" si="101"/>
        <v>0</v>
      </c>
      <c r="DN85" s="322">
        <f t="shared" si="101"/>
        <v>0</v>
      </c>
      <c r="DO85" s="322">
        <f t="shared" si="101"/>
        <v>0</v>
      </c>
      <c r="DP85" s="322">
        <f t="shared" si="101"/>
        <v>0</v>
      </c>
      <c r="DQ85" s="322">
        <f t="shared" si="101"/>
        <v>0</v>
      </c>
      <c r="DR85" s="322">
        <f t="shared" si="101"/>
        <v>0</v>
      </c>
      <c r="DS85" s="322">
        <f t="shared" si="101"/>
        <v>0</v>
      </c>
      <c r="DT85" s="322">
        <f t="shared" si="101"/>
        <v>0</v>
      </c>
      <c r="DU85" s="322">
        <f t="shared" si="101"/>
        <v>0</v>
      </c>
      <c r="DV85" s="322">
        <f t="shared" si="101"/>
        <v>0</v>
      </c>
      <c r="DW85" s="322">
        <f t="shared" si="101"/>
        <v>0</v>
      </c>
      <c r="DX85" s="322">
        <f t="shared" si="101"/>
        <v>0</v>
      </c>
      <c r="DY85" s="322">
        <f t="shared" si="101"/>
        <v>0</v>
      </c>
      <c r="DZ85" s="322">
        <f t="shared" si="101"/>
        <v>0</v>
      </c>
      <c r="EA85" s="322">
        <f t="shared" ref="EA85:GL85" si="102">IF(AND(EA$65&gt;0,EA$65&lt;=$C$38),PPMT($C$37,EA$65,$C$38,$D$50),0)</f>
        <v>0</v>
      </c>
      <c r="EB85" s="322">
        <f t="shared" si="102"/>
        <v>0</v>
      </c>
      <c r="EC85" s="322">
        <f t="shared" si="102"/>
        <v>0</v>
      </c>
      <c r="ED85" s="322">
        <f t="shared" si="102"/>
        <v>0</v>
      </c>
      <c r="EE85" s="322">
        <f t="shared" si="102"/>
        <v>0</v>
      </c>
      <c r="EF85" s="322">
        <f t="shared" si="102"/>
        <v>0</v>
      </c>
      <c r="EG85" s="322">
        <f t="shared" si="102"/>
        <v>0</v>
      </c>
      <c r="EH85" s="322">
        <f t="shared" si="102"/>
        <v>0</v>
      </c>
      <c r="EI85" s="322">
        <f t="shared" si="102"/>
        <v>0</v>
      </c>
      <c r="EJ85" s="322">
        <f t="shared" si="102"/>
        <v>0</v>
      </c>
      <c r="EK85" s="322">
        <f t="shared" si="102"/>
        <v>0</v>
      </c>
      <c r="EL85" s="322">
        <f t="shared" si="102"/>
        <v>0</v>
      </c>
      <c r="EM85" s="322">
        <f t="shared" si="102"/>
        <v>0</v>
      </c>
      <c r="EN85" s="322">
        <f t="shared" si="102"/>
        <v>0</v>
      </c>
      <c r="EO85" s="322">
        <f t="shared" si="102"/>
        <v>0</v>
      </c>
      <c r="EP85" s="322">
        <f t="shared" si="102"/>
        <v>0</v>
      </c>
      <c r="EQ85" s="322">
        <f t="shared" si="102"/>
        <v>0</v>
      </c>
      <c r="ER85" s="322">
        <f t="shared" si="102"/>
        <v>0</v>
      </c>
      <c r="ES85" s="322">
        <f t="shared" si="102"/>
        <v>0</v>
      </c>
      <c r="ET85" s="322">
        <f t="shared" si="102"/>
        <v>0</v>
      </c>
      <c r="EU85" s="322">
        <f t="shared" si="102"/>
        <v>0</v>
      </c>
      <c r="EV85" s="322">
        <f t="shared" si="102"/>
        <v>0</v>
      </c>
      <c r="EW85" s="322">
        <f t="shared" si="102"/>
        <v>0</v>
      </c>
      <c r="EX85" s="322">
        <f t="shared" si="102"/>
        <v>0</v>
      </c>
      <c r="EY85" s="322">
        <f t="shared" si="102"/>
        <v>0</v>
      </c>
      <c r="EZ85" s="322">
        <f t="shared" si="102"/>
        <v>0</v>
      </c>
      <c r="FA85" s="322">
        <f t="shared" si="102"/>
        <v>0</v>
      </c>
      <c r="FB85" s="322">
        <f t="shared" si="102"/>
        <v>0</v>
      </c>
      <c r="FC85" s="322">
        <f t="shared" si="102"/>
        <v>0</v>
      </c>
      <c r="FD85" s="322">
        <f t="shared" si="102"/>
        <v>0</v>
      </c>
      <c r="FE85" s="322">
        <f t="shared" si="102"/>
        <v>0</v>
      </c>
      <c r="FF85" s="322">
        <f t="shared" si="102"/>
        <v>0</v>
      </c>
      <c r="FG85" s="322">
        <f t="shared" si="102"/>
        <v>0</v>
      </c>
      <c r="FH85" s="322">
        <f t="shared" si="102"/>
        <v>0</v>
      </c>
      <c r="FI85" s="322">
        <f t="shared" si="102"/>
        <v>0</v>
      </c>
      <c r="FJ85" s="322">
        <f t="shared" si="102"/>
        <v>0</v>
      </c>
      <c r="FK85" s="322">
        <f t="shared" si="102"/>
        <v>0</v>
      </c>
      <c r="FL85" s="322">
        <f t="shared" si="102"/>
        <v>0</v>
      </c>
      <c r="FM85" s="322">
        <f t="shared" si="102"/>
        <v>0</v>
      </c>
      <c r="FN85" s="322">
        <f t="shared" si="102"/>
        <v>0</v>
      </c>
      <c r="FO85" s="322">
        <f t="shared" si="102"/>
        <v>0</v>
      </c>
      <c r="FP85" s="322">
        <f t="shared" si="102"/>
        <v>0</v>
      </c>
      <c r="FQ85" s="322">
        <f t="shared" si="102"/>
        <v>0</v>
      </c>
      <c r="FR85" s="322">
        <f t="shared" si="102"/>
        <v>0</v>
      </c>
      <c r="FS85" s="322">
        <f t="shared" si="102"/>
        <v>0</v>
      </c>
      <c r="FT85" s="322">
        <f t="shared" si="102"/>
        <v>0</v>
      </c>
      <c r="FU85" s="322">
        <f t="shared" si="102"/>
        <v>0</v>
      </c>
      <c r="FV85" s="322">
        <f t="shared" si="102"/>
        <v>0</v>
      </c>
      <c r="FW85" s="322">
        <f t="shared" si="102"/>
        <v>0</v>
      </c>
      <c r="FX85" s="322">
        <f t="shared" si="102"/>
        <v>0</v>
      </c>
      <c r="FY85" s="322">
        <f t="shared" si="102"/>
        <v>0</v>
      </c>
      <c r="FZ85" s="322">
        <f t="shared" si="102"/>
        <v>0</v>
      </c>
      <c r="GA85" s="322">
        <f t="shared" si="102"/>
        <v>0</v>
      </c>
      <c r="GB85" s="322">
        <f t="shared" si="102"/>
        <v>0</v>
      </c>
      <c r="GC85" s="322">
        <f t="shared" si="102"/>
        <v>0</v>
      </c>
      <c r="GD85" s="322">
        <f t="shared" si="102"/>
        <v>0</v>
      </c>
      <c r="GE85" s="322">
        <f t="shared" si="102"/>
        <v>0</v>
      </c>
      <c r="GF85" s="322">
        <f t="shared" si="102"/>
        <v>0</v>
      </c>
      <c r="GG85" s="322">
        <f t="shared" si="102"/>
        <v>0</v>
      </c>
      <c r="GH85" s="322">
        <f t="shared" si="102"/>
        <v>0</v>
      </c>
      <c r="GI85" s="322">
        <f t="shared" si="102"/>
        <v>0</v>
      </c>
      <c r="GJ85" s="322">
        <f t="shared" si="102"/>
        <v>0</v>
      </c>
      <c r="GK85" s="322">
        <f t="shared" si="102"/>
        <v>0</v>
      </c>
      <c r="GL85" s="322">
        <f t="shared" si="102"/>
        <v>0</v>
      </c>
      <c r="GM85" s="322">
        <f t="shared" ref="GM85:IX85" si="103">IF(AND(GM$65&gt;0,GM$65&lt;=$C$38),PPMT($C$37,GM$65,$C$38,$D$50),0)</f>
        <v>0</v>
      </c>
      <c r="GN85" s="322">
        <f t="shared" si="103"/>
        <v>0</v>
      </c>
      <c r="GO85" s="322">
        <f t="shared" si="103"/>
        <v>0</v>
      </c>
      <c r="GP85" s="322">
        <f t="shared" si="103"/>
        <v>0</v>
      </c>
      <c r="GQ85" s="322">
        <f t="shared" si="103"/>
        <v>0</v>
      </c>
      <c r="GR85" s="322">
        <f t="shared" si="103"/>
        <v>0</v>
      </c>
      <c r="GS85" s="322">
        <f t="shared" si="103"/>
        <v>0</v>
      </c>
      <c r="GT85" s="322">
        <f t="shared" si="103"/>
        <v>0</v>
      </c>
      <c r="GU85" s="322">
        <f t="shared" si="103"/>
        <v>0</v>
      </c>
      <c r="GV85" s="322">
        <f t="shared" si="103"/>
        <v>0</v>
      </c>
      <c r="GW85" s="322">
        <f t="shared" si="103"/>
        <v>0</v>
      </c>
      <c r="GX85" s="322">
        <f t="shared" si="103"/>
        <v>0</v>
      </c>
      <c r="GY85" s="322">
        <f t="shared" si="103"/>
        <v>0</v>
      </c>
      <c r="GZ85" s="322">
        <f t="shared" si="103"/>
        <v>0</v>
      </c>
      <c r="HA85" s="322">
        <f t="shared" si="103"/>
        <v>0</v>
      </c>
      <c r="HB85" s="322">
        <f t="shared" si="103"/>
        <v>0</v>
      </c>
      <c r="HC85" s="322">
        <f t="shared" si="103"/>
        <v>0</v>
      </c>
      <c r="HD85" s="322">
        <f t="shared" si="103"/>
        <v>0</v>
      </c>
      <c r="HE85" s="322">
        <f t="shared" si="103"/>
        <v>0</v>
      </c>
      <c r="HF85" s="322">
        <f t="shared" si="103"/>
        <v>0</v>
      </c>
      <c r="HG85" s="322">
        <f t="shared" si="103"/>
        <v>0</v>
      </c>
      <c r="HH85" s="322">
        <f t="shared" si="103"/>
        <v>0</v>
      </c>
      <c r="HI85" s="322">
        <f t="shared" si="103"/>
        <v>0</v>
      </c>
      <c r="HJ85" s="322">
        <f t="shared" si="103"/>
        <v>0</v>
      </c>
      <c r="HK85" s="322">
        <f t="shared" si="103"/>
        <v>0</v>
      </c>
      <c r="HL85" s="322">
        <f t="shared" si="103"/>
        <v>0</v>
      </c>
      <c r="HM85" s="322">
        <f t="shared" si="103"/>
        <v>0</v>
      </c>
      <c r="HN85" s="322">
        <f t="shared" si="103"/>
        <v>0</v>
      </c>
      <c r="HO85" s="322">
        <f t="shared" si="103"/>
        <v>0</v>
      </c>
      <c r="HP85" s="322">
        <f t="shared" si="103"/>
        <v>0</v>
      </c>
      <c r="HQ85" s="322">
        <f t="shared" si="103"/>
        <v>0</v>
      </c>
      <c r="HR85" s="322">
        <f t="shared" si="103"/>
        <v>0</v>
      </c>
      <c r="HS85" s="322">
        <f t="shared" si="103"/>
        <v>0</v>
      </c>
      <c r="HT85" s="322">
        <f t="shared" si="103"/>
        <v>0</v>
      </c>
      <c r="HU85" s="322">
        <f t="shared" si="103"/>
        <v>0</v>
      </c>
      <c r="HV85" s="322">
        <f t="shared" si="103"/>
        <v>0</v>
      </c>
      <c r="HW85" s="322">
        <f t="shared" si="103"/>
        <v>0</v>
      </c>
      <c r="HX85" s="322">
        <f t="shared" si="103"/>
        <v>0</v>
      </c>
      <c r="HY85" s="322">
        <f t="shared" si="103"/>
        <v>0</v>
      </c>
      <c r="HZ85" s="322">
        <f t="shared" si="103"/>
        <v>0</v>
      </c>
      <c r="IA85" s="322">
        <f t="shared" si="103"/>
        <v>0</v>
      </c>
      <c r="IB85" s="322">
        <f t="shared" si="103"/>
        <v>0</v>
      </c>
      <c r="IC85" s="322">
        <f t="shared" si="103"/>
        <v>0</v>
      </c>
      <c r="ID85" s="322">
        <f t="shared" si="103"/>
        <v>0</v>
      </c>
      <c r="IE85" s="322">
        <f t="shared" si="103"/>
        <v>0</v>
      </c>
      <c r="IF85" s="322">
        <f t="shared" si="103"/>
        <v>0</v>
      </c>
      <c r="IG85" s="322">
        <f t="shared" si="103"/>
        <v>0</v>
      </c>
      <c r="IH85" s="322">
        <f t="shared" si="103"/>
        <v>0</v>
      </c>
      <c r="II85" s="322">
        <f t="shared" si="103"/>
        <v>0</v>
      </c>
      <c r="IJ85" s="322">
        <f t="shared" si="103"/>
        <v>0</v>
      </c>
      <c r="IK85" s="322">
        <f t="shared" si="103"/>
        <v>0</v>
      </c>
      <c r="IL85" s="322">
        <f t="shared" si="103"/>
        <v>0</v>
      </c>
      <c r="IM85" s="322">
        <f t="shared" si="103"/>
        <v>0</v>
      </c>
      <c r="IN85" s="322">
        <f t="shared" si="103"/>
        <v>0</v>
      </c>
      <c r="IO85" s="322">
        <f t="shared" si="103"/>
        <v>0</v>
      </c>
      <c r="IP85" s="322">
        <f t="shared" si="103"/>
        <v>0</v>
      </c>
      <c r="IQ85" s="322">
        <f t="shared" si="103"/>
        <v>0</v>
      </c>
      <c r="IR85" s="322">
        <f t="shared" si="103"/>
        <v>0</v>
      </c>
      <c r="IS85" s="322">
        <f t="shared" si="103"/>
        <v>0</v>
      </c>
      <c r="IT85" s="322">
        <f t="shared" si="103"/>
        <v>0</v>
      </c>
      <c r="IU85" s="322">
        <f t="shared" si="103"/>
        <v>0</v>
      </c>
      <c r="IV85" s="322">
        <f t="shared" si="103"/>
        <v>0</v>
      </c>
      <c r="IW85" s="322">
        <f t="shared" si="103"/>
        <v>0</v>
      </c>
      <c r="IX85" s="322">
        <f t="shared" si="103"/>
        <v>0</v>
      </c>
      <c r="IY85" s="322">
        <f t="shared" ref="IY85:JV85" si="104">IF(AND(IY$65&gt;0,IY$65&lt;=$C$38),PPMT($C$37,IY$65,$C$38,$D$50),0)</f>
        <v>0</v>
      </c>
      <c r="IZ85" s="322">
        <f t="shared" si="104"/>
        <v>0</v>
      </c>
      <c r="JA85" s="322">
        <f t="shared" si="104"/>
        <v>0</v>
      </c>
      <c r="JB85" s="322">
        <f t="shared" si="104"/>
        <v>0</v>
      </c>
      <c r="JC85" s="322">
        <f t="shared" si="104"/>
        <v>0</v>
      </c>
      <c r="JD85" s="322">
        <f t="shared" si="104"/>
        <v>0</v>
      </c>
      <c r="JE85" s="322">
        <f t="shared" si="104"/>
        <v>0</v>
      </c>
      <c r="JF85" s="322">
        <f t="shared" si="104"/>
        <v>0</v>
      </c>
      <c r="JG85" s="322">
        <f t="shared" si="104"/>
        <v>0</v>
      </c>
      <c r="JH85" s="322">
        <f t="shared" si="104"/>
        <v>0</v>
      </c>
      <c r="JI85" s="322">
        <f t="shared" si="104"/>
        <v>0</v>
      </c>
      <c r="JJ85" s="322">
        <f t="shared" si="104"/>
        <v>0</v>
      </c>
      <c r="JK85" s="322">
        <f t="shared" si="104"/>
        <v>0</v>
      </c>
      <c r="JL85" s="322">
        <f t="shared" si="104"/>
        <v>0</v>
      </c>
      <c r="JM85" s="322">
        <f t="shared" si="104"/>
        <v>0</v>
      </c>
      <c r="JN85" s="322">
        <f t="shared" si="104"/>
        <v>0</v>
      </c>
      <c r="JO85" s="322">
        <f t="shared" si="104"/>
        <v>0</v>
      </c>
      <c r="JP85" s="322">
        <f t="shared" si="104"/>
        <v>0</v>
      </c>
      <c r="JQ85" s="322">
        <f t="shared" si="104"/>
        <v>0</v>
      </c>
      <c r="JR85" s="322">
        <f t="shared" si="104"/>
        <v>0</v>
      </c>
      <c r="JS85" s="322">
        <f t="shared" si="104"/>
        <v>0</v>
      </c>
      <c r="JT85" s="322">
        <f t="shared" si="104"/>
        <v>0</v>
      </c>
      <c r="JU85" s="322">
        <f t="shared" si="104"/>
        <v>0</v>
      </c>
      <c r="JV85" s="322">
        <f t="shared" si="104"/>
        <v>0</v>
      </c>
    </row>
    <row r="86" spans="1:282" hidden="1" x14ac:dyDescent="0.25">
      <c r="A86" t="s">
        <v>477</v>
      </c>
      <c r="B86" s="313"/>
      <c r="C86" s="322">
        <f t="shared" ref="C86:BN86" si="105">IF(AND(C$65=0,$D$40=1),C83*$C$37,0)</f>
        <v>0</v>
      </c>
      <c r="D86" s="322">
        <f t="shared" si="105"/>
        <v>0</v>
      </c>
      <c r="E86" s="322">
        <f t="shared" si="105"/>
        <v>0</v>
      </c>
      <c r="F86" s="322">
        <f t="shared" si="105"/>
        <v>0</v>
      </c>
      <c r="G86" s="322">
        <f t="shared" si="105"/>
        <v>0</v>
      </c>
      <c r="H86" s="322">
        <f t="shared" si="105"/>
        <v>0</v>
      </c>
      <c r="I86" s="322">
        <f t="shared" si="105"/>
        <v>0</v>
      </c>
      <c r="J86" s="322">
        <f t="shared" si="105"/>
        <v>0</v>
      </c>
      <c r="K86" s="322">
        <f t="shared" si="105"/>
        <v>0</v>
      </c>
      <c r="L86" s="322">
        <f t="shared" si="105"/>
        <v>0</v>
      </c>
      <c r="M86" s="322">
        <f t="shared" si="105"/>
        <v>0</v>
      </c>
      <c r="N86" s="322">
        <f t="shared" si="105"/>
        <v>0</v>
      </c>
      <c r="O86" s="322">
        <f t="shared" si="105"/>
        <v>0</v>
      </c>
      <c r="P86" s="322">
        <f t="shared" si="105"/>
        <v>0</v>
      </c>
      <c r="Q86" s="322">
        <f t="shared" si="105"/>
        <v>0</v>
      </c>
      <c r="R86" s="322">
        <f t="shared" si="105"/>
        <v>0</v>
      </c>
      <c r="S86" s="322">
        <f t="shared" si="105"/>
        <v>0</v>
      </c>
      <c r="T86" s="322">
        <f t="shared" si="105"/>
        <v>0</v>
      </c>
      <c r="U86" s="322">
        <f t="shared" si="105"/>
        <v>0</v>
      </c>
      <c r="V86" s="322">
        <f t="shared" si="105"/>
        <v>0</v>
      </c>
      <c r="W86" s="322">
        <f t="shared" si="105"/>
        <v>0</v>
      </c>
      <c r="X86" s="322">
        <f t="shared" si="105"/>
        <v>0</v>
      </c>
      <c r="Y86" s="322">
        <f t="shared" si="105"/>
        <v>0</v>
      </c>
      <c r="Z86" s="322">
        <f t="shared" si="105"/>
        <v>0</v>
      </c>
      <c r="AA86" s="322">
        <f t="shared" si="105"/>
        <v>0</v>
      </c>
      <c r="AB86" s="322">
        <f t="shared" si="105"/>
        <v>0</v>
      </c>
      <c r="AC86" s="322">
        <f t="shared" si="105"/>
        <v>0</v>
      </c>
      <c r="AD86" s="322">
        <f t="shared" si="105"/>
        <v>0</v>
      </c>
      <c r="AE86" s="322">
        <f t="shared" si="105"/>
        <v>0</v>
      </c>
      <c r="AF86" s="322">
        <f t="shared" si="105"/>
        <v>0</v>
      </c>
      <c r="AG86" s="322">
        <f t="shared" si="105"/>
        <v>0</v>
      </c>
      <c r="AH86" s="322">
        <f t="shared" si="105"/>
        <v>0</v>
      </c>
      <c r="AI86" s="322">
        <f t="shared" si="105"/>
        <v>0</v>
      </c>
      <c r="AJ86" s="322">
        <f t="shared" si="105"/>
        <v>0</v>
      </c>
      <c r="AK86" s="322">
        <f t="shared" si="105"/>
        <v>0</v>
      </c>
      <c r="AL86" s="322">
        <f t="shared" si="105"/>
        <v>0</v>
      </c>
      <c r="AM86" s="322">
        <f t="shared" si="105"/>
        <v>0</v>
      </c>
      <c r="AN86" s="322">
        <f t="shared" si="105"/>
        <v>0</v>
      </c>
      <c r="AO86" s="322">
        <f t="shared" si="105"/>
        <v>0</v>
      </c>
      <c r="AP86" s="322">
        <f t="shared" si="105"/>
        <v>0</v>
      </c>
      <c r="AQ86" s="322">
        <f t="shared" si="105"/>
        <v>0</v>
      </c>
      <c r="AR86" s="322">
        <f t="shared" si="105"/>
        <v>0</v>
      </c>
      <c r="AS86" s="322">
        <f t="shared" si="105"/>
        <v>0</v>
      </c>
      <c r="AT86" s="322">
        <f t="shared" si="105"/>
        <v>0</v>
      </c>
      <c r="AU86" s="322">
        <f t="shared" si="105"/>
        <v>0</v>
      </c>
      <c r="AV86" s="322">
        <f t="shared" si="105"/>
        <v>0</v>
      </c>
      <c r="AW86" s="322">
        <f t="shared" si="105"/>
        <v>0</v>
      </c>
      <c r="AX86" s="322">
        <f t="shared" si="105"/>
        <v>0</v>
      </c>
      <c r="AY86" s="322">
        <f t="shared" si="105"/>
        <v>0</v>
      </c>
      <c r="AZ86" s="322">
        <f t="shared" si="105"/>
        <v>0</v>
      </c>
      <c r="BA86" s="322">
        <f t="shared" si="105"/>
        <v>0</v>
      </c>
      <c r="BB86" s="322">
        <f t="shared" si="105"/>
        <v>0</v>
      </c>
      <c r="BC86" s="322">
        <f t="shared" si="105"/>
        <v>0</v>
      </c>
      <c r="BD86" s="322">
        <f t="shared" si="105"/>
        <v>0</v>
      </c>
      <c r="BE86" s="322">
        <f t="shared" si="105"/>
        <v>0</v>
      </c>
      <c r="BF86" s="322">
        <f t="shared" si="105"/>
        <v>0</v>
      </c>
      <c r="BG86" s="322">
        <f t="shared" si="105"/>
        <v>0</v>
      </c>
      <c r="BH86" s="322">
        <f t="shared" si="105"/>
        <v>0</v>
      </c>
      <c r="BI86" s="322">
        <f t="shared" si="105"/>
        <v>0</v>
      </c>
      <c r="BJ86" s="322">
        <f t="shared" si="105"/>
        <v>0</v>
      </c>
      <c r="BK86" s="322">
        <f t="shared" si="105"/>
        <v>0</v>
      </c>
      <c r="BL86" s="322">
        <f t="shared" si="105"/>
        <v>0</v>
      </c>
      <c r="BM86" s="322">
        <f t="shared" si="105"/>
        <v>0</v>
      </c>
      <c r="BN86" s="322">
        <f t="shared" si="105"/>
        <v>0</v>
      </c>
      <c r="BO86" s="322">
        <f t="shared" ref="BO86:DZ86" si="106">IF(AND(BO$65=0,$D$40=1),BO83*$C$37,0)</f>
        <v>0</v>
      </c>
      <c r="BP86" s="322">
        <f t="shared" si="106"/>
        <v>0</v>
      </c>
      <c r="BQ86" s="322">
        <f t="shared" si="106"/>
        <v>0</v>
      </c>
      <c r="BR86" s="322">
        <f t="shared" si="106"/>
        <v>0</v>
      </c>
      <c r="BS86" s="322">
        <f t="shared" si="106"/>
        <v>0</v>
      </c>
      <c r="BT86" s="322">
        <f t="shared" si="106"/>
        <v>0</v>
      </c>
      <c r="BU86" s="322">
        <f t="shared" si="106"/>
        <v>0</v>
      </c>
      <c r="BV86" s="322">
        <f t="shared" si="106"/>
        <v>0</v>
      </c>
      <c r="BW86" s="322">
        <f t="shared" si="106"/>
        <v>0</v>
      </c>
      <c r="BX86" s="322">
        <f t="shared" si="106"/>
        <v>0</v>
      </c>
      <c r="BY86" s="322">
        <f t="shared" si="106"/>
        <v>0</v>
      </c>
      <c r="BZ86" s="322">
        <f t="shared" si="106"/>
        <v>0</v>
      </c>
      <c r="CA86" s="322">
        <f t="shared" si="106"/>
        <v>0</v>
      </c>
      <c r="CB86" s="322">
        <f t="shared" si="106"/>
        <v>0</v>
      </c>
      <c r="CC86" s="322">
        <f t="shared" si="106"/>
        <v>0</v>
      </c>
      <c r="CD86" s="322">
        <f t="shared" si="106"/>
        <v>0</v>
      </c>
      <c r="CE86" s="322">
        <f t="shared" si="106"/>
        <v>0</v>
      </c>
      <c r="CF86" s="322">
        <f t="shared" si="106"/>
        <v>0</v>
      </c>
      <c r="CG86" s="322">
        <f t="shared" si="106"/>
        <v>0</v>
      </c>
      <c r="CH86" s="322">
        <f t="shared" si="106"/>
        <v>0</v>
      </c>
      <c r="CI86" s="322">
        <f t="shared" si="106"/>
        <v>0</v>
      </c>
      <c r="CJ86" s="322">
        <f t="shared" si="106"/>
        <v>0</v>
      </c>
      <c r="CK86" s="322">
        <f t="shared" si="106"/>
        <v>0</v>
      </c>
      <c r="CL86" s="322">
        <f t="shared" si="106"/>
        <v>0</v>
      </c>
      <c r="CM86" s="322">
        <f t="shared" si="106"/>
        <v>0</v>
      </c>
      <c r="CN86" s="322">
        <f t="shared" si="106"/>
        <v>0</v>
      </c>
      <c r="CO86" s="322">
        <f t="shared" si="106"/>
        <v>0</v>
      </c>
      <c r="CP86" s="322">
        <f t="shared" si="106"/>
        <v>0</v>
      </c>
      <c r="CQ86" s="322">
        <f t="shared" si="106"/>
        <v>0</v>
      </c>
      <c r="CR86" s="322">
        <f t="shared" si="106"/>
        <v>0</v>
      </c>
      <c r="CS86" s="322">
        <f t="shared" si="106"/>
        <v>0</v>
      </c>
      <c r="CT86" s="322">
        <f t="shared" si="106"/>
        <v>0</v>
      </c>
      <c r="CU86" s="322">
        <f t="shared" si="106"/>
        <v>0</v>
      </c>
      <c r="CV86" s="322">
        <f t="shared" si="106"/>
        <v>0</v>
      </c>
      <c r="CW86" s="322">
        <f t="shared" si="106"/>
        <v>0</v>
      </c>
      <c r="CX86" s="322">
        <f t="shared" si="106"/>
        <v>0</v>
      </c>
      <c r="CY86" s="322">
        <f t="shared" si="106"/>
        <v>0</v>
      </c>
      <c r="CZ86" s="322">
        <f t="shared" si="106"/>
        <v>0</v>
      </c>
      <c r="DA86" s="322">
        <f t="shared" si="106"/>
        <v>0</v>
      </c>
      <c r="DB86" s="322">
        <f t="shared" si="106"/>
        <v>0</v>
      </c>
      <c r="DC86" s="322">
        <f t="shared" si="106"/>
        <v>0</v>
      </c>
      <c r="DD86" s="322">
        <f t="shared" si="106"/>
        <v>0</v>
      </c>
      <c r="DE86" s="322">
        <f t="shared" si="106"/>
        <v>0</v>
      </c>
      <c r="DF86" s="322">
        <f t="shared" si="106"/>
        <v>0</v>
      </c>
      <c r="DG86" s="322">
        <f t="shared" si="106"/>
        <v>0</v>
      </c>
      <c r="DH86" s="322">
        <f t="shared" si="106"/>
        <v>0</v>
      </c>
      <c r="DI86" s="322">
        <f t="shared" si="106"/>
        <v>0</v>
      </c>
      <c r="DJ86" s="322">
        <f t="shared" si="106"/>
        <v>0</v>
      </c>
      <c r="DK86" s="322">
        <f t="shared" si="106"/>
        <v>0</v>
      </c>
      <c r="DL86" s="322">
        <f t="shared" si="106"/>
        <v>0</v>
      </c>
      <c r="DM86" s="322">
        <f t="shared" si="106"/>
        <v>0</v>
      </c>
      <c r="DN86" s="322">
        <f t="shared" si="106"/>
        <v>0</v>
      </c>
      <c r="DO86" s="322">
        <f t="shared" si="106"/>
        <v>0</v>
      </c>
      <c r="DP86" s="322">
        <f t="shared" si="106"/>
        <v>0</v>
      </c>
      <c r="DQ86" s="322">
        <f t="shared" si="106"/>
        <v>0</v>
      </c>
      <c r="DR86" s="322">
        <f t="shared" si="106"/>
        <v>0</v>
      </c>
      <c r="DS86" s="322">
        <f t="shared" si="106"/>
        <v>0</v>
      </c>
      <c r="DT86" s="322">
        <f t="shared" si="106"/>
        <v>0</v>
      </c>
      <c r="DU86" s="322">
        <f t="shared" si="106"/>
        <v>0</v>
      </c>
      <c r="DV86" s="322">
        <f t="shared" si="106"/>
        <v>0</v>
      </c>
      <c r="DW86" s="322">
        <f t="shared" si="106"/>
        <v>0</v>
      </c>
      <c r="DX86" s="322">
        <f t="shared" si="106"/>
        <v>0</v>
      </c>
      <c r="DY86" s="322">
        <f t="shared" si="106"/>
        <v>0</v>
      </c>
      <c r="DZ86" s="322">
        <f t="shared" si="106"/>
        <v>0</v>
      </c>
      <c r="EA86" s="322">
        <f t="shared" ref="EA86:GL86" si="107">IF(AND(EA$65=0,$D$40=1),EA83*$C$37,0)</f>
        <v>0</v>
      </c>
      <c r="EB86" s="322">
        <f t="shared" si="107"/>
        <v>0</v>
      </c>
      <c r="EC86" s="322">
        <f t="shared" si="107"/>
        <v>0</v>
      </c>
      <c r="ED86" s="322">
        <f t="shared" si="107"/>
        <v>0</v>
      </c>
      <c r="EE86" s="322">
        <f t="shared" si="107"/>
        <v>0</v>
      </c>
      <c r="EF86" s="322">
        <f t="shared" si="107"/>
        <v>0</v>
      </c>
      <c r="EG86" s="322">
        <f t="shared" si="107"/>
        <v>0</v>
      </c>
      <c r="EH86" s="322">
        <f t="shared" si="107"/>
        <v>0</v>
      </c>
      <c r="EI86" s="322">
        <f t="shared" si="107"/>
        <v>0</v>
      </c>
      <c r="EJ86" s="322">
        <f t="shared" si="107"/>
        <v>0</v>
      </c>
      <c r="EK86" s="322">
        <f t="shared" si="107"/>
        <v>0</v>
      </c>
      <c r="EL86" s="322">
        <f t="shared" si="107"/>
        <v>0</v>
      </c>
      <c r="EM86" s="322">
        <f t="shared" si="107"/>
        <v>0</v>
      </c>
      <c r="EN86" s="322">
        <f t="shared" si="107"/>
        <v>0</v>
      </c>
      <c r="EO86" s="322">
        <f t="shared" si="107"/>
        <v>0</v>
      </c>
      <c r="EP86" s="322">
        <f t="shared" si="107"/>
        <v>0</v>
      </c>
      <c r="EQ86" s="322">
        <f t="shared" si="107"/>
        <v>0</v>
      </c>
      <c r="ER86" s="322">
        <f t="shared" si="107"/>
        <v>0</v>
      </c>
      <c r="ES86" s="322">
        <f t="shared" si="107"/>
        <v>0</v>
      </c>
      <c r="ET86" s="322">
        <f t="shared" si="107"/>
        <v>0</v>
      </c>
      <c r="EU86" s="322">
        <f t="shared" si="107"/>
        <v>0</v>
      </c>
      <c r="EV86" s="322">
        <f t="shared" si="107"/>
        <v>0</v>
      </c>
      <c r="EW86" s="322">
        <f t="shared" si="107"/>
        <v>0</v>
      </c>
      <c r="EX86" s="322">
        <f t="shared" si="107"/>
        <v>0</v>
      </c>
      <c r="EY86" s="322">
        <f t="shared" si="107"/>
        <v>0</v>
      </c>
      <c r="EZ86" s="322">
        <f t="shared" si="107"/>
        <v>0</v>
      </c>
      <c r="FA86" s="322">
        <f t="shared" si="107"/>
        <v>0</v>
      </c>
      <c r="FB86" s="322">
        <f t="shared" si="107"/>
        <v>0</v>
      </c>
      <c r="FC86" s="322">
        <f t="shared" si="107"/>
        <v>0</v>
      </c>
      <c r="FD86" s="322">
        <f t="shared" si="107"/>
        <v>0</v>
      </c>
      <c r="FE86" s="322">
        <f t="shared" si="107"/>
        <v>0</v>
      </c>
      <c r="FF86" s="322">
        <f t="shared" si="107"/>
        <v>0</v>
      </c>
      <c r="FG86" s="322">
        <f t="shared" si="107"/>
        <v>0</v>
      </c>
      <c r="FH86" s="322">
        <f t="shared" si="107"/>
        <v>0</v>
      </c>
      <c r="FI86" s="322">
        <f t="shared" si="107"/>
        <v>0</v>
      </c>
      <c r="FJ86" s="322">
        <f t="shared" si="107"/>
        <v>0</v>
      </c>
      <c r="FK86" s="322">
        <f t="shared" si="107"/>
        <v>0</v>
      </c>
      <c r="FL86" s="322">
        <f t="shared" si="107"/>
        <v>0</v>
      </c>
      <c r="FM86" s="322">
        <f t="shared" si="107"/>
        <v>0</v>
      </c>
      <c r="FN86" s="322">
        <f t="shared" si="107"/>
        <v>0</v>
      </c>
      <c r="FO86" s="322">
        <f t="shared" si="107"/>
        <v>0</v>
      </c>
      <c r="FP86" s="322">
        <f t="shared" si="107"/>
        <v>0</v>
      </c>
      <c r="FQ86" s="322">
        <f t="shared" si="107"/>
        <v>0</v>
      </c>
      <c r="FR86" s="322">
        <f t="shared" si="107"/>
        <v>0</v>
      </c>
      <c r="FS86" s="322">
        <f t="shared" si="107"/>
        <v>0</v>
      </c>
      <c r="FT86" s="322">
        <f t="shared" si="107"/>
        <v>0</v>
      </c>
      <c r="FU86" s="322">
        <f t="shared" si="107"/>
        <v>0</v>
      </c>
      <c r="FV86" s="322">
        <f t="shared" si="107"/>
        <v>0</v>
      </c>
      <c r="FW86" s="322">
        <f t="shared" si="107"/>
        <v>0</v>
      </c>
      <c r="FX86" s="322">
        <f t="shared" si="107"/>
        <v>0</v>
      </c>
      <c r="FY86" s="322">
        <f t="shared" si="107"/>
        <v>0</v>
      </c>
      <c r="FZ86" s="322">
        <f t="shared" si="107"/>
        <v>0</v>
      </c>
      <c r="GA86" s="322">
        <f t="shared" si="107"/>
        <v>0</v>
      </c>
      <c r="GB86" s="322">
        <f t="shared" si="107"/>
        <v>0</v>
      </c>
      <c r="GC86" s="322">
        <f t="shared" si="107"/>
        <v>0</v>
      </c>
      <c r="GD86" s="322">
        <f t="shared" si="107"/>
        <v>0</v>
      </c>
      <c r="GE86" s="322">
        <f t="shared" si="107"/>
        <v>0</v>
      </c>
      <c r="GF86" s="322">
        <f t="shared" si="107"/>
        <v>0</v>
      </c>
      <c r="GG86" s="322">
        <f t="shared" si="107"/>
        <v>0</v>
      </c>
      <c r="GH86" s="322">
        <f t="shared" si="107"/>
        <v>0</v>
      </c>
      <c r="GI86" s="322">
        <f t="shared" si="107"/>
        <v>0</v>
      </c>
      <c r="GJ86" s="322">
        <f t="shared" si="107"/>
        <v>0</v>
      </c>
      <c r="GK86" s="322">
        <f t="shared" si="107"/>
        <v>0</v>
      </c>
      <c r="GL86" s="322">
        <f t="shared" si="107"/>
        <v>0</v>
      </c>
      <c r="GM86" s="322">
        <f t="shared" ref="GM86:IX86" si="108">IF(AND(GM$65=0,$D$40=1),GM83*$C$37,0)</f>
        <v>0</v>
      </c>
      <c r="GN86" s="322">
        <f t="shared" si="108"/>
        <v>0</v>
      </c>
      <c r="GO86" s="322">
        <f t="shared" si="108"/>
        <v>0</v>
      </c>
      <c r="GP86" s="322">
        <f t="shared" si="108"/>
        <v>0</v>
      </c>
      <c r="GQ86" s="322">
        <f t="shared" si="108"/>
        <v>0</v>
      </c>
      <c r="GR86" s="322">
        <f t="shared" si="108"/>
        <v>0</v>
      </c>
      <c r="GS86" s="322">
        <f t="shared" si="108"/>
        <v>0</v>
      </c>
      <c r="GT86" s="322">
        <f t="shared" si="108"/>
        <v>0</v>
      </c>
      <c r="GU86" s="322">
        <f t="shared" si="108"/>
        <v>0</v>
      </c>
      <c r="GV86" s="322">
        <f t="shared" si="108"/>
        <v>0</v>
      </c>
      <c r="GW86" s="322">
        <f t="shared" si="108"/>
        <v>0</v>
      </c>
      <c r="GX86" s="322">
        <f t="shared" si="108"/>
        <v>0</v>
      </c>
      <c r="GY86" s="322">
        <f t="shared" si="108"/>
        <v>0</v>
      </c>
      <c r="GZ86" s="322">
        <f t="shared" si="108"/>
        <v>0</v>
      </c>
      <c r="HA86" s="322">
        <f t="shared" si="108"/>
        <v>0</v>
      </c>
      <c r="HB86" s="322">
        <f t="shared" si="108"/>
        <v>0</v>
      </c>
      <c r="HC86" s="322">
        <f t="shared" si="108"/>
        <v>0</v>
      </c>
      <c r="HD86" s="322">
        <f t="shared" si="108"/>
        <v>0</v>
      </c>
      <c r="HE86" s="322">
        <f t="shared" si="108"/>
        <v>0</v>
      </c>
      <c r="HF86" s="322">
        <f t="shared" si="108"/>
        <v>0</v>
      </c>
      <c r="HG86" s="322">
        <f t="shared" si="108"/>
        <v>0</v>
      </c>
      <c r="HH86" s="322">
        <f t="shared" si="108"/>
        <v>0</v>
      </c>
      <c r="HI86" s="322">
        <f t="shared" si="108"/>
        <v>0</v>
      </c>
      <c r="HJ86" s="322">
        <f t="shared" si="108"/>
        <v>0</v>
      </c>
      <c r="HK86" s="322">
        <f t="shared" si="108"/>
        <v>0</v>
      </c>
      <c r="HL86" s="322">
        <f t="shared" si="108"/>
        <v>0</v>
      </c>
      <c r="HM86" s="322">
        <f t="shared" si="108"/>
        <v>0</v>
      </c>
      <c r="HN86" s="322">
        <f t="shared" si="108"/>
        <v>0</v>
      </c>
      <c r="HO86" s="322">
        <f t="shared" si="108"/>
        <v>0</v>
      </c>
      <c r="HP86" s="322">
        <f t="shared" si="108"/>
        <v>0</v>
      </c>
      <c r="HQ86" s="322">
        <f t="shared" si="108"/>
        <v>0</v>
      </c>
      <c r="HR86" s="322">
        <f t="shared" si="108"/>
        <v>0</v>
      </c>
      <c r="HS86" s="322">
        <f t="shared" si="108"/>
        <v>0</v>
      </c>
      <c r="HT86" s="322">
        <f t="shared" si="108"/>
        <v>0</v>
      </c>
      <c r="HU86" s="322">
        <f t="shared" si="108"/>
        <v>0</v>
      </c>
      <c r="HV86" s="322">
        <f t="shared" si="108"/>
        <v>0</v>
      </c>
      <c r="HW86" s="322">
        <f t="shared" si="108"/>
        <v>0</v>
      </c>
      <c r="HX86" s="322">
        <f t="shared" si="108"/>
        <v>0</v>
      </c>
      <c r="HY86" s="322">
        <f t="shared" si="108"/>
        <v>0</v>
      </c>
      <c r="HZ86" s="322">
        <f t="shared" si="108"/>
        <v>0</v>
      </c>
      <c r="IA86" s="322">
        <f t="shared" si="108"/>
        <v>0</v>
      </c>
      <c r="IB86" s="322">
        <f t="shared" si="108"/>
        <v>0</v>
      </c>
      <c r="IC86" s="322">
        <f t="shared" si="108"/>
        <v>0</v>
      </c>
      <c r="ID86" s="322">
        <f t="shared" si="108"/>
        <v>0</v>
      </c>
      <c r="IE86" s="322">
        <f t="shared" si="108"/>
        <v>0</v>
      </c>
      <c r="IF86" s="322">
        <f t="shared" si="108"/>
        <v>0</v>
      </c>
      <c r="IG86" s="322">
        <f t="shared" si="108"/>
        <v>0</v>
      </c>
      <c r="IH86" s="322">
        <f t="shared" si="108"/>
        <v>0</v>
      </c>
      <c r="II86" s="322">
        <f t="shared" si="108"/>
        <v>0</v>
      </c>
      <c r="IJ86" s="322">
        <f t="shared" si="108"/>
        <v>0</v>
      </c>
      <c r="IK86" s="322">
        <f t="shared" si="108"/>
        <v>0</v>
      </c>
      <c r="IL86" s="322">
        <f t="shared" si="108"/>
        <v>0</v>
      </c>
      <c r="IM86" s="322">
        <f t="shared" si="108"/>
        <v>0</v>
      </c>
      <c r="IN86" s="322">
        <f t="shared" si="108"/>
        <v>0</v>
      </c>
      <c r="IO86" s="322">
        <f t="shared" si="108"/>
        <v>0</v>
      </c>
      <c r="IP86" s="322">
        <f t="shared" si="108"/>
        <v>0</v>
      </c>
      <c r="IQ86" s="322">
        <f t="shared" si="108"/>
        <v>0</v>
      </c>
      <c r="IR86" s="322">
        <f t="shared" si="108"/>
        <v>0</v>
      </c>
      <c r="IS86" s="322">
        <f t="shared" si="108"/>
        <v>0</v>
      </c>
      <c r="IT86" s="322">
        <f t="shared" si="108"/>
        <v>0</v>
      </c>
      <c r="IU86" s="322">
        <f t="shared" si="108"/>
        <v>0</v>
      </c>
      <c r="IV86" s="322">
        <f t="shared" si="108"/>
        <v>0</v>
      </c>
      <c r="IW86" s="322">
        <f t="shared" si="108"/>
        <v>0</v>
      </c>
      <c r="IX86" s="322">
        <f t="shared" si="108"/>
        <v>0</v>
      </c>
      <c r="IY86" s="322">
        <f t="shared" ref="IY86:JV86" si="109">IF(AND(IY$65=0,$D$40=1),IY83*$C$37,0)</f>
        <v>0</v>
      </c>
      <c r="IZ86" s="322">
        <f t="shared" si="109"/>
        <v>0</v>
      </c>
      <c r="JA86" s="322">
        <f t="shared" si="109"/>
        <v>0</v>
      </c>
      <c r="JB86" s="322">
        <f t="shared" si="109"/>
        <v>0</v>
      </c>
      <c r="JC86" s="322">
        <f t="shared" si="109"/>
        <v>0</v>
      </c>
      <c r="JD86" s="322">
        <f t="shared" si="109"/>
        <v>0</v>
      </c>
      <c r="JE86" s="322">
        <f t="shared" si="109"/>
        <v>0</v>
      </c>
      <c r="JF86" s="322">
        <f t="shared" si="109"/>
        <v>0</v>
      </c>
      <c r="JG86" s="322">
        <f t="shared" si="109"/>
        <v>0</v>
      </c>
      <c r="JH86" s="322">
        <f t="shared" si="109"/>
        <v>0</v>
      </c>
      <c r="JI86" s="322">
        <f t="shared" si="109"/>
        <v>0</v>
      </c>
      <c r="JJ86" s="322">
        <f t="shared" si="109"/>
        <v>0</v>
      </c>
      <c r="JK86" s="322">
        <f t="shared" si="109"/>
        <v>0</v>
      </c>
      <c r="JL86" s="322">
        <f t="shared" si="109"/>
        <v>0</v>
      </c>
      <c r="JM86" s="322">
        <f t="shared" si="109"/>
        <v>0</v>
      </c>
      <c r="JN86" s="322">
        <f t="shared" si="109"/>
        <v>0</v>
      </c>
      <c r="JO86" s="322">
        <f t="shared" si="109"/>
        <v>0</v>
      </c>
      <c r="JP86" s="322">
        <f t="shared" si="109"/>
        <v>0</v>
      </c>
      <c r="JQ86" s="322">
        <f t="shared" si="109"/>
        <v>0</v>
      </c>
      <c r="JR86" s="322">
        <f t="shared" si="109"/>
        <v>0</v>
      </c>
      <c r="JS86" s="322">
        <f t="shared" si="109"/>
        <v>0</v>
      </c>
      <c r="JT86" s="322">
        <f t="shared" si="109"/>
        <v>0</v>
      </c>
      <c r="JU86" s="322">
        <f t="shared" si="109"/>
        <v>0</v>
      </c>
      <c r="JV86" s="322">
        <f t="shared" si="109"/>
        <v>0</v>
      </c>
    </row>
    <row r="87" spans="1:282" hidden="1" x14ac:dyDescent="0.25">
      <c r="A87" t="s">
        <v>478</v>
      </c>
      <c r="B87" s="313"/>
      <c r="C87" s="339">
        <f>SUM(C83:C86)</f>
        <v>0</v>
      </c>
      <c r="D87" s="339">
        <f t="shared" ref="D87:BO87" si="110">SUM(D83:D86)</f>
        <v>0</v>
      </c>
      <c r="E87" s="339">
        <f t="shared" si="110"/>
        <v>0</v>
      </c>
      <c r="F87" s="339">
        <f t="shared" si="110"/>
        <v>0</v>
      </c>
      <c r="G87" s="339">
        <f t="shared" si="110"/>
        <v>0</v>
      </c>
      <c r="H87" s="339">
        <f t="shared" si="110"/>
        <v>0</v>
      </c>
      <c r="I87" s="339">
        <f t="shared" si="110"/>
        <v>0</v>
      </c>
      <c r="J87" s="339">
        <f t="shared" si="110"/>
        <v>0</v>
      </c>
      <c r="K87" s="339">
        <f t="shared" si="110"/>
        <v>0</v>
      </c>
      <c r="L87" s="339">
        <f t="shared" si="110"/>
        <v>0</v>
      </c>
      <c r="M87" s="339">
        <f t="shared" si="110"/>
        <v>0</v>
      </c>
      <c r="N87" s="339">
        <f t="shared" si="110"/>
        <v>0</v>
      </c>
      <c r="O87" s="339">
        <f t="shared" si="110"/>
        <v>0</v>
      </c>
      <c r="P87" s="339">
        <f t="shared" si="110"/>
        <v>0</v>
      </c>
      <c r="Q87" s="339">
        <f t="shared" si="110"/>
        <v>0</v>
      </c>
      <c r="R87" s="339">
        <f t="shared" si="110"/>
        <v>0</v>
      </c>
      <c r="S87" s="339">
        <f t="shared" si="110"/>
        <v>0</v>
      </c>
      <c r="T87" s="339">
        <f t="shared" si="110"/>
        <v>0</v>
      </c>
      <c r="U87" s="339">
        <f t="shared" si="110"/>
        <v>0</v>
      </c>
      <c r="V87" s="339">
        <f t="shared" si="110"/>
        <v>0</v>
      </c>
      <c r="W87" s="339">
        <f t="shared" si="110"/>
        <v>0</v>
      </c>
      <c r="X87" s="339">
        <f t="shared" si="110"/>
        <v>0</v>
      </c>
      <c r="Y87" s="339">
        <f t="shared" si="110"/>
        <v>0</v>
      </c>
      <c r="Z87" s="339">
        <f t="shared" si="110"/>
        <v>0</v>
      </c>
      <c r="AA87" s="339">
        <f t="shared" si="110"/>
        <v>0</v>
      </c>
      <c r="AB87" s="339">
        <f t="shared" si="110"/>
        <v>0</v>
      </c>
      <c r="AC87" s="339">
        <f t="shared" si="110"/>
        <v>0</v>
      </c>
      <c r="AD87" s="339">
        <f t="shared" si="110"/>
        <v>0</v>
      </c>
      <c r="AE87" s="339">
        <f t="shared" si="110"/>
        <v>0</v>
      </c>
      <c r="AF87" s="339">
        <f t="shared" si="110"/>
        <v>0</v>
      </c>
      <c r="AG87" s="339">
        <f t="shared" si="110"/>
        <v>0</v>
      </c>
      <c r="AH87" s="339">
        <f t="shared" si="110"/>
        <v>0</v>
      </c>
      <c r="AI87" s="339">
        <f t="shared" si="110"/>
        <v>0</v>
      </c>
      <c r="AJ87" s="339">
        <f t="shared" si="110"/>
        <v>0</v>
      </c>
      <c r="AK87" s="339">
        <f t="shared" si="110"/>
        <v>0</v>
      </c>
      <c r="AL87" s="339">
        <f t="shared" si="110"/>
        <v>0</v>
      </c>
      <c r="AM87" s="339">
        <f t="shared" si="110"/>
        <v>0</v>
      </c>
      <c r="AN87" s="339">
        <f t="shared" si="110"/>
        <v>0</v>
      </c>
      <c r="AO87" s="339">
        <f t="shared" si="110"/>
        <v>0</v>
      </c>
      <c r="AP87" s="339">
        <f t="shared" si="110"/>
        <v>0</v>
      </c>
      <c r="AQ87" s="339">
        <f t="shared" si="110"/>
        <v>0</v>
      </c>
      <c r="AR87" s="339">
        <f t="shared" si="110"/>
        <v>0</v>
      </c>
      <c r="AS87" s="339">
        <f t="shared" si="110"/>
        <v>0</v>
      </c>
      <c r="AT87" s="339">
        <f t="shared" si="110"/>
        <v>0</v>
      </c>
      <c r="AU87" s="339">
        <f t="shared" si="110"/>
        <v>0</v>
      </c>
      <c r="AV87" s="339">
        <f t="shared" si="110"/>
        <v>0</v>
      </c>
      <c r="AW87" s="339">
        <f t="shared" si="110"/>
        <v>0</v>
      </c>
      <c r="AX87" s="339">
        <f t="shared" si="110"/>
        <v>0</v>
      </c>
      <c r="AY87" s="339">
        <f t="shared" si="110"/>
        <v>0</v>
      </c>
      <c r="AZ87" s="339">
        <f t="shared" si="110"/>
        <v>0</v>
      </c>
      <c r="BA87" s="339">
        <f t="shared" si="110"/>
        <v>0</v>
      </c>
      <c r="BB87" s="339">
        <f t="shared" si="110"/>
        <v>0</v>
      </c>
      <c r="BC87" s="339">
        <f t="shared" si="110"/>
        <v>0</v>
      </c>
      <c r="BD87" s="339">
        <f t="shared" si="110"/>
        <v>0</v>
      </c>
      <c r="BE87" s="339">
        <f t="shared" si="110"/>
        <v>0</v>
      </c>
      <c r="BF87" s="339">
        <f t="shared" si="110"/>
        <v>0</v>
      </c>
      <c r="BG87" s="339">
        <f t="shared" si="110"/>
        <v>0</v>
      </c>
      <c r="BH87" s="339">
        <f t="shared" si="110"/>
        <v>0</v>
      </c>
      <c r="BI87" s="339">
        <f t="shared" si="110"/>
        <v>0</v>
      </c>
      <c r="BJ87" s="339">
        <f t="shared" si="110"/>
        <v>0</v>
      </c>
      <c r="BK87" s="339">
        <f t="shared" si="110"/>
        <v>0</v>
      </c>
      <c r="BL87" s="339">
        <f t="shared" si="110"/>
        <v>0</v>
      </c>
      <c r="BM87" s="339">
        <f t="shared" si="110"/>
        <v>0</v>
      </c>
      <c r="BN87" s="339">
        <f t="shared" si="110"/>
        <v>0</v>
      </c>
      <c r="BO87" s="339">
        <f t="shared" si="110"/>
        <v>0</v>
      </c>
      <c r="BP87" s="339">
        <f t="shared" ref="BP87:EA87" si="111">SUM(BP83:BP86)</f>
        <v>0</v>
      </c>
      <c r="BQ87" s="339">
        <f t="shared" si="111"/>
        <v>0</v>
      </c>
      <c r="BR87" s="339">
        <f t="shared" si="111"/>
        <v>0</v>
      </c>
      <c r="BS87" s="339">
        <f t="shared" si="111"/>
        <v>0</v>
      </c>
      <c r="BT87" s="339">
        <f t="shared" si="111"/>
        <v>0</v>
      </c>
      <c r="BU87" s="339">
        <f t="shared" si="111"/>
        <v>0</v>
      </c>
      <c r="BV87" s="339">
        <f t="shared" si="111"/>
        <v>0</v>
      </c>
      <c r="BW87" s="339">
        <f t="shared" si="111"/>
        <v>0</v>
      </c>
      <c r="BX87" s="339">
        <f t="shared" si="111"/>
        <v>0</v>
      </c>
      <c r="BY87" s="339">
        <f t="shared" si="111"/>
        <v>0</v>
      </c>
      <c r="BZ87" s="339">
        <f t="shared" si="111"/>
        <v>0</v>
      </c>
      <c r="CA87" s="339">
        <f t="shared" si="111"/>
        <v>0</v>
      </c>
      <c r="CB87" s="339">
        <f t="shared" si="111"/>
        <v>0</v>
      </c>
      <c r="CC87" s="339">
        <f t="shared" si="111"/>
        <v>0</v>
      </c>
      <c r="CD87" s="339">
        <f t="shared" si="111"/>
        <v>0</v>
      </c>
      <c r="CE87" s="339">
        <f t="shared" si="111"/>
        <v>0</v>
      </c>
      <c r="CF87" s="339">
        <f t="shared" si="111"/>
        <v>0</v>
      </c>
      <c r="CG87" s="339">
        <f t="shared" si="111"/>
        <v>0</v>
      </c>
      <c r="CH87" s="339">
        <f t="shared" si="111"/>
        <v>0</v>
      </c>
      <c r="CI87" s="339">
        <f t="shared" si="111"/>
        <v>0</v>
      </c>
      <c r="CJ87" s="339">
        <f t="shared" si="111"/>
        <v>0</v>
      </c>
      <c r="CK87" s="339">
        <f t="shared" si="111"/>
        <v>0</v>
      </c>
      <c r="CL87" s="339">
        <f t="shared" si="111"/>
        <v>0</v>
      </c>
      <c r="CM87" s="339">
        <f t="shared" si="111"/>
        <v>0</v>
      </c>
      <c r="CN87" s="339">
        <f t="shared" si="111"/>
        <v>0</v>
      </c>
      <c r="CO87" s="339">
        <f t="shared" si="111"/>
        <v>0</v>
      </c>
      <c r="CP87" s="339">
        <f t="shared" si="111"/>
        <v>0</v>
      </c>
      <c r="CQ87" s="339">
        <f t="shared" si="111"/>
        <v>0</v>
      </c>
      <c r="CR87" s="339">
        <f t="shared" si="111"/>
        <v>0</v>
      </c>
      <c r="CS87" s="339">
        <f t="shared" si="111"/>
        <v>0</v>
      </c>
      <c r="CT87" s="339">
        <f t="shared" si="111"/>
        <v>0</v>
      </c>
      <c r="CU87" s="339">
        <f t="shared" si="111"/>
        <v>0</v>
      </c>
      <c r="CV87" s="339">
        <f t="shared" si="111"/>
        <v>0</v>
      </c>
      <c r="CW87" s="339">
        <f t="shared" si="111"/>
        <v>0</v>
      </c>
      <c r="CX87" s="339">
        <f t="shared" si="111"/>
        <v>0</v>
      </c>
      <c r="CY87" s="339">
        <f t="shared" si="111"/>
        <v>0</v>
      </c>
      <c r="CZ87" s="339">
        <f t="shared" si="111"/>
        <v>0</v>
      </c>
      <c r="DA87" s="339">
        <f t="shared" si="111"/>
        <v>0</v>
      </c>
      <c r="DB87" s="339">
        <f t="shared" si="111"/>
        <v>0</v>
      </c>
      <c r="DC87" s="339">
        <f t="shared" si="111"/>
        <v>0</v>
      </c>
      <c r="DD87" s="339">
        <f t="shared" si="111"/>
        <v>0</v>
      </c>
      <c r="DE87" s="339">
        <f t="shared" si="111"/>
        <v>0</v>
      </c>
      <c r="DF87" s="339">
        <f t="shared" si="111"/>
        <v>0</v>
      </c>
      <c r="DG87" s="339">
        <f t="shared" si="111"/>
        <v>0</v>
      </c>
      <c r="DH87" s="339">
        <f t="shared" si="111"/>
        <v>0</v>
      </c>
      <c r="DI87" s="339">
        <f t="shared" si="111"/>
        <v>0</v>
      </c>
      <c r="DJ87" s="339">
        <f t="shared" si="111"/>
        <v>0</v>
      </c>
      <c r="DK87" s="339">
        <f t="shared" si="111"/>
        <v>0</v>
      </c>
      <c r="DL87" s="339">
        <f t="shared" si="111"/>
        <v>0</v>
      </c>
      <c r="DM87" s="339">
        <f t="shared" si="111"/>
        <v>0</v>
      </c>
      <c r="DN87" s="339">
        <f t="shared" si="111"/>
        <v>0</v>
      </c>
      <c r="DO87" s="339">
        <f t="shared" si="111"/>
        <v>0</v>
      </c>
      <c r="DP87" s="339">
        <f t="shared" si="111"/>
        <v>0</v>
      </c>
      <c r="DQ87" s="339">
        <f t="shared" si="111"/>
        <v>0</v>
      </c>
      <c r="DR87" s="339">
        <f t="shared" si="111"/>
        <v>0</v>
      </c>
      <c r="DS87" s="339">
        <f t="shared" si="111"/>
        <v>0</v>
      </c>
      <c r="DT87" s="339">
        <f t="shared" si="111"/>
        <v>0</v>
      </c>
      <c r="DU87" s="339">
        <f t="shared" si="111"/>
        <v>0</v>
      </c>
      <c r="DV87" s="339">
        <f t="shared" si="111"/>
        <v>0</v>
      </c>
      <c r="DW87" s="339">
        <f t="shared" si="111"/>
        <v>0</v>
      </c>
      <c r="DX87" s="339">
        <f t="shared" si="111"/>
        <v>0</v>
      </c>
      <c r="DY87" s="339">
        <f t="shared" si="111"/>
        <v>0</v>
      </c>
      <c r="DZ87" s="339">
        <f t="shared" si="111"/>
        <v>0</v>
      </c>
      <c r="EA87" s="339">
        <f t="shared" si="111"/>
        <v>0</v>
      </c>
      <c r="EB87" s="339">
        <f t="shared" ref="EB87:GM87" si="112">SUM(EB83:EB86)</f>
        <v>0</v>
      </c>
      <c r="EC87" s="339">
        <f t="shared" si="112"/>
        <v>0</v>
      </c>
      <c r="ED87" s="339">
        <f t="shared" si="112"/>
        <v>0</v>
      </c>
      <c r="EE87" s="339">
        <f t="shared" si="112"/>
        <v>0</v>
      </c>
      <c r="EF87" s="339">
        <f t="shared" si="112"/>
        <v>0</v>
      </c>
      <c r="EG87" s="339">
        <f t="shared" si="112"/>
        <v>0</v>
      </c>
      <c r="EH87" s="339">
        <f t="shared" si="112"/>
        <v>0</v>
      </c>
      <c r="EI87" s="339">
        <f t="shared" si="112"/>
        <v>0</v>
      </c>
      <c r="EJ87" s="339">
        <f t="shared" si="112"/>
        <v>0</v>
      </c>
      <c r="EK87" s="339">
        <f t="shared" si="112"/>
        <v>0</v>
      </c>
      <c r="EL87" s="339">
        <f t="shared" si="112"/>
        <v>0</v>
      </c>
      <c r="EM87" s="339">
        <f t="shared" si="112"/>
        <v>0</v>
      </c>
      <c r="EN87" s="339">
        <f t="shared" si="112"/>
        <v>0</v>
      </c>
      <c r="EO87" s="339">
        <f t="shared" si="112"/>
        <v>0</v>
      </c>
      <c r="EP87" s="339">
        <f t="shared" si="112"/>
        <v>0</v>
      </c>
      <c r="EQ87" s="339">
        <f t="shared" si="112"/>
        <v>0</v>
      </c>
      <c r="ER87" s="339">
        <f t="shared" si="112"/>
        <v>0</v>
      </c>
      <c r="ES87" s="339">
        <f t="shared" si="112"/>
        <v>0</v>
      </c>
      <c r="ET87" s="339">
        <f t="shared" si="112"/>
        <v>0</v>
      </c>
      <c r="EU87" s="339">
        <f t="shared" si="112"/>
        <v>0</v>
      </c>
      <c r="EV87" s="339">
        <f t="shared" si="112"/>
        <v>0</v>
      </c>
      <c r="EW87" s="339">
        <f t="shared" si="112"/>
        <v>0</v>
      </c>
      <c r="EX87" s="339">
        <f t="shared" si="112"/>
        <v>0</v>
      </c>
      <c r="EY87" s="339">
        <f t="shared" si="112"/>
        <v>0</v>
      </c>
      <c r="EZ87" s="339">
        <f t="shared" si="112"/>
        <v>0</v>
      </c>
      <c r="FA87" s="339">
        <f t="shared" si="112"/>
        <v>0</v>
      </c>
      <c r="FB87" s="339">
        <f t="shared" si="112"/>
        <v>0</v>
      </c>
      <c r="FC87" s="339">
        <f t="shared" si="112"/>
        <v>0</v>
      </c>
      <c r="FD87" s="339">
        <f t="shared" si="112"/>
        <v>0</v>
      </c>
      <c r="FE87" s="339">
        <f t="shared" si="112"/>
        <v>0</v>
      </c>
      <c r="FF87" s="339">
        <f t="shared" si="112"/>
        <v>0</v>
      </c>
      <c r="FG87" s="339">
        <f t="shared" si="112"/>
        <v>0</v>
      </c>
      <c r="FH87" s="339">
        <f t="shared" si="112"/>
        <v>0</v>
      </c>
      <c r="FI87" s="339">
        <f t="shared" si="112"/>
        <v>0</v>
      </c>
      <c r="FJ87" s="339">
        <f t="shared" si="112"/>
        <v>0</v>
      </c>
      <c r="FK87" s="339">
        <f t="shared" si="112"/>
        <v>0</v>
      </c>
      <c r="FL87" s="339">
        <f t="shared" si="112"/>
        <v>0</v>
      </c>
      <c r="FM87" s="339">
        <f t="shared" si="112"/>
        <v>0</v>
      </c>
      <c r="FN87" s="339">
        <f t="shared" si="112"/>
        <v>0</v>
      </c>
      <c r="FO87" s="339">
        <f t="shared" si="112"/>
        <v>0</v>
      </c>
      <c r="FP87" s="339">
        <f t="shared" si="112"/>
        <v>0</v>
      </c>
      <c r="FQ87" s="339">
        <f t="shared" si="112"/>
        <v>0</v>
      </c>
      <c r="FR87" s="339">
        <f t="shared" si="112"/>
        <v>0</v>
      </c>
      <c r="FS87" s="339">
        <f t="shared" si="112"/>
        <v>0</v>
      </c>
      <c r="FT87" s="339">
        <f t="shared" si="112"/>
        <v>0</v>
      </c>
      <c r="FU87" s="339">
        <f t="shared" si="112"/>
        <v>0</v>
      </c>
      <c r="FV87" s="339">
        <f t="shared" si="112"/>
        <v>0</v>
      </c>
      <c r="FW87" s="339">
        <f t="shared" si="112"/>
        <v>0</v>
      </c>
      <c r="FX87" s="339">
        <f t="shared" si="112"/>
        <v>0</v>
      </c>
      <c r="FY87" s="339">
        <f t="shared" si="112"/>
        <v>0</v>
      </c>
      <c r="FZ87" s="339">
        <f t="shared" si="112"/>
        <v>0</v>
      </c>
      <c r="GA87" s="339">
        <f t="shared" si="112"/>
        <v>0</v>
      </c>
      <c r="GB87" s="339">
        <f t="shared" si="112"/>
        <v>0</v>
      </c>
      <c r="GC87" s="339">
        <f t="shared" si="112"/>
        <v>0</v>
      </c>
      <c r="GD87" s="339">
        <f t="shared" si="112"/>
        <v>0</v>
      </c>
      <c r="GE87" s="339">
        <f t="shared" si="112"/>
        <v>0</v>
      </c>
      <c r="GF87" s="339">
        <f t="shared" si="112"/>
        <v>0</v>
      </c>
      <c r="GG87" s="339">
        <f t="shared" si="112"/>
        <v>0</v>
      </c>
      <c r="GH87" s="339">
        <f t="shared" si="112"/>
        <v>0</v>
      </c>
      <c r="GI87" s="339">
        <f t="shared" si="112"/>
        <v>0</v>
      </c>
      <c r="GJ87" s="339">
        <f t="shared" si="112"/>
        <v>0</v>
      </c>
      <c r="GK87" s="339">
        <f t="shared" si="112"/>
        <v>0</v>
      </c>
      <c r="GL87" s="339">
        <f t="shared" si="112"/>
        <v>0</v>
      </c>
      <c r="GM87" s="339">
        <f t="shared" si="112"/>
        <v>0</v>
      </c>
      <c r="GN87" s="339">
        <f t="shared" ref="GN87:IY87" si="113">SUM(GN83:GN86)</f>
        <v>0</v>
      </c>
      <c r="GO87" s="339">
        <f t="shared" si="113"/>
        <v>0</v>
      </c>
      <c r="GP87" s="339">
        <f t="shared" si="113"/>
        <v>0</v>
      </c>
      <c r="GQ87" s="339">
        <f t="shared" si="113"/>
        <v>0</v>
      </c>
      <c r="GR87" s="339">
        <f t="shared" si="113"/>
        <v>0</v>
      </c>
      <c r="GS87" s="339">
        <f t="shared" si="113"/>
        <v>0</v>
      </c>
      <c r="GT87" s="339">
        <f t="shared" si="113"/>
        <v>0</v>
      </c>
      <c r="GU87" s="339">
        <f t="shared" si="113"/>
        <v>0</v>
      </c>
      <c r="GV87" s="339">
        <f t="shared" si="113"/>
        <v>0</v>
      </c>
      <c r="GW87" s="339">
        <f t="shared" si="113"/>
        <v>0</v>
      </c>
      <c r="GX87" s="339">
        <f t="shared" si="113"/>
        <v>0</v>
      </c>
      <c r="GY87" s="339">
        <f t="shared" si="113"/>
        <v>0</v>
      </c>
      <c r="GZ87" s="339">
        <f t="shared" si="113"/>
        <v>0</v>
      </c>
      <c r="HA87" s="339">
        <f t="shared" si="113"/>
        <v>0</v>
      </c>
      <c r="HB87" s="339">
        <f t="shared" si="113"/>
        <v>0</v>
      </c>
      <c r="HC87" s="339">
        <f t="shared" si="113"/>
        <v>0</v>
      </c>
      <c r="HD87" s="339">
        <f t="shared" si="113"/>
        <v>0</v>
      </c>
      <c r="HE87" s="339">
        <f t="shared" si="113"/>
        <v>0</v>
      </c>
      <c r="HF87" s="339">
        <f t="shared" si="113"/>
        <v>0</v>
      </c>
      <c r="HG87" s="339">
        <f t="shared" si="113"/>
        <v>0</v>
      </c>
      <c r="HH87" s="339">
        <f t="shared" si="113"/>
        <v>0</v>
      </c>
      <c r="HI87" s="339">
        <f t="shared" si="113"/>
        <v>0</v>
      </c>
      <c r="HJ87" s="339">
        <f t="shared" si="113"/>
        <v>0</v>
      </c>
      <c r="HK87" s="339">
        <f t="shared" si="113"/>
        <v>0</v>
      </c>
      <c r="HL87" s="339">
        <f t="shared" si="113"/>
        <v>0</v>
      </c>
      <c r="HM87" s="339">
        <f t="shared" si="113"/>
        <v>0</v>
      </c>
      <c r="HN87" s="339">
        <f t="shared" si="113"/>
        <v>0</v>
      </c>
      <c r="HO87" s="339">
        <f t="shared" si="113"/>
        <v>0</v>
      </c>
      <c r="HP87" s="339">
        <f t="shared" si="113"/>
        <v>0</v>
      </c>
      <c r="HQ87" s="339">
        <f t="shared" si="113"/>
        <v>0</v>
      </c>
      <c r="HR87" s="339">
        <f t="shared" si="113"/>
        <v>0</v>
      </c>
      <c r="HS87" s="339">
        <f t="shared" si="113"/>
        <v>0</v>
      </c>
      <c r="HT87" s="339">
        <f t="shared" si="113"/>
        <v>0</v>
      </c>
      <c r="HU87" s="339">
        <f t="shared" si="113"/>
        <v>0</v>
      </c>
      <c r="HV87" s="339">
        <f t="shared" si="113"/>
        <v>0</v>
      </c>
      <c r="HW87" s="339">
        <f t="shared" si="113"/>
        <v>0</v>
      </c>
      <c r="HX87" s="339">
        <f t="shared" si="113"/>
        <v>0</v>
      </c>
      <c r="HY87" s="339">
        <f t="shared" si="113"/>
        <v>0</v>
      </c>
      <c r="HZ87" s="339">
        <f t="shared" si="113"/>
        <v>0</v>
      </c>
      <c r="IA87" s="339">
        <f t="shared" si="113"/>
        <v>0</v>
      </c>
      <c r="IB87" s="339">
        <f t="shared" si="113"/>
        <v>0</v>
      </c>
      <c r="IC87" s="339">
        <f t="shared" si="113"/>
        <v>0</v>
      </c>
      <c r="ID87" s="339">
        <f t="shared" si="113"/>
        <v>0</v>
      </c>
      <c r="IE87" s="339">
        <f t="shared" si="113"/>
        <v>0</v>
      </c>
      <c r="IF87" s="339">
        <f t="shared" si="113"/>
        <v>0</v>
      </c>
      <c r="IG87" s="339">
        <f t="shared" si="113"/>
        <v>0</v>
      </c>
      <c r="IH87" s="339">
        <f t="shared" si="113"/>
        <v>0</v>
      </c>
      <c r="II87" s="339">
        <f t="shared" si="113"/>
        <v>0</v>
      </c>
      <c r="IJ87" s="339">
        <f t="shared" si="113"/>
        <v>0</v>
      </c>
      <c r="IK87" s="339">
        <f t="shared" si="113"/>
        <v>0</v>
      </c>
      <c r="IL87" s="339">
        <f t="shared" si="113"/>
        <v>0</v>
      </c>
      <c r="IM87" s="339">
        <f t="shared" si="113"/>
        <v>0</v>
      </c>
      <c r="IN87" s="339">
        <f t="shared" si="113"/>
        <v>0</v>
      </c>
      <c r="IO87" s="339">
        <f t="shared" si="113"/>
        <v>0</v>
      </c>
      <c r="IP87" s="339">
        <f t="shared" si="113"/>
        <v>0</v>
      </c>
      <c r="IQ87" s="339">
        <f t="shared" si="113"/>
        <v>0</v>
      </c>
      <c r="IR87" s="339">
        <f t="shared" si="113"/>
        <v>0</v>
      </c>
      <c r="IS87" s="339">
        <f t="shared" si="113"/>
        <v>0</v>
      </c>
      <c r="IT87" s="339">
        <f t="shared" si="113"/>
        <v>0</v>
      </c>
      <c r="IU87" s="339">
        <f t="shared" si="113"/>
        <v>0</v>
      </c>
      <c r="IV87" s="339">
        <f t="shared" si="113"/>
        <v>0</v>
      </c>
      <c r="IW87" s="339">
        <f t="shared" si="113"/>
        <v>0</v>
      </c>
      <c r="IX87" s="339">
        <f t="shared" si="113"/>
        <v>0</v>
      </c>
      <c r="IY87" s="339">
        <f t="shared" si="113"/>
        <v>0</v>
      </c>
      <c r="IZ87" s="339">
        <f t="shared" ref="IZ87:JV87" si="114">SUM(IZ83:IZ86)</f>
        <v>0</v>
      </c>
      <c r="JA87" s="339">
        <f t="shared" si="114"/>
        <v>0</v>
      </c>
      <c r="JB87" s="339">
        <f t="shared" si="114"/>
        <v>0</v>
      </c>
      <c r="JC87" s="339">
        <f t="shared" si="114"/>
        <v>0</v>
      </c>
      <c r="JD87" s="339">
        <f t="shared" si="114"/>
        <v>0</v>
      </c>
      <c r="JE87" s="339">
        <f t="shared" si="114"/>
        <v>0</v>
      </c>
      <c r="JF87" s="339">
        <f t="shared" si="114"/>
        <v>0</v>
      </c>
      <c r="JG87" s="339">
        <f t="shared" si="114"/>
        <v>0</v>
      </c>
      <c r="JH87" s="339">
        <f t="shared" si="114"/>
        <v>0</v>
      </c>
      <c r="JI87" s="339">
        <f t="shared" si="114"/>
        <v>0</v>
      </c>
      <c r="JJ87" s="339">
        <f t="shared" si="114"/>
        <v>0</v>
      </c>
      <c r="JK87" s="339">
        <f t="shared" si="114"/>
        <v>0</v>
      </c>
      <c r="JL87" s="339">
        <f t="shared" si="114"/>
        <v>0</v>
      </c>
      <c r="JM87" s="339">
        <f t="shared" si="114"/>
        <v>0</v>
      </c>
      <c r="JN87" s="339">
        <f t="shared" si="114"/>
        <v>0</v>
      </c>
      <c r="JO87" s="339">
        <f t="shared" si="114"/>
        <v>0</v>
      </c>
      <c r="JP87" s="339">
        <f t="shared" si="114"/>
        <v>0</v>
      </c>
      <c r="JQ87" s="339">
        <f t="shared" si="114"/>
        <v>0</v>
      </c>
      <c r="JR87" s="339">
        <f t="shared" si="114"/>
        <v>0</v>
      </c>
      <c r="JS87" s="339">
        <f t="shared" si="114"/>
        <v>0</v>
      </c>
      <c r="JT87" s="339">
        <f t="shared" si="114"/>
        <v>0</v>
      </c>
      <c r="JU87" s="339">
        <f t="shared" si="114"/>
        <v>0</v>
      </c>
      <c r="JV87" s="339">
        <f t="shared" si="114"/>
        <v>0</v>
      </c>
    </row>
    <row r="88" spans="1:282" hidden="1" x14ac:dyDescent="0.25">
      <c r="A88" s="312"/>
      <c r="B88" s="313"/>
      <c r="C88" s="312"/>
      <c r="D88" s="312"/>
      <c r="E88" s="312"/>
      <c r="F88" s="312"/>
      <c r="G88" s="312"/>
      <c r="H88" s="312"/>
      <c r="I88" s="312"/>
      <c r="J88" s="312"/>
      <c r="K88" s="312"/>
      <c r="L88" s="312"/>
      <c r="M88" s="312"/>
      <c r="N88" s="312"/>
      <c r="O88" s="312"/>
      <c r="P88" s="312"/>
      <c r="Q88" s="312"/>
      <c r="R88" s="312"/>
      <c r="S88" s="312"/>
      <c r="T88" s="312"/>
      <c r="U88" s="312"/>
      <c r="V88" s="312"/>
      <c r="W88" s="312"/>
      <c r="X88" s="312"/>
      <c r="Y88" s="312"/>
      <c r="Z88" s="312"/>
      <c r="AA88" s="312"/>
      <c r="AB88" s="312"/>
      <c r="AC88" s="312"/>
      <c r="AD88" s="312"/>
      <c r="AE88" s="312"/>
      <c r="AF88" s="312"/>
      <c r="AG88" s="312"/>
      <c r="AH88" s="312"/>
      <c r="AI88" s="312"/>
      <c r="AJ88" s="312"/>
      <c r="AK88" s="312"/>
      <c r="AL88" s="312"/>
      <c r="AM88" s="312"/>
      <c r="AN88" s="312"/>
      <c r="AO88" s="312"/>
      <c r="AP88" s="312"/>
      <c r="AQ88" s="312"/>
      <c r="AR88" s="312"/>
      <c r="AS88" s="312"/>
      <c r="AT88" s="312"/>
      <c r="AU88" s="312"/>
      <c r="AV88" s="312"/>
      <c r="AW88" s="312"/>
      <c r="AX88" s="312"/>
      <c r="AY88" s="312"/>
      <c r="AZ88" s="312"/>
      <c r="BA88" s="312"/>
      <c r="BB88" s="312"/>
      <c r="BC88" s="312"/>
      <c r="BD88" s="312"/>
      <c r="BE88" s="312"/>
      <c r="BF88" s="312"/>
      <c r="BG88" s="312"/>
      <c r="BH88" s="312"/>
      <c r="BI88" s="312"/>
      <c r="BJ88" s="312"/>
      <c r="BK88" s="312"/>
      <c r="BL88" s="312"/>
      <c r="BM88" s="312"/>
      <c r="BN88" s="312"/>
      <c r="BO88" s="312"/>
      <c r="BP88" s="312"/>
      <c r="BQ88" s="312"/>
      <c r="BR88" s="312"/>
      <c r="BS88" s="312"/>
      <c r="BT88" s="312"/>
      <c r="BU88" s="312"/>
      <c r="BV88" s="312"/>
      <c r="BW88" s="312"/>
      <c r="BX88" s="312"/>
      <c r="BY88" s="312"/>
      <c r="BZ88" s="312"/>
      <c r="CA88" s="312"/>
      <c r="CB88" s="312"/>
      <c r="CC88" s="312"/>
      <c r="CD88" s="312"/>
      <c r="CE88" s="312"/>
      <c r="CF88" s="312"/>
      <c r="CG88" s="312"/>
      <c r="CH88" s="312"/>
      <c r="CI88" s="312"/>
      <c r="CJ88" s="312"/>
      <c r="CK88" s="312"/>
      <c r="CL88" s="312"/>
      <c r="CM88" s="312"/>
      <c r="CN88" s="312"/>
      <c r="CO88" s="312"/>
      <c r="CP88" s="312"/>
      <c r="CQ88" s="312"/>
      <c r="CR88" s="312"/>
      <c r="CS88" s="312"/>
      <c r="CT88" s="312"/>
      <c r="CU88" s="312"/>
      <c r="CV88" s="312"/>
      <c r="CW88" s="312"/>
      <c r="CX88" s="312"/>
      <c r="CY88" s="312"/>
      <c r="CZ88" s="312"/>
      <c r="DA88" s="312"/>
      <c r="DB88" s="312"/>
      <c r="DC88" s="312"/>
      <c r="DD88" s="312"/>
      <c r="DE88" s="312"/>
      <c r="DF88" s="312"/>
      <c r="DG88" s="312"/>
      <c r="DH88" s="312"/>
      <c r="DI88" s="312"/>
      <c r="DJ88" s="312"/>
      <c r="DK88" s="312"/>
      <c r="DL88" s="312"/>
      <c r="DM88" s="312"/>
      <c r="DN88" s="312"/>
      <c r="DO88" s="312"/>
      <c r="DP88" s="312"/>
      <c r="DQ88" s="312"/>
      <c r="DR88" s="312"/>
      <c r="DS88" s="312"/>
      <c r="DT88" s="312"/>
      <c r="DU88" s="312"/>
      <c r="DV88" s="312"/>
      <c r="DW88" s="312"/>
      <c r="DX88" s="312"/>
      <c r="DY88" s="312"/>
      <c r="DZ88" s="312"/>
      <c r="EA88" s="312"/>
      <c r="EB88" s="312"/>
      <c r="EC88" s="312"/>
      <c r="ED88" s="312"/>
      <c r="EE88" s="312"/>
      <c r="EF88" s="312"/>
      <c r="EG88" s="312"/>
      <c r="EH88" s="312"/>
      <c r="EI88" s="312"/>
      <c r="EJ88" s="312"/>
      <c r="EK88" s="312"/>
      <c r="EL88" s="312"/>
      <c r="EM88" s="312"/>
      <c r="EN88" s="312"/>
      <c r="EO88" s="312"/>
      <c r="EP88" s="312"/>
      <c r="EQ88" s="312"/>
      <c r="ER88" s="312"/>
      <c r="ES88" s="312"/>
      <c r="ET88" s="312"/>
      <c r="EU88" s="312"/>
      <c r="EV88" s="312"/>
      <c r="EW88" s="312"/>
      <c r="EX88" s="312"/>
      <c r="EY88" s="312"/>
      <c r="EZ88" s="312"/>
      <c r="FA88" s="312"/>
      <c r="FB88" s="312"/>
      <c r="FC88" s="312"/>
      <c r="FD88" s="312"/>
      <c r="FE88" s="312"/>
      <c r="FF88" s="312"/>
      <c r="FG88" s="312"/>
      <c r="FH88" s="312"/>
      <c r="FI88" s="312"/>
      <c r="FJ88" s="312"/>
      <c r="FK88" s="312"/>
      <c r="FL88" s="312"/>
      <c r="FM88" s="312"/>
      <c r="FN88" s="312"/>
      <c r="FO88" s="312"/>
      <c r="FP88" s="312"/>
      <c r="FQ88" s="312"/>
      <c r="FR88" s="312"/>
      <c r="FS88" s="312"/>
      <c r="FT88" s="312"/>
      <c r="FU88" s="312"/>
      <c r="FV88" s="312"/>
      <c r="FW88" s="312"/>
      <c r="FX88" s="312"/>
      <c r="FY88" s="312"/>
      <c r="FZ88" s="312"/>
      <c r="GA88" s="312"/>
      <c r="GB88" s="312"/>
      <c r="GC88" s="312"/>
      <c r="GD88" s="312"/>
      <c r="GE88" s="312"/>
      <c r="GF88" s="312"/>
      <c r="GG88" s="312"/>
      <c r="GH88" s="312"/>
      <c r="GI88" s="312"/>
      <c r="GJ88" s="312"/>
      <c r="GK88" s="312"/>
      <c r="GL88" s="312"/>
      <c r="GM88" s="312"/>
      <c r="GN88" s="312"/>
      <c r="GO88" s="312"/>
      <c r="GP88" s="312"/>
      <c r="GQ88" s="312"/>
      <c r="GR88" s="312"/>
      <c r="GS88" s="312"/>
      <c r="GT88" s="312"/>
      <c r="GU88" s="312"/>
      <c r="GV88" s="312"/>
      <c r="GW88" s="312"/>
      <c r="GX88" s="312"/>
      <c r="GY88" s="312"/>
      <c r="GZ88" s="312"/>
      <c r="HA88" s="312"/>
      <c r="HB88" s="312"/>
      <c r="HC88" s="312"/>
      <c r="HD88" s="312"/>
      <c r="HE88" s="312"/>
      <c r="HF88" s="312"/>
      <c r="HG88" s="312"/>
      <c r="HH88" s="312"/>
      <c r="HI88" s="312"/>
      <c r="HJ88" s="312"/>
      <c r="HK88" s="312"/>
      <c r="HL88" s="312"/>
      <c r="HM88" s="312"/>
      <c r="HN88" s="312"/>
      <c r="HO88" s="312"/>
      <c r="HP88" s="312"/>
      <c r="HQ88" s="312"/>
      <c r="HR88" s="312"/>
      <c r="HS88" s="312"/>
      <c r="HT88" s="312"/>
      <c r="HU88" s="312"/>
      <c r="HV88" s="312"/>
      <c r="HW88" s="312"/>
      <c r="HX88" s="312"/>
      <c r="HY88" s="312"/>
      <c r="HZ88" s="312"/>
      <c r="IA88" s="312"/>
      <c r="IB88" s="312"/>
      <c r="IC88" s="312"/>
      <c r="ID88" s="312"/>
      <c r="IE88" s="312"/>
      <c r="IF88" s="312"/>
      <c r="IG88" s="312"/>
      <c r="IH88" s="312"/>
      <c r="II88" s="312"/>
      <c r="IJ88" s="312"/>
      <c r="IK88" s="312"/>
      <c r="IL88" s="312"/>
      <c r="IM88" s="312"/>
      <c r="IN88" s="312"/>
      <c r="IO88" s="312"/>
      <c r="IP88" s="312"/>
      <c r="IQ88" s="312"/>
      <c r="IR88" s="312"/>
      <c r="IS88" s="312"/>
      <c r="IT88" s="312"/>
      <c r="IU88" s="312"/>
      <c r="IV88" s="312"/>
      <c r="IW88" s="312"/>
      <c r="IX88" s="312"/>
      <c r="IY88" s="312"/>
      <c r="IZ88" s="312"/>
      <c r="JA88" s="312"/>
      <c r="JB88" s="312"/>
      <c r="JC88" s="312"/>
      <c r="JD88" s="312"/>
      <c r="JE88" s="312"/>
      <c r="JF88" s="312"/>
      <c r="JG88" s="312"/>
      <c r="JH88" s="312"/>
      <c r="JI88" s="312"/>
      <c r="JJ88" s="312"/>
      <c r="JK88" s="312"/>
      <c r="JL88" s="312"/>
      <c r="JM88" s="312"/>
      <c r="JN88" s="312"/>
      <c r="JO88" s="312"/>
      <c r="JP88" s="312"/>
      <c r="JQ88" s="312"/>
      <c r="JR88" s="312"/>
      <c r="JS88" s="312"/>
      <c r="JT88" s="312"/>
      <c r="JU88" s="312"/>
      <c r="JV88" s="312"/>
    </row>
    <row r="89" spans="1:282" hidden="1" x14ac:dyDescent="0.25">
      <c r="A89" t="s">
        <v>479</v>
      </c>
      <c r="B89" s="313"/>
      <c r="C89" s="322">
        <f>IF(C86&gt;0,0,-C83*$C$37)</f>
        <v>0</v>
      </c>
      <c r="D89" s="322">
        <f t="shared" ref="D89:BO89" si="115">IF(D86&gt;0,0,-D83*$C$37)</f>
        <v>0</v>
      </c>
      <c r="E89" s="322">
        <f t="shared" si="115"/>
        <v>0</v>
      </c>
      <c r="F89" s="322">
        <f t="shared" si="115"/>
        <v>0</v>
      </c>
      <c r="G89" s="322">
        <f t="shared" si="115"/>
        <v>0</v>
      </c>
      <c r="H89" s="322">
        <f t="shared" si="115"/>
        <v>0</v>
      </c>
      <c r="I89" s="322">
        <f t="shared" si="115"/>
        <v>0</v>
      </c>
      <c r="J89" s="322">
        <f t="shared" si="115"/>
        <v>0</v>
      </c>
      <c r="K89" s="322">
        <f t="shared" si="115"/>
        <v>0</v>
      </c>
      <c r="L89" s="322">
        <f t="shared" si="115"/>
        <v>0</v>
      </c>
      <c r="M89" s="322">
        <f t="shared" si="115"/>
        <v>0</v>
      </c>
      <c r="N89" s="322">
        <f t="shared" si="115"/>
        <v>0</v>
      </c>
      <c r="O89" s="322">
        <f t="shared" si="115"/>
        <v>0</v>
      </c>
      <c r="P89" s="322">
        <f t="shared" si="115"/>
        <v>0</v>
      </c>
      <c r="Q89" s="322">
        <f t="shared" si="115"/>
        <v>0</v>
      </c>
      <c r="R89" s="322">
        <f t="shared" si="115"/>
        <v>0</v>
      </c>
      <c r="S89" s="322">
        <f t="shared" si="115"/>
        <v>0</v>
      </c>
      <c r="T89" s="322">
        <f t="shared" si="115"/>
        <v>0</v>
      </c>
      <c r="U89" s="322">
        <f t="shared" si="115"/>
        <v>0</v>
      </c>
      <c r="V89" s="322">
        <f t="shared" si="115"/>
        <v>0</v>
      </c>
      <c r="W89" s="322">
        <f t="shared" si="115"/>
        <v>0</v>
      </c>
      <c r="X89" s="322">
        <f t="shared" si="115"/>
        <v>0</v>
      </c>
      <c r="Y89" s="322">
        <f t="shared" si="115"/>
        <v>0</v>
      </c>
      <c r="Z89" s="322">
        <f t="shared" si="115"/>
        <v>0</v>
      </c>
      <c r="AA89" s="322">
        <f t="shared" si="115"/>
        <v>0</v>
      </c>
      <c r="AB89" s="322">
        <f t="shared" si="115"/>
        <v>0</v>
      </c>
      <c r="AC89" s="322">
        <f t="shared" si="115"/>
        <v>0</v>
      </c>
      <c r="AD89" s="322">
        <f t="shared" si="115"/>
        <v>0</v>
      </c>
      <c r="AE89" s="322">
        <f t="shared" si="115"/>
        <v>0</v>
      </c>
      <c r="AF89" s="322">
        <f t="shared" si="115"/>
        <v>0</v>
      </c>
      <c r="AG89" s="322">
        <f t="shared" si="115"/>
        <v>0</v>
      </c>
      <c r="AH89" s="322">
        <f t="shared" si="115"/>
        <v>0</v>
      </c>
      <c r="AI89" s="322">
        <f t="shared" si="115"/>
        <v>0</v>
      </c>
      <c r="AJ89" s="322">
        <f t="shared" si="115"/>
        <v>0</v>
      </c>
      <c r="AK89" s="322">
        <f t="shared" si="115"/>
        <v>0</v>
      </c>
      <c r="AL89" s="322">
        <f t="shared" si="115"/>
        <v>0</v>
      </c>
      <c r="AM89" s="322">
        <f t="shared" si="115"/>
        <v>0</v>
      </c>
      <c r="AN89" s="322">
        <f t="shared" si="115"/>
        <v>0</v>
      </c>
      <c r="AO89" s="322">
        <f t="shared" si="115"/>
        <v>0</v>
      </c>
      <c r="AP89" s="322">
        <f t="shared" si="115"/>
        <v>0</v>
      </c>
      <c r="AQ89" s="322">
        <f t="shared" si="115"/>
        <v>0</v>
      </c>
      <c r="AR89" s="322">
        <f t="shared" si="115"/>
        <v>0</v>
      </c>
      <c r="AS89" s="322">
        <f t="shared" si="115"/>
        <v>0</v>
      </c>
      <c r="AT89" s="322">
        <f t="shared" si="115"/>
        <v>0</v>
      </c>
      <c r="AU89" s="322">
        <f t="shared" si="115"/>
        <v>0</v>
      </c>
      <c r="AV89" s="322">
        <f t="shared" si="115"/>
        <v>0</v>
      </c>
      <c r="AW89" s="322">
        <f t="shared" si="115"/>
        <v>0</v>
      </c>
      <c r="AX89" s="322">
        <f t="shared" si="115"/>
        <v>0</v>
      </c>
      <c r="AY89" s="322">
        <f t="shared" si="115"/>
        <v>0</v>
      </c>
      <c r="AZ89" s="322">
        <f t="shared" si="115"/>
        <v>0</v>
      </c>
      <c r="BA89" s="322">
        <f t="shared" si="115"/>
        <v>0</v>
      </c>
      <c r="BB89" s="322">
        <f t="shared" si="115"/>
        <v>0</v>
      </c>
      <c r="BC89" s="322">
        <f t="shared" si="115"/>
        <v>0</v>
      </c>
      <c r="BD89" s="322">
        <f t="shared" si="115"/>
        <v>0</v>
      </c>
      <c r="BE89" s="322">
        <f t="shared" si="115"/>
        <v>0</v>
      </c>
      <c r="BF89" s="322">
        <f t="shared" si="115"/>
        <v>0</v>
      </c>
      <c r="BG89" s="322">
        <f t="shared" si="115"/>
        <v>0</v>
      </c>
      <c r="BH89" s="322">
        <f t="shared" si="115"/>
        <v>0</v>
      </c>
      <c r="BI89" s="322">
        <f t="shared" si="115"/>
        <v>0</v>
      </c>
      <c r="BJ89" s="322">
        <f t="shared" si="115"/>
        <v>0</v>
      </c>
      <c r="BK89" s="322">
        <f t="shared" si="115"/>
        <v>0</v>
      </c>
      <c r="BL89" s="322">
        <f t="shared" si="115"/>
        <v>0</v>
      </c>
      <c r="BM89" s="322">
        <f t="shared" si="115"/>
        <v>0</v>
      </c>
      <c r="BN89" s="322">
        <f t="shared" si="115"/>
        <v>0</v>
      </c>
      <c r="BO89" s="322">
        <f t="shared" si="115"/>
        <v>0</v>
      </c>
      <c r="BP89" s="322">
        <f t="shared" ref="BP89:EA89" si="116">IF(BP86&gt;0,0,-BP83*$C$37)</f>
        <v>0</v>
      </c>
      <c r="BQ89" s="322">
        <f t="shared" si="116"/>
        <v>0</v>
      </c>
      <c r="BR89" s="322">
        <f t="shared" si="116"/>
        <v>0</v>
      </c>
      <c r="BS89" s="322">
        <f t="shared" si="116"/>
        <v>0</v>
      </c>
      <c r="BT89" s="322">
        <f t="shared" si="116"/>
        <v>0</v>
      </c>
      <c r="BU89" s="322">
        <f t="shared" si="116"/>
        <v>0</v>
      </c>
      <c r="BV89" s="322">
        <f t="shared" si="116"/>
        <v>0</v>
      </c>
      <c r="BW89" s="322">
        <f t="shared" si="116"/>
        <v>0</v>
      </c>
      <c r="BX89" s="322">
        <f t="shared" si="116"/>
        <v>0</v>
      </c>
      <c r="BY89" s="322">
        <f t="shared" si="116"/>
        <v>0</v>
      </c>
      <c r="BZ89" s="322">
        <f t="shared" si="116"/>
        <v>0</v>
      </c>
      <c r="CA89" s="322">
        <f t="shared" si="116"/>
        <v>0</v>
      </c>
      <c r="CB89" s="322">
        <f t="shared" si="116"/>
        <v>0</v>
      </c>
      <c r="CC89" s="322">
        <f t="shared" si="116"/>
        <v>0</v>
      </c>
      <c r="CD89" s="322">
        <f t="shared" si="116"/>
        <v>0</v>
      </c>
      <c r="CE89" s="322">
        <f t="shared" si="116"/>
        <v>0</v>
      </c>
      <c r="CF89" s="322">
        <f t="shared" si="116"/>
        <v>0</v>
      </c>
      <c r="CG89" s="322">
        <f t="shared" si="116"/>
        <v>0</v>
      </c>
      <c r="CH89" s="322">
        <f t="shared" si="116"/>
        <v>0</v>
      </c>
      <c r="CI89" s="322">
        <f t="shared" si="116"/>
        <v>0</v>
      </c>
      <c r="CJ89" s="322">
        <f t="shared" si="116"/>
        <v>0</v>
      </c>
      <c r="CK89" s="322">
        <f t="shared" si="116"/>
        <v>0</v>
      </c>
      <c r="CL89" s="322">
        <f t="shared" si="116"/>
        <v>0</v>
      </c>
      <c r="CM89" s="322">
        <f t="shared" si="116"/>
        <v>0</v>
      </c>
      <c r="CN89" s="322">
        <f t="shared" si="116"/>
        <v>0</v>
      </c>
      <c r="CO89" s="322">
        <f t="shared" si="116"/>
        <v>0</v>
      </c>
      <c r="CP89" s="322">
        <f t="shared" si="116"/>
        <v>0</v>
      </c>
      <c r="CQ89" s="322">
        <f t="shared" si="116"/>
        <v>0</v>
      </c>
      <c r="CR89" s="322">
        <f t="shared" si="116"/>
        <v>0</v>
      </c>
      <c r="CS89" s="322">
        <f t="shared" si="116"/>
        <v>0</v>
      </c>
      <c r="CT89" s="322">
        <f t="shared" si="116"/>
        <v>0</v>
      </c>
      <c r="CU89" s="322">
        <f t="shared" si="116"/>
        <v>0</v>
      </c>
      <c r="CV89" s="322">
        <f t="shared" si="116"/>
        <v>0</v>
      </c>
      <c r="CW89" s="322">
        <f t="shared" si="116"/>
        <v>0</v>
      </c>
      <c r="CX89" s="322">
        <f t="shared" si="116"/>
        <v>0</v>
      </c>
      <c r="CY89" s="322">
        <f t="shared" si="116"/>
        <v>0</v>
      </c>
      <c r="CZ89" s="322">
        <f t="shared" si="116"/>
        <v>0</v>
      </c>
      <c r="DA89" s="322">
        <f t="shared" si="116"/>
        <v>0</v>
      </c>
      <c r="DB89" s="322">
        <f t="shared" si="116"/>
        <v>0</v>
      </c>
      <c r="DC89" s="322">
        <f t="shared" si="116"/>
        <v>0</v>
      </c>
      <c r="DD89" s="322">
        <f t="shared" si="116"/>
        <v>0</v>
      </c>
      <c r="DE89" s="322">
        <f t="shared" si="116"/>
        <v>0</v>
      </c>
      <c r="DF89" s="322">
        <f t="shared" si="116"/>
        <v>0</v>
      </c>
      <c r="DG89" s="322">
        <f t="shared" si="116"/>
        <v>0</v>
      </c>
      <c r="DH89" s="322">
        <f t="shared" si="116"/>
        <v>0</v>
      </c>
      <c r="DI89" s="322">
        <f t="shared" si="116"/>
        <v>0</v>
      </c>
      <c r="DJ89" s="322">
        <f t="shared" si="116"/>
        <v>0</v>
      </c>
      <c r="DK89" s="322">
        <f t="shared" si="116"/>
        <v>0</v>
      </c>
      <c r="DL89" s="322">
        <f t="shared" si="116"/>
        <v>0</v>
      </c>
      <c r="DM89" s="322">
        <f t="shared" si="116"/>
        <v>0</v>
      </c>
      <c r="DN89" s="322">
        <f t="shared" si="116"/>
        <v>0</v>
      </c>
      <c r="DO89" s="322">
        <f t="shared" si="116"/>
        <v>0</v>
      </c>
      <c r="DP89" s="322">
        <f t="shared" si="116"/>
        <v>0</v>
      </c>
      <c r="DQ89" s="322">
        <f t="shared" si="116"/>
        <v>0</v>
      </c>
      <c r="DR89" s="322">
        <f t="shared" si="116"/>
        <v>0</v>
      </c>
      <c r="DS89" s="322">
        <f t="shared" si="116"/>
        <v>0</v>
      </c>
      <c r="DT89" s="322">
        <f t="shared" si="116"/>
        <v>0</v>
      </c>
      <c r="DU89" s="322">
        <f t="shared" si="116"/>
        <v>0</v>
      </c>
      <c r="DV89" s="322">
        <f t="shared" si="116"/>
        <v>0</v>
      </c>
      <c r="DW89" s="322">
        <f t="shared" si="116"/>
        <v>0</v>
      </c>
      <c r="DX89" s="322">
        <f t="shared" si="116"/>
        <v>0</v>
      </c>
      <c r="DY89" s="322">
        <f t="shared" si="116"/>
        <v>0</v>
      </c>
      <c r="DZ89" s="322">
        <f t="shared" si="116"/>
        <v>0</v>
      </c>
      <c r="EA89" s="322">
        <f t="shared" si="116"/>
        <v>0</v>
      </c>
      <c r="EB89" s="322">
        <f t="shared" ref="EB89:GM89" si="117">IF(EB86&gt;0,0,-EB83*$C$37)</f>
        <v>0</v>
      </c>
      <c r="EC89" s="322">
        <f t="shared" si="117"/>
        <v>0</v>
      </c>
      <c r="ED89" s="322">
        <f t="shared" si="117"/>
        <v>0</v>
      </c>
      <c r="EE89" s="322">
        <f t="shared" si="117"/>
        <v>0</v>
      </c>
      <c r="EF89" s="322">
        <f t="shared" si="117"/>
        <v>0</v>
      </c>
      <c r="EG89" s="322">
        <f t="shared" si="117"/>
        <v>0</v>
      </c>
      <c r="EH89" s="322">
        <f t="shared" si="117"/>
        <v>0</v>
      </c>
      <c r="EI89" s="322">
        <f t="shared" si="117"/>
        <v>0</v>
      </c>
      <c r="EJ89" s="322">
        <f t="shared" si="117"/>
        <v>0</v>
      </c>
      <c r="EK89" s="322">
        <f t="shared" si="117"/>
        <v>0</v>
      </c>
      <c r="EL89" s="322">
        <f t="shared" si="117"/>
        <v>0</v>
      </c>
      <c r="EM89" s="322">
        <f t="shared" si="117"/>
        <v>0</v>
      </c>
      <c r="EN89" s="322">
        <f t="shared" si="117"/>
        <v>0</v>
      </c>
      <c r="EO89" s="322">
        <f t="shared" si="117"/>
        <v>0</v>
      </c>
      <c r="EP89" s="322">
        <f t="shared" si="117"/>
        <v>0</v>
      </c>
      <c r="EQ89" s="322">
        <f t="shared" si="117"/>
        <v>0</v>
      </c>
      <c r="ER89" s="322">
        <f t="shared" si="117"/>
        <v>0</v>
      </c>
      <c r="ES89" s="322">
        <f t="shared" si="117"/>
        <v>0</v>
      </c>
      <c r="ET89" s="322">
        <f t="shared" si="117"/>
        <v>0</v>
      </c>
      <c r="EU89" s="322">
        <f t="shared" si="117"/>
        <v>0</v>
      </c>
      <c r="EV89" s="322">
        <f t="shared" si="117"/>
        <v>0</v>
      </c>
      <c r="EW89" s="322">
        <f t="shared" si="117"/>
        <v>0</v>
      </c>
      <c r="EX89" s="322">
        <f t="shared" si="117"/>
        <v>0</v>
      </c>
      <c r="EY89" s="322">
        <f t="shared" si="117"/>
        <v>0</v>
      </c>
      <c r="EZ89" s="322">
        <f t="shared" si="117"/>
        <v>0</v>
      </c>
      <c r="FA89" s="322">
        <f t="shared" si="117"/>
        <v>0</v>
      </c>
      <c r="FB89" s="322">
        <f t="shared" si="117"/>
        <v>0</v>
      </c>
      <c r="FC89" s="322">
        <f t="shared" si="117"/>
        <v>0</v>
      </c>
      <c r="FD89" s="322">
        <f t="shared" si="117"/>
        <v>0</v>
      </c>
      <c r="FE89" s="322">
        <f t="shared" si="117"/>
        <v>0</v>
      </c>
      <c r="FF89" s="322">
        <f t="shared" si="117"/>
        <v>0</v>
      </c>
      <c r="FG89" s="322">
        <f t="shared" si="117"/>
        <v>0</v>
      </c>
      <c r="FH89" s="322">
        <f t="shared" si="117"/>
        <v>0</v>
      </c>
      <c r="FI89" s="322">
        <f t="shared" si="117"/>
        <v>0</v>
      </c>
      <c r="FJ89" s="322">
        <f t="shared" si="117"/>
        <v>0</v>
      </c>
      <c r="FK89" s="322">
        <f t="shared" si="117"/>
        <v>0</v>
      </c>
      <c r="FL89" s="322">
        <f t="shared" si="117"/>
        <v>0</v>
      </c>
      <c r="FM89" s="322">
        <f t="shared" si="117"/>
        <v>0</v>
      </c>
      <c r="FN89" s="322">
        <f t="shared" si="117"/>
        <v>0</v>
      </c>
      <c r="FO89" s="322">
        <f t="shared" si="117"/>
        <v>0</v>
      </c>
      <c r="FP89" s="322">
        <f t="shared" si="117"/>
        <v>0</v>
      </c>
      <c r="FQ89" s="322">
        <f t="shared" si="117"/>
        <v>0</v>
      </c>
      <c r="FR89" s="322">
        <f t="shared" si="117"/>
        <v>0</v>
      </c>
      <c r="FS89" s="322">
        <f t="shared" si="117"/>
        <v>0</v>
      </c>
      <c r="FT89" s="322">
        <f t="shared" si="117"/>
        <v>0</v>
      </c>
      <c r="FU89" s="322">
        <f t="shared" si="117"/>
        <v>0</v>
      </c>
      <c r="FV89" s="322">
        <f t="shared" si="117"/>
        <v>0</v>
      </c>
      <c r="FW89" s="322">
        <f t="shared" si="117"/>
        <v>0</v>
      </c>
      <c r="FX89" s="322">
        <f t="shared" si="117"/>
        <v>0</v>
      </c>
      <c r="FY89" s="322">
        <f t="shared" si="117"/>
        <v>0</v>
      </c>
      <c r="FZ89" s="322">
        <f t="shared" si="117"/>
        <v>0</v>
      </c>
      <c r="GA89" s="322">
        <f t="shared" si="117"/>
        <v>0</v>
      </c>
      <c r="GB89" s="322">
        <f t="shared" si="117"/>
        <v>0</v>
      </c>
      <c r="GC89" s="322">
        <f t="shared" si="117"/>
        <v>0</v>
      </c>
      <c r="GD89" s="322">
        <f t="shared" si="117"/>
        <v>0</v>
      </c>
      <c r="GE89" s="322">
        <f t="shared" si="117"/>
        <v>0</v>
      </c>
      <c r="GF89" s="322">
        <f t="shared" si="117"/>
        <v>0</v>
      </c>
      <c r="GG89" s="322">
        <f t="shared" si="117"/>
        <v>0</v>
      </c>
      <c r="GH89" s="322">
        <f t="shared" si="117"/>
        <v>0</v>
      </c>
      <c r="GI89" s="322">
        <f t="shared" si="117"/>
        <v>0</v>
      </c>
      <c r="GJ89" s="322">
        <f t="shared" si="117"/>
        <v>0</v>
      </c>
      <c r="GK89" s="322">
        <f t="shared" si="117"/>
        <v>0</v>
      </c>
      <c r="GL89" s="322">
        <f t="shared" si="117"/>
        <v>0</v>
      </c>
      <c r="GM89" s="322">
        <f t="shared" si="117"/>
        <v>0</v>
      </c>
      <c r="GN89" s="322">
        <f t="shared" ref="GN89:IY89" si="118">IF(GN86&gt;0,0,-GN83*$C$37)</f>
        <v>0</v>
      </c>
      <c r="GO89" s="322">
        <f t="shared" si="118"/>
        <v>0</v>
      </c>
      <c r="GP89" s="322">
        <f t="shared" si="118"/>
        <v>0</v>
      </c>
      <c r="GQ89" s="322">
        <f t="shared" si="118"/>
        <v>0</v>
      </c>
      <c r="GR89" s="322">
        <f t="shared" si="118"/>
        <v>0</v>
      </c>
      <c r="GS89" s="322">
        <f t="shared" si="118"/>
        <v>0</v>
      </c>
      <c r="GT89" s="322">
        <f t="shared" si="118"/>
        <v>0</v>
      </c>
      <c r="GU89" s="322">
        <f t="shared" si="118"/>
        <v>0</v>
      </c>
      <c r="GV89" s="322">
        <f t="shared" si="118"/>
        <v>0</v>
      </c>
      <c r="GW89" s="322">
        <f t="shared" si="118"/>
        <v>0</v>
      </c>
      <c r="GX89" s="322">
        <f t="shared" si="118"/>
        <v>0</v>
      </c>
      <c r="GY89" s="322">
        <f t="shared" si="118"/>
        <v>0</v>
      </c>
      <c r="GZ89" s="322">
        <f t="shared" si="118"/>
        <v>0</v>
      </c>
      <c r="HA89" s="322">
        <f t="shared" si="118"/>
        <v>0</v>
      </c>
      <c r="HB89" s="322">
        <f t="shared" si="118"/>
        <v>0</v>
      </c>
      <c r="HC89" s="322">
        <f t="shared" si="118"/>
        <v>0</v>
      </c>
      <c r="HD89" s="322">
        <f t="shared" si="118"/>
        <v>0</v>
      </c>
      <c r="HE89" s="322">
        <f t="shared" si="118"/>
        <v>0</v>
      </c>
      <c r="HF89" s="322">
        <f t="shared" si="118"/>
        <v>0</v>
      </c>
      <c r="HG89" s="322">
        <f t="shared" si="118"/>
        <v>0</v>
      </c>
      <c r="HH89" s="322">
        <f t="shared" si="118"/>
        <v>0</v>
      </c>
      <c r="HI89" s="322">
        <f t="shared" si="118"/>
        <v>0</v>
      </c>
      <c r="HJ89" s="322">
        <f t="shared" si="118"/>
        <v>0</v>
      </c>
      <c r="HK89" s="322">
        <f t="shared" si="118"/>
        <v>0</v>
      </c>
      <c r="HL89" s="322">
        <f t="shared" si="118"/>
        <v>0</v>
      </c>
      <c r="HM89" s="322">
        <f t="shared" si="118"/>
        <v>0</v>
      </c>
      <c r="HN89" s="322">
        <f t="shared" si="118"/>
        <v>0</v>
      </c>
      <c r="HO89" s="322">
        <f t="shared" si="118"/>
        <v>0</v>
      </c>
      <c r="HP89" s="322">
        <f t="shared" si="118"/>
        <v>0</v>
      </c>
      <c r="HQ89" s="322">
        <f t="shared" si="118"/>
        <v>0</v>
      </c>
      <c r="HR89" s="322">
        <f t="shared" si="118"/>
        <v>0</v>
      </c>
      <c r="HS89" s="322">
        <f t="shared" si="118"/>
        <v>0</v>
      </c>
      <c r="HT89" s="322">
        <f t="shared" si="118"/>
        <v>0</v>
      </c>
      <c r="HU89" s="322">
        <f t="shared" si="118"/>
        <v>0</v>
      </c>
      <c r="HV89" s="322">
        <f t="shared" si="118"/>
        <v>0</v>
      </c>
      <c r="HW89" s="322">
        <f t="shared" si="118"/>
        <v>0</v>
      </c>
      <c r="HX89" s="322">
        <f t="shared" si="118"/>
        <v>0</v>
      </c>
      <c r="HY89" s="322">
        <f t="shared" si="118"/>
        <v>0</v>
      </c>
      <c r="HZ89" s="322">
        <f t="shared" si="118"/>
        <v>0</v>
      </c>
      <c r="IA89" s="322">
        <f t="shared" si="118"/>
        <v>0</v>
      </c>
      <c r="IB89" s="322">
        <f t="shared" si="118"/>
        <v>0</v>
      </c>
      <c r="IC89" s="322">
        <f t="shared" si="118"/>
        <v>0</v>
      </c>
      <c r="ID89" s="322">
        <f t="shared" si="118"/>
        <v>0</v>
      </c>
      <c r="IE89" s="322">
        <f t="shared" si="118"/>
        <v>0</v>
      </c>
      <c r="IF89" s="322">
        <f t="shared" si="118"/>
        <v>0</v>
      </c>
      <c r="IG89" s="322">
        <f t="shared" si="118"/>
        <v>0</v>
      </c>
      <c r="IH89" s="322">
        <f t="shared" si="118"/>
        <v>0</v>
      </c>
      <c r="II89" s="322">
        <f t="shared" si="118"/>
        <v>0</v>
      </c>
      <c r="IJ89" s="322">
        <f t="shared" si="118"/>
        <v>0</v>
      </c>
      <c r="IK89" s="322">
        <f t="shared" si="118"/>
        <v>0</v>
      </c>
      <c r="IL89" s="322">
        <f t="shared" si="118"/>
        <v>0</v>
      </c>
      <c r="IM89" s="322">
        <f t="shared" si="118"/>
        <v>0</v>
      </c>
      <c r="IN89" s="322">
        <f t="shared" si="118"/>
        <v>0</v>
      </c>
      <c r="IO89" s="322">
        <f t="shared" si="118"/>
        <v>0</v>
      </c>
      <c r="IP89" s="322">
        <f t="shared" si="118"/>
        <v>0</v>
      </c>
      <c r="IQ89" s="322">
        <f t="shared" si="118"/>
        <v>0</v>
      </c>
      <c r="IR89" s="322">
        <f t="shared" si="118"/>
        <v>0</v>
      </c>
      <c r="IS89" s="322">
        <f t="shared" si="118"/>
        <v>0</v>
      </c>
      <c r="IT89" s="322">
        <f t="shared" si="118"/>
        <v>0</v>
      </c>
      <c r="IU89" s="322">
        <f t="shared" si="118"/>
        <v>0</v>
      </c>
      <c r="IV89" s="322">
        <f t="shared" si="118"/>
        <v>0</v>
      </c>
      <c r="IW89" s="322">
        <f t="shared" si="118"/>
        <v>0</v>
      </c>
      <c r="IX89" s="322">
        <f t="shared" si="118"/>
        <v>0</v>
      </c>
      <c r="IY89" s="322">
        <f t="shared" si="118"/>
        <v>0</v>
      </c>
      <c r="IZ89" s="322">
        <f t="shared" ref="IZ89:JV89" si="119">IF(IZ86&gt;0,0,-IZ83*$C$37)</f>
        <v>0</v>
      </c>
      <c r="JA89" s="322">
        <f t="shared" si="119"/>
        <v>0</v>
      </c>
      <c r="JB89" s="322">
        <f t="shared" si="119"/>
        <v>0</v>
      </c>
      <c r="JC89" s="322">
        <f t="shared" si="119"/>
        <v>0</v>
      </c>
      <c r="JD89" s="322">
        <f t="shared" si="119"/>
        <v>0</v>
      </c>
      <c r="JE89" s="322">
        <f t="shared" si="119"/>
        <v>0</v>
      </c>
      <c r="JF89" s="322">
        <f t="shared" si="119"/>
        <v>0</v>
      </c>
      <c r="JG89" s="322">
        <f t="shared" si="119"/>
        <v>0</v>
      </c>
      <c r="JH89" s="322">
        <f t="shared" si="119"/>
        <v>0</v>
      </c>
      <c r="JI89" s="322">
        <f t="shared" si="119"/>
        <v>0</v>
      </c>
      <c r="JJ89" s="322">
        <f t="shared" si="119"/>
        <v>0</v>
      </c>
      <c r="JK89" s="322">
        <f t="shared" si="119"/>
        <v>0</v>
      </c>
      <c r="JL89" s="322">
        <f t="shared" si="119"/>
        <v>0</v>
      </c>
      <c r="JM89" s="322">
        <f t="shared" si="119"/>
        <v>0</v>
      </c>
      <c r="JN89" s="322">
        <f t="shared" si="119"/>
        <v>0</v>
      </c>
      <c r="JO89" s="322">
        <f t="shared" si="119"/>
        <v>0</v>
      </c>
      <c r="JP89" s="322">
        <f t="shared" si="119"/>
        <v>0</v>
      </c>
      <c r="JQ89" s="322">
        <f t="shared" si="119"/>
        <v>0</v>
      </c>
      <c r="JR89" s="322">
        <f t="shared" si="119"/>
        <v>0</v>
      </c>
      <c r="JS89" s="322">
        <f t="shared" si="119"/>
        <v>0</v>
      </c>
      <c r="JT89" s="322">
        <f t="shared" si="119"/>
        <v>0</v>
      </c>
      <c r="JU89" s="322">
        <f t="shared" si="119"/>
        <v>0</v>
      </c>
      <c r="JV89" s="322">
        <f t="shared" si="119"/>
        <v>0</v>
      </c>
    </row>
    <row r="90" spans="1:282" ht="30" hidden="1" x14ac:dyDescent="0.25">
      <c r="A90" s="326" t="s">
        <v>480</v>
      </c>
      <c r="B90" s="313"/>
      <c r="C90" s="340">
        <f>-(C85+C89)</f>
        <v>0</v>
      </c>
      <c r="D90" s="340">
        <f t="shared" ref="D90:BO90" si="120">-(D85+D89)</f>
        <v>0</v>
      </c>
      <c r="E90" s="340">
        <f t="shared" si="120"/>
        <v>0</v>
      </c>
      <c r="F90" s="340">
        <f t="shared" si="120"/>
        <v>0</v>
      </c>
      <c r="G90" s="340">
        <f t="shared" si="120"/>
        <v>0</v>
      </c>
      <c r="H90" s="340">
        <f t="shared" si="120"/>
        <v>0</v>
      </c>
      <c r="I90" s="340">
        <f t="shared" si="120"/>
        <v>0</v>
      </c>
      <c r="J90" s="340">
        <f t="shared" si="120"/>
        <v>0</v>
      </c>
      <c r="K90" s="340">
        <f t="shared" si="120"/>
        <v>0</v>
      </c>
      <c r="L90" s="340">
        <f t="shared" si="120"/>
        <v>0</v>
      </c>
      <c r="M90" s="340">
        <f t="shared" si="120"/>
        <v>0</v>
      </c>
      <c r="N90" s="340">
        <f t="shared" si="120"/>
        <v>0</v>
      </c>
      <c r="O90" s="340">
        <f t="shared" si="120"/>
        <v>0</v>
      </c>
      <c r="P90" s="340">
        <f t="shared" si="120"/>
        <v>0</v>
      </c>
      <c r="Q90" s="340">
        <f t="shared" si="120"/>
        <v>0</v>
      </c>
      <c r="R90" s="340">
        <f t="shared" si="120"/>
        <v>0</v>
      </c>
      <c r="S90" s="340">
        <f t="shared" si="120"/>
        <v>0</v>
      </c>
      <c r="T90" s="340">
        <f t="shared" si="120"/>
        <v>0</v>
      </c>
      <c r="U90" s="340">
        <f t="shared" si="120"/>
        <v>0</v>
      </c>
      <c r="V90" s="340">
        <f t="shared" si="120"/>
        <v>0</v>
      </c>
      <c r="W90" s="340">
        <f t="shared" si="120"/>
        <v>0</v>
      </c>
      <c r="X90" s="340">
        <f t="shared" si="120"/>
        <v>0</v>
      </c>
      <c r="Y90" s="340">
        <f t="shared" si="120"/>
        <v>0</v>
      </c>
      <c r="Z90" s="340">
        <f t="shared" si="120"/>
        <v>0</v>
      </c>
      <c r="AA90" s="340">
        <f t="shared" si="120"/>
        <v>0</v>
      </c>
      <c r="AB90" s="340">
        <f t="shared" si="120"/>
        <v>0</v>
      </c>
      <c r="AC90" s="340">
        <f t="shared" si="120"/>
        <v>0</v>
      </c>
      <c r="AD90" s="340">
        <f t="shared" si="120"/>
        <v>0</v>
      </c>
      <c r="AE90" s="340">
        <f t="shared" si="120"/>
        <v>0</v>
      </c>
      <c r="AF90" s="340">
        <f t="shared" si="120"/>
        <v>0</v>
      </c>
      <c r="AG90" s="340">
        <f t="shared" si="120"/>
        <v>0</v>
      </c>
      <c r="AH90" s="340">
        <f t="shared" si="120"/>
        <v>0</v>
      </c>
      <c r="AI90" s="340">
        <f t="shared" si="120"/>
        <v>0</v>
      </c>
      <c r="AJ90" s="340">
        <f t="shared" si="120"/>
        <v>0</v>
      </c>
      <c r="AK90" s="340">
        <f t="shared" si="120"/>
        <v>0</v>
      </c>
      <c r="AL90" s="340">
        <f t="shared" si="120"/>
        <v>0</v>
      </c>
      <c r="AM90" s="340">
        <f t="shared" si="120"/>
        <v>0</v>
      </c>
      <c r="AN90" s="340">
        <f t="shared" si="120"/>
        <v>0</v>
      </c>
      <c r="AO90" s="340">
        <f t="shared" si="120"/>
        <v>0</v>
      </c>
      <c r="AP90" s="340">
        <f t="shared" si="120"/>
        <v>0</v>
      </c>
      <c r="AQ90" s="340">
        <f t="shared" si="120"/>
        <v>0</v>
      </c>
      <c r="AR90" s="340">
        <f t="shared" si="120"/>
        <v>0</v>
      </c>
      <c r="AS90" s="340">
        <f t="shared" si="120"/>
        <v>0</v>
      </c>
      <c r="AT90" s="340">
        <f t="shared" si="120"/>
        <v>0</v>
      </c>
      <c r="AU90" s="340">
        <f t="shared" si="120"/>
        <v>0</v>
      </c>
      <c r="AV90" s="340">
        <f t="shared" si="120"/>
        <v>0</v>
      </c>
      <c r="AW90" s="340">
        <f t="shared" si="120"/>
        <v>0</v>
      </c>
      <c r="AX90" s="340">
        <f t="shared" si="120"/>
        <v>0</v>
      </c>
      <c r="AY90" s="340">
        <f t="shared" si="120"/>
        <v>0</v>
      </c>
      <c r="AZ90" s="340">
        <f t="shared" si="120"/>
        <v>0</v>
      </c>
      <c r="BA90" s="340">
        <f t="shared" si="120"/>
        <v>0</v>
      </c>
      <c r="BB90" s="340">
        <f t="shared" si="120"/>
        <v>0</v>
      </c>
      <c r="BC90" s="340">
        <f t="shared" si="120"/>
        <v>0</v>
      </c>
      <c r="BD90" s="340">
        <f t="shared" si="120"/>
        <v>0</v>
      </c>
      <c r="BE90" s="340">
        <f t="shared" si="120"/>
        <v>0</v>
      </c>
      <c r="BF90" s="340">
        <f t="shared" si="120"/>
        <v>0</v>
      </c>
      <c r="BG90" s="340">
        <f t="shared" si="120"/>
        <v>0</v>
      </c>
      <c r="BH90" s="340">
        <f t="shared" si="120"/>
        <v>0</v>
      </c>
      <c r="BI90" s="340">
        <f t="shared" si="120"/>
        <v>0</v>
      </c>
      <c r="BJ90" s="340">
        <f t="shared" si="120"/>
        <v>0</v>
      </c>
      <c r="BK90" s="340">
        <f t="shared" si="120"/>
        <v>0</v>
      </c>
      <c r="BL90" s="340">
        <f t="shared" si="120"/>
        <v>0</v>
      </c>
      <c r="BM90" s="340">
        <f t="shared" si="120"/>
        <v>0</v>
      </c>
      <c r="BN90" s="340">
        <f t="shared" si="120"/>
        <v>0</v>
      </c>
      <c r="BO90" s="340">
        <f t="shared" si="120"/>
        <v>0</v>
      </c>
      <c r="BP90" s="340">
        <f t="shared" ref="BP90:EA90" si="121">-(BP85+BP89)</f>
        <v>0</v>
      </c>
      <c r="BQ90" s="340">
        <f t="shared" si="121"/>
        <v>0</v>
      </c>
      <c r="BR90" s="340">
        <f t="shared" si="121"/>
        <v>0</v>
      </c>
      <c r="BS90" s="340">
        <f t="shared" si="121"/>
        <v>0</v>
      </c>
      <c r="BT90" s="340">
        <f t="shared" si="121"/>
        <v>0</v>
      </c>
      <c r="BU90" s="340">
        <f t="shared" si="121"/>
        <v>0</v>
      </c>
      <c r="BV90" s="340">
        <f t="shared" si="121"/>
        <v>0</v>
      </c>
      <c r="BW90" s="340">
        <f t="shared" si="121"/>
        <v>0</v>
      </c>
      <c r="BX90" s="340">
        <f t="shared" si="121"/>
        <v>0</v>
      </c>
      <c r="BY90" s="340">
        <f t="shared" si="121"/>
        <v>0</v>
      </c>
      <c r="BZ90" s="340">
        <f t="shared" si="121"/>
        <v>0</v>
      </c>
      <c r="CA90" s="340">
        <f t="shared" si="121"/>
        <v>0</v>
      </c>
      <c r="CB90" s="340">
        <f t="shared" si="121"/>
        <v>0</v>
      </c>
      <c r="CC90" s="340">
        <f t="shared" si="121"/>
        <v>0</v>
      </c>
      <c r="CD90" s="340">
        <f t="shared" si="121"/>
        <v>0</v>
      </c>
      <c r="CE90" s="340">
        <f t="shared" si="121"/>
        <v>0</v>
      </c>
      <c r="CF90" s="340">
        <f t="shared" si="121"/>
        <v>0</v>
      </c>
      <c r="CG90" s="340">
        <f t="shared" si="121"/>
        <v>0</v>
      </c>
      <c r="CH90" s="340">
        <f t="shared" si="121"/>
        <v>0</v>
      </c>
      <c r="CI90" s="340">
        <f t="shared" si="121"/>
        <v>0</v>
      </c>
      <c r="CJ90" s="340">
        <f t="shared" si="121"/>
        <v>0</v>
      </c>
      <c r="CK90" s="340">
        <f t="shared" si="121"/>
        <v>0</v>
      </c>
      <c r="CL90" s="340">
        <f t="shared" si="121"/>
        <v>0</v>
      </c>
      <c r="CM90" s="340">
        <f t="shared" si="121"/>
        <v>0</v>
      </c>
      <c r="CN90" s="340">
        <f t="shared" si="121"/>
        <v>0</v>
      </c>
      <c r="CO90" s="340">
        <f t="shared" si="121"/>
        <v>0</v>
      </c>
      <c r="CP90" s="340">
        <f t="shared" si="121"/>
        <v>0</v>
      </c>
      <c r="CQ90" s="340">
        <f t="shared" si="121"/>
        <v>0</v>
      </c>
      <c r="CR90" s="340">
        <f t="shared" si="121"/>
        <v>0</v>
      </c>
      <c r="CS90" s="340">
        <f t="shared" si="121"/>
        <v>0</v>
      </c>
      <c r="CT90" s="340">
        <f t="shared" si="121"/>
        <v>0</v>
      </c>
      <c r="CU90" s="340">
        <f t="shared" si="121"/>
        <v>0</v>
      </c>
      <c r="CV90" s="340">
        <f t="shared" si="121"/>
        <v>0</v>
      </c>
      <c r="CW90" s="340">
        <f t="shared" si="121"/>
        <v>0</v>
      </c>
      <c r="CX90" s="340">
        <f t="shared" si="121"/>
        <v>0</v>
      </c>
      <c r="CY90" s="340">
        <f t="shared" si="121"/>
        <v>0</v>
      </c>
      <c r="CZ90" s="340">
        <f t="shared" si="121"/>
        <v>0</v>
      </c>
      <c r="DA90" s="340">
        <f t="shared" si="121"/>
        <v>0</v>
      </c>
      <c r="DB90" s="340">
        <f t="shared" si="121"/>
        <v>0</v>
      </c>
      <c r="DC90" s="340">
        <f t="shared" si="121"/>
        <v>0</v>
      </c>
      <c r="DD90" s="340">
        <f t="shared" si="121"/>
        <v>0</v>
      </c>
      <c r="DE90" s="340">
        <f t="shared" si="121"/>
        <v>0</v>
      </c>
      <c r="DF90" s="340">
        <f t="shared" si="121"/>
        <v>0</v>
      </c>
      <c r="DG90" s="340">
        <f t="shared" si="121"/>
        <v>0</v>
      </c>
      <c r="DH90" s="340">
        <f t="shared" si="121"/>
        <v>0</v>
      </c>
      <c r="DI90" s="340">
        <f t="shared" si="121"/>
        <v>0</v>
      </c>
      <c r="DJ90" s="340">
        <f t="shared" si="121"/>
        <v>0</v>
      </c>
      <c r="DK90" s="340">
        <f t="shared" si="121"/>
        <v>0</v>
      </c>
      <c r="DL90" s="340">
        <f t="shared" si="121"/>
        <v>0</v>
      </c>
      <c r="DM90" s="340">
        <f t="shared" si="121"/>
        <v>0</v>
      </c>
      <c r="DN90" s="340">
        <f t="shared" si="121"/>
        <v>0</v>
      </c>
      <c r="DO90" s="340">
        <f t="shared" si="121"/>
        <v>0</v>
      </c>
      <c r="DP90" s="340">
        <f t="shared" si="121"/>
        <v>0</v>
      </c>
      <c r="DQ90" s="340">
        <f t="shared" si="121"/>
        <v>0</v>
      </c>
      <c r="DR90" s="340">
        <f t="shared" si="121"/>
        <v>0</v>
      </c>
      <c r="DS90" s="340">
        <f t="shared" si="121"/>
        <v>0</v>
      </c>
      <c r="DT90" s="340">
        <f t="shared" si="121"/>
        <v>0</v>
      </c>
      <c r="DU90" s="340">
        <f t="shared" si="121"/>
        <v>0</v>
      </c>
      <c r="DV90" s="340">
        <f t="shared" si="121"/>
        <v>0</v>
      </c>
      <c r="DW90" s="340">
        <f t="shared" si="121"/>
        <v>0</v>
      </c>
      <c r="DX90" s="340">
        <f t="shared" si="121"/>
        <v>0</v>
      </c>
      <c r="DY90" s="340">
        <f t="shared" si="121"/>
        <v>0</v>
      </c>
      <c r="DZ90" s="340">
        <f t="shared" si="121"/>
        <v>0</v>
      </c>
      <c r="EA90" s="340">
        <f t="shared" si="121"/>
        <v>0</v>
      </c>
      <c r="EB90" s="340">
        <f t="shared" ref="EB90:GM90" si="122">-(EB85+EB89)</f>
        <v>0</v>
      </c>
      <c r="EC90" s="340">
        <f t="shared" si="122"/>
        <v>0</v>
      </c>
      <c r="ED90" s="340">
        <f t="shared" si="122"/>
        <v>0</v>
      </c>
      <c r="EE90" s="340">
        <f t="shared" si="122"/>
        <v>0</v>
      </c>
      <c r="EF90" s="340">
        <f t="shared" si="122"/>
        <v>0</v>
      </c>
      <c r="EG90" s="340">
        <f t="shared" si="122"/>
        <v>0</v>
      </c>
      <c r="EH90" s="340">
        <f t="shared" si="122"/>
        <v>0</v>
      </c>
      <c r="EI90" s="340">
        <f t="shared" si="122"/>
        <v>0</v>
      </c>
      <c r="EJ90" s="340">
        <f t="shared" si="122"/>
        <v>0</v>
      </c>
      <c r="EK90" s="340">
        <f t="shared" si="122"/>
        <v>0</v>
      </c>
      <c r="EL90" s="340">
        <f t="shared" si="122"/>
        <v>0</v>
      </c>
      <c r="EM90" s="340">
        <f t="shared" si="122"/>
        <v>0</v>
      </c>
      <c r="EN90" s="340">
        <f t="shared" si="122"/>
        <v>0</v>
      </c>
      <c r="EO90" s="340">
        <f t="shared" si="122"/>
        <v>0</v>
      </c>
      <c r="EP90" s="340">
        <f t="shared" si="122"/>
        <v>0</v>
      </c>
      <c r="EQ90" s="340">
        <f t="shared" si="122"/>
        <v>0</v>
      </c>
      <c r="ER90" s="340">
        <f t="shared" si="122"/>
        <v>0</v>
      </c>
      <c r="ES90" s="340">
        <f t="shared" si="122"/>
        <v>0</v>
      </c>
      <c r="ET90" s="340">
        <f t="shared" si="122"/>
        <v>0</v>
      </c>
      <c r="EU90" s="340">
        <f t="shared" si="122"/>
        <v>0</v>
      </c>
      <c r="EV90" s="340">
        <f t="shared" si="122"/>
        <v>0</v>
      </c>
      <c r="EW90" s="340">
        <f t="shared" si="122"/>
        <v>0</v>
      </c>
      <c r="EX90" s="340">
        <f t="shared" si="122"/>
        <v>0</v>
      </c>
      <c r="EY90" s="340">
        <f t="shared" si="122"/>
        <v>0</v>
      </c>
      <c r="EZ90" s="340">
        <f t="shared" si="122"/>
        <v>0</v>
      </c>
      <c r="FA90" s="340">
        <f t="shared" si="122"/>
        <v>0</v>
      </c>
      <c r="FB90" s="340">
        <f t="shared" si="122"/>
        <v>0</v>
      </c>
      <c r="FC90" s="340">
        <f t="shared" si="122"/>
        <v>0</v>
      </c>
      <c r="FD90" s="340">
        <f t="shared" si="122"/>
        <v>0</v>
      </c>
      <c r="FE90" s="340">
        <f t="shared" si="122"/>
        <v>0</v>
      </c>
      <c r="FF90" s="340">
        <f t="shared" si="122"/>
        <v>0</v>
      </c>
      <c r="FG90" s="340">
        <f t="shared" si="122"/>
        <v>0</v>
      </c>
      <c r="FH90" s="340">
        <f t="shared" si="122"/>
        <v>0</v>
      </c>
      <c r="FI90" s="340">
        <f t="shared" si="122"/>
        <v>0</v>
      </c>
      <c r="FJ90" s="340">
        <f t="shared" si="122"/>
        <v>0</v>
      </c>
      <c r="FK90" s="340">
        <f t="shared" si="122"/>
        <v>0</v>
      </c>
      <c r="FL90" s="340">
        <f t="shared" si="122"/>
        <v>0</v>
      </c>
      <c r="FM90" s="340">
        <f t="shared" si="122"/>
        <v>0</v>
      </c>
      <c r="FN90" s="340">
        <f t="shared" si="122"/>
        <v>0</v>
      </c>
      <c r="FO90" s="340">
        <f t="shared" si="122"/>
        <v>0</v>
      </c>
      <c r="FP90" s="340">
        <f t="shared" si="122"/>
        <v>0</v>
      </c>
      <c r="FQ90" s="340">
        <f t="shared" si="122"/>
        <v>0</v>
      </c>
      <c r="FR90" s="340">
        <f t="shared" si="122"/>
        <v>0</v>
      </c>
      <c r="FS90" s="340">
        <f t="shared" si="122"/>
        <v>0</v>
      </c>
      <c r="FT90" s="340">
        <f t="shared" si="122"/>
        <v>0</v>
      </c>
      <c r="FU90" s="340">
        <f t="shared" si="122"/>
        <v>0</v>
      </c>
      <c r="FV90" s="340">
        <f t="shared" si="122"/>
        <v>0</v>
      </c>
      <c r="FW90" s="340">
        <f t="shared" si="122"/>
        <v>0</v>
      </c>
      <c r="FX90" s="340">
        <f t="shared" si="122"/>
        <v>0</v>
      </c>
      <c r="FY90" s="340">
        <f t="shared" si="122"/>
        <v>0</v>
      </c>
      <c r="FZ90" s="340">
        <f t="shared" si="122"/>
        <v>0</v>
      </c>
      <c r="GA90" s="340">
        <f t="shared" si="122"/>
        <v>0</v>
      </c>
      <c r="GB90" s="340">
        <f t="shared" si="122"/>
        <v>0</v>
      </c>
      <c r="GC90" s="340">
        <f t="shared" si="122"/>
        <v>0</v>
      </c>
      <c r="GD90" s="340">
        <f t="shared" si="122"/>
        <v>0</v>
      </c>
      <c r="GE90" s="340">
        <f t="shared" si="122"/>
        <v>0</v>
      </c>
      <c r="GF90" s="340">
        <f t="shared" si="122"/>
        <v>0</v>
      </c>
      <c r="GG90" s="340">
        <f t="shared" si="122"/>
        <v>0</v>
      </c>
      <c r="GH90" s="340">
        <f t="shared" si="122"/>
        <v>0</v>
      </c>
      <c r="GI90" s="340">
        <f t="shared" si="122"/>
        <v>0</v>
      </c>
      <c r="GJ90" s="340">
        <f t="shared" si="122"/>
        <v>0</v>
      </c>
      <c r="GK90" s="340">
        <f t="shared" si="122"/>
        <v>0</v>
      </c>
      <c r="GL90" s="340">
        <f t="shared" si="122"/>
        <v>0</v>
      </c>
      <c r="GM90" s="340">
        <f t="shared" si="122"/>
        <v>0</v>
      </c>
      <c r="GN90" s="340">
        <f t="shared" ref="GN90:IY90" si="123">-(GN85+GN89)</f>
        <v>0</v>
      </c>
      <c r="GO90" s="340">
        <f t="shared" si="123"/>
        <v>0</v>
      </c>
      <c r="GP90" s="340">
        <f t="shared" si="123"/>
        <v>0</v>
      </c>
      <c r="GQ90" s="340">
        <f t="shared" si="123"/>
        <v>0</v>
      </c>
      <c r="GR90" s="340">
        <f t="shared" si="123"/>
        <v>0</v>
      </c>
      <c r="GS90" s="340">
        <f t="shared" si="123"/>
        <v>0</v>
      </c>
      <c r="GT90" s="340">
        <f t="shared" si="123"/>
        <v>0</v>
      </c>
      <c r="GU90" s="340">
        <f t="shared" si="123"/>
        <v>0</v>
      </c>
      <c r="GV90" s="340">
        <f t="shared" si="123"/>
        <v>0</v>
      </c>
      <c r="GW90" s="340">
        <f t="shared" si="123"/>
        <v>0</v>
      </c>
      <c r="GX90" s="340">
        <f t="shared" si="123"/>
        <v>0</v>
      </c>
      <c r="GY90" s="340">
        <f t="shared" si="123"/>
        <v>0</v>
      </c>
      <c r="GZ90" s="340">
        <f t="shared" si="123"/>
        <v>0</v>
      </c>
      <c r="HA90" s="340">
        <f t="shared" si="123"/>
        <v>0</v>
      </c>
      <c r="HB90" s="340">
        <f t="shared" si="123"/>
        <v>0</v>
      </c>
      <c r="HC90" s="340">
        <f t="shared" si="123"/>
        <v>0</v>
      </c>
      <c r="HD90" s="340">
        <f t="shared" si="123"/>
        <v>0</v>
      </c>
      <c r="HE90" s="340">
        <f t="shared" si="123"/>
        <v>0</v>
      </c>
      <c r="HF90" s="340">
        <f t="shared" si="123"/>
        <v>0</v>
      </c>
      <c r="HG90" s="340">
        <f t="shared" si="123"/>
        <v>0</v>
      </c>
      <c r="HH90" s="340">
        <f t="shared" si="123"/>
        <v>0</v>
      </c>
      <c r="HI90" s="340">
        <f t="shared" si="123"/>
        <v>0</v>
      </c>
      <c r="HJ90" s="340">
        <f t="shared" si="123"/>
        <v>0</v>
      </c>
      <c r="HK90" s="340">
        <f t="shared" si="123"/>
        <v>0</v>
      </c>
      <c r="HL90" s="340">
        <f t="shared" si="123"/>
        <v>0</v>
      </c>
      <c r="HM90" s="340">
        <f t="shared" si="123"/>
        <v>0</v>
      </c>
      <c r="HN90" s="340">
        <f t="shared" si="123"/>
        <v>0</v>
      </c>
      <c r="HO90" s="340">
        <f t="shared" si="123"/>
        <v>0</v>
      </c>
      <c r="HP90" s="340">
        <f t="shared" si="123"/>
        <v>0</v>
      </c>
      <c r="HQ90" s="340">
        <f t="shared" si="123"/>
        <v>0</v>
      </c>
      <c r="HR90" s="340">
        <f t="shared" si="123"/>
        <v>0</v>
      </c>
      <c r="HS90" s="340">
        <f t="shared" si="123"/>
        <v>0</v>
      </c>
      <c r="HT90" s="340">
        <f t="shared" si="123"/>
        <v>0</v>
      </c>
      <c r="HU90" s="340">
        <f t="shared" si="123"/>
        <v>0</v>
      </c>
      <c r="HV90" s="340">
        <f t="shared" si="123"/>
        <v>0</v>
      </c>
      <c r="HW90" s="340">
        <f t="shared" si="123"/>
        <v>0</v>
      </c>
      <c r="HX90" s="340">
        <f t="shared" si="123"/>
        <v>0</v>
      </c>
      <c r="HY90" s="340">
        <f t="shared" si="123"/>
        <v>0</v>
      </c>
      <c r="HZ90" s="340">
        <f t="shared" si="123"/>
        <v>0</v>
      </c>
      <c r="IA90" s="340">
        <f t="shared" si="123"/>
        <v>0</v>
      </c>
      <c r="IB90" s="340">
        <f t="shared" si="123"/>
        <v>0</v>
      </c>
      <c r="IC90" s="340">
        <f t="shared" si="123"/>
        <v>0</v>
      </c>
      <c r="ID90" s="340">
        <f t="shared" si="123"/>
        <v>0</v>
      </c>
      <c r="IE90" s="340">
        <f t="shared" si="123"/>
        <v>0</v>
      </c>
      <c r="IF90" s="340">
        <f t="shared" si="123"/>
        <v>0</v>
      </c>
      <c r="IG90" s="340">
        <f t="shared" si="123"/>
        <v>0</v>
      </c>
      <c r="IH90" s="340">
        <f t="shared" si="123"/>
        <v>0</v>
      </c>
      <c r="II90" s="340">
        <f t="shared" si="123"/>
        <v>0</v>
      </c>
      <c r="IJ90" s="340">
        <f t="shared" si="123"/>
        <v>0</v>
      </c>
      <c r="IK90" s="340">
        <f t="shared" si="123"/>
        <v>0</v>
      </c>
      <c r="IL90" s="340">
        <f t="shared" si="123"/>
        <v>0</v>
      </c>
      <c r="IM90" s="340">
        <f t="shared" si="123"/>
        <v>0</v>
      </c>
      <c r="IN90" s="340">
        <f t="shared" si="123"/>
        <v>0</v>
      </c>
      <c r="IO90" s="340">
        <f t="shared" si="123"/>
        <v>0</v>
      </c>
      <c r="IP90" s="340">
        <f t="shared" si="123"/>
        <v>0</v>
      </c>
      <c r="IQ90" s="340">
        <f t="shared" si="123"/>
        <v>0</v>
      </c>
      <c r="IR90" s="340">
        <f t="shared" si="123"/>
        <v>0</v>
      </c>
      <c r="IS90" s="340">
        <f t="shared" si="123"/>
        <v>0</v>
      </c>
      <c r="IT90" s="340">
        <f t="shared" si="123"/>
        <v>0</v>
      </c>
      <c r="IU90" s="340">
        <f t="shared" si="123"/>
        <v>0</v>
      </c>
      <c r="IV90" s="340">
        <f t="shared" si="123"/>
        <v>0</v>
      </c>
      <c r="IW90" s="340">
        <f t="shared" si="123"/>
        <v>0</v>
      </c>
      <c r="IX90" s="340">
        <f t="shared" si="123"/>
        <v>0</v>
      </c>
      <c r="IY90" s="340">
        <f t="shared" si="123"/>
        <v>0</v>
      </c>
      <c r="IZ90" s="340">
        <f t="shared" ref="IZ90:JV90" si="124">-(IZ85+IZ89)</f>
        <v>0</v>
      </c>
      <c r="JA90" s="340">
        <f t="shared" si="124"/>
        <v>0</v>
      </c>
      <c r="JB90" s="340">
        <f t="shared" si="124"/>
        <v>0</v>
      </c>
      <c r="JC90" s="340">
        <f t="shared" si="124"/>
        <v>0</v>
      </c>
      <c r="JD90" s="340">
        <f t="shared" si="124"/>
        <v>0</v>
      </c>
      <c r="JE90" s="340">
        <f t="shared" si="124"/>
        <v>0</v>
      </c>
      <c r="JF90" s="340">
        <f t="shared" si="124"/>
        <v>0</v>
      </c>
      <c r="JG90" s="340">
        <f t="shared" si="124"/>
        <v>0</v>
      </c>
      <c r="JH90" s="340">
        <f t="shared" si="124"/>
        <v>0</v>
      </c>
      <c r="JI90" s="340">
        <f t="shared" si="124"/>
        <v>0</v>
      </c>
      <c r="JJ90" s="340">
        <f t="shared" si="124"/>
        <v>0</v>
      </c>
      <c r="JK90" s="340">
        <f t="shared" si="124"/>
        <v>0</v>
      </c>
      <c r="JL90" s="340">
        <f t="shared" si="124"/>
        <v>0</v>
      </c>
      <c r="JM90" s="340">
        <f t="shared" si="124"/>
        <v>0</v>
      </c>
      <c r="JN90" s="340">
        <f t="shared" si="124"/>
        <v>0</v>
      </c>
      <c r="JO90" s="340">
        <f t="shared" si="124"/>
        <v>0</v>
      </c>
      <c r="JP90" s="340">
        <f t="shared" si="124"/>
        <v>0</v>
      </c>
      <c r="JQ90" s="340">
        <f t="shared" si="124"/>
        <v>0</v>
      </c>
      <c r="JR90" s="340">
        <f t="shared" si="124"/>
        <v>0</v>
      </c>
      <c r="JS90" s="340">
        <f t="shared" si="124"/>
        <v>0</v>
      </c>
      <c r="JT90" s="340">
        <f t="shared" si="124"/>
        <v>0</v>
      </c>
      <c r="JU90" s="340">
        <f t="shared" si="124"/>
        <v>0</v>
      </c>
      <c r="JV90" s="340">
        <f t="shared" si="124"/>
        <v>0</v>
      </c>
    </row>
    <row r="91" spans="1:282" hidden="1" x14ac:dyDescent="0.25">
      <c r="A91" s="326"/>
      <c r="B91" s="313"/>
      <c r="C91" s="327"/>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7"/>
      <c r="BP91" s="327"/>
      <c r="BQ91" s="327"/>
      <c r="BR91" s="327"/>
      <c r="BS91" s="327"/>
      <c r="BT91" s="327"/>
      <c r="BU91" s="327"/>
      <c r="BV91" s="327"/>
      <c r="BW91" s="327"/>
      <c r="BX91" s="327"/>
      <c r="BY91" s="327"/>
      <c r="BZ91" s="327"/>
      <c r="CA91" s="327"/>
      <c r="CB91" s="327"/>
      <c r="CC91" s="327"/>
      <c r="CD91" s="327"/>
      <c r="CE91" s="327"/>
      <c r="CF91" s="327"/>
      <c r="CG91" s="327"/>
      <c r="CH91" s="327"/>
      <c r="CI91" s="327"/>
      <c r="CJ91" s="327"/>
      <c r="CK91" s="327"/>
      <c r="CL91" s="327"/>
      <c r="CM91" s="327"/>
      <c r="CN91" s="327"/>
      <c r="CO91" s="327"/>
      <c r="CP91" s="327"/>
      <c r="CQ91" s="327"/>
      <c r="CR91" s="327"/>
      <c r="CS91" s="327"/>
      <c r="CT91" s="327"/>
      <c r="CU91" s="327"/>
      <c r="CV91" s="327"/>
      <c r="CW91" s="327"/>
      <c r="CX91" s="327"/>
      <c r="CY91" s="327"/>
      <c r="CZ91" s="327"/>
      <c r="DA91" s="327"/>
      <c r="DB91" s="327"/>
      <c r="DC91" s="327"/>
      <c r="DD91" s="327"/>
      <c r="DE91" s="327"/>
      <c r="DF91" s="327"/>
      <c r="DG91" s="327"/>
      <c r="DH91" s="327"/>
      <c r="DI91" s="327"/>
      <c r="DJ91" s="327"/>
      <c r="DK91" s="327"/>
      <c r="DL91" s="327"/>
      <c r="DM91" s="327"/>
      <c r="DN91" s="327"/>
      <c r="DO91" s="327"/>
      <c r="DP91" s="327"/>
      <c r="DQ91" s="327"/>
      <c r="DR91" s="327"/>
      <c r="DS91" s="327"/>
      <c r="DT91" s="327"/>
      <c r="DU91" s="327"/>
      <c r="DV91" s="327"/>
      <c r="DW91" s="327"/>
      <c r="DX91" s="327"/>
      <c r="DY91" s="327"/>
      <c r="DZ91" s="327"/>
      <c r="EA91" s="327"/>
      <c r="EB91" s="327"/>
      <c r="EC91" s="327"/>
      <c r="ED91" s="327"/>
      <c r="EE91" s="327"/>
      <c r="EF91" s="327"/>
      <c r="EG91" s="327"/>
      <c r="EH91" s="327"/>
      <c r="EI91" s="327"/>
      <c r="EJ91" s="327"/>
      <c r="EK91" s="327"/>
      <c r="EL91" s="327"/>
      <c r="EM91" s="327"/>
      <c r="EN91" s="327"/>
      <c r="EO91" s="327"/>
      <c r="EP91" s="327"/>
      <c r="EQ91" s="327"/>
      <c r="ER91" s="327"/>
      <c r="ES91" s="327"/>
      <c r="ET91" s="327"/>
      <c r="EU91" s="327"/>
      <c r="EV91" s="327"/>
      <c r="EW91" s="327"/>
      <c r="EX91" s="327"/>
      <c r="EY91" s="327"/>
      <c r="EZ91" s="327"/>
      <c r="FA91" s="327"/>
      <c r="FB91" s="327"/>
      <c r="FC91" s="327"/>
      <c r="FD91" s="327"/>
      <c r="FE91" s="327"/>
      <c r="FF91" s="327"/>
      <c r="FG91" s="327"/>
      <c r="FH91" s="327"/>
      <c r="FI91" s="327"/>
      <c r="FJ91" s="327"/>
      <c r="FK91" s="327"/>
      <c r="FL91" s="327"/>
      <c r="FM91" s="327"/>
      <c r="FN91" s="327"/>
      <c r="FO91" s="327"/>
      <c r="FP91" s="327"/>
      <c r="FQ91" s="327"/>
      <c r="FR91" s="327"/>
      <c r="FS91" s="327"/>
      <c r="FT91" s="327"/>
      <c r="FU91" s="327"/>
      <c r="FV91" s="327"/>
      <c r="FW91" s="327"/>
      <c r="FX91" s="327"/>
      <c r="FY91" s="327"/>
      <c r="FZ91" s="327"/>
      <c r="GA91" s="327"/>
      <c r="GB91" s="327"/>
      <c r="GC91" s="327"/>
      <c r="GD91" s="327"/>
      <c r="GE91" s="327"/>
      <c r="GF91" s="327"/>
      <c r="GG91" s="327"/>
      <c r="GH91" s="327"/>
      <c r="GI91" s="327"/>
      <c r="GJ91" s="327"/>
      <c r="GK91" s="327"/>
      <c r="GL91" s="327"/>
      <c r="GM91" s="327"/>
      <c r="GN91" s="327"/>
      <c r="GO91" s="327"/>
      <c r="GP91" s="327"/>
      <c r="GQ91" s="327"/>
      <c r="GR91" s="327"/>
      <c r="GS91" s="327"/>
      <c r="GT91" s="327"/>
      <c r="GU91" s="327"/>
      <c r="GV91" s="327"/>
      <c r="GW91" s="327"/>
      <c r="GX91" s="327"/>
      <c r="GY91" s="327"/>
      <c r="GZ91" s="327"/>
      <c r="HA91" s="327"/>
      <c r="HB91" s="327"/>
      <c r="HC91" s="327"/>
      <c r="HD91" s="327"/>
      <c r="HE91" s="327"/>
      <c r="HF91" s="327"/>
      <c r="HG91" s="327"/>
      <c r="HH91" s="327"/>
      <c r="HI91" s="327"/>
      <c r="HJ91" s="327"/>
      <c r="HK91" s="327"/>
      <c r="HL91" s="327"/>
      <c r="HM91" s="327"/>
      <c r="HN91" s="327"/>
      <c r="HO91" s="327"/>
      <c r="HP91" s="327"/>
      <c r="HQ91" s="327"/>
      <c r="HR91" s="327"/>
      <c r="HS91" s="327"/>
      <c r="HT91" s="327"/>
      <c r="HU91" s="327"/>
      <c r="HV91" s="327"/>
      <c r="HW91" s="327"/>
      <c r="HX91" s="327"/>
      <c r="HY91" s="327"/>
      <c r="HZ91" s="327"/>
      <c r="IA91" s="327"/>
      <c r="IB91" s="327"/>
      <c r="IC91" s="327"/>
      <c r="ID91" s="327"/>
      <c r="IE91" s="327"/>
      <c r="IF91" s="327"/>
      <c r="IG91" s="327"/>
      <c r="IH91" s="327"/>
      <c r="II91" s="327"/>
      <c r="IJ91" s="327"/>
      <c r="IK91" s="327"/>
      <c r="IL91" s="327"/>
      <c r="IM91" s="327"/>
      <c r="IN91" s="327"/>
      <c r="IO91" s="327"/>
      <c r="IP91" s="327"/>
      <c r="IQ91" s="327"/>
      <c r="IR91" s="327"/>
      <c r="IS91" s="327"/>
      <c r="IT91" s="327"/>
      <c r="IU91" s="327"/>
      <c r="IV91" s="327"/>
      <c r="IW91" s="327"/>
      <c r="IX91" s="327"/>
      <c r="IY91" s="327"/>
      <c r="IZ91" s="327"/>
      <c r="JA91" s="327"/>
      <c r="JB91" s="327"/>
      <c r="JC91" s="327"/>
      <c r="JD91" s="327"/>
      <c r="JE91" s="327"/>
      <c r="JF91" s="327"/>
      <c r="JG91" s="327"/>
      <c r="JH91" s="327"/>
      <c r="JI91" s="327"/>
      <c r="JJ91" s="327"/>
      <c r="JK91" s="327"/>
      <c r="JL91" s="327"/>
      <c r="JM91" s="327"/>
      <c r="JN91" s="327"/>
      <c r="JO91" s="327"/>
      <c r="JP91" s="327"/>
      <c r="JQ91" s="327"/>
      <c r="JR91" s="327"/>
      <c r="JS91" s="327"/>
      <c r="JT91" s="327"/>
      <c r="JU91" s="327"/>
      <c r="JV91" s="327"/>
    </row>
    <row r="92" spans="1:282" s="343" customFormat="1" hidden="1" x14ac:dyDescent="0.25">
      <c r="A92" s="343" t="s">
        <v>473</v>
      </c>
      <c r="B92" s="343">
        <v>3</v>
      </c>
    </row>
    <row r="93" spans="1:282" s="342" customFormat="1" hidden="1" x14ac:dyDescent="0.25">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row>
    <row r="94" spans="1:282" hidden="1" x14ac:dyDescent="0.25">
      <c r="A94" t="s">
        <v>474</v>
      </c>
      <c r="B94" s="313"/>
      <c r="C94" s="322">
        <f>B98</f>
        <v>0</v>
      </c>
      <c r="D94" s="322">
        <f t="shared" ref="D94:BO94" si="125">C98</f>
        <v>0</v>
      </c>
      <c r="E94" s="322">
        <f t="shared" si="125"/>
        <v>0</v>
      </c>
      <c r="F94" s="322">
        <f t="shared" si="125"/>
        <v>0</v>
      </c>
      <c r="G94" s="322">
        <f t="shared" si="125"/>
        <v>0</v>
      </c>
      <c r="H94" s="322">
        <f t="shared" si="125"/>
        <v>0</v>
      </c>
      <c r="I94" s="322">
        <f t="shared" si="125"/>
        <v>0</v>
      </c>
      <c r="J94" s="322">
        <f t="shared" si="125"/>
        <v>0</v>
      </c>
      <c r="K94" s="322">
        <f t="shared" si="125"/>
        <v>0</v>
      </c>
      <c r="L94" s="322">
        <f t="shared" si="125"/>
        <v>0</v>
      </c>
      <c r="M94" s="322">
        <f t="shared" si="125"/>
        <v>0</v>
      </c>
      <c r="N94" s="322">
        <f t="shared" si="125"/>
        <v>0</v>
      </c>
      <c r="O94" s="322">
        <f t="shared" si="125"/>
        <v>0</v>
      </c>
      <c r="P94" s="322">
        <f t="shared" si="125"/>
        <v>0</v>
      </c>
      <c r="Q94" s="322">
        <f t="shared" si="125"/>
        <v>0</v>
      </c>
      <c r="R94" s="322">
        <f t="shared" si="125"/>
        <v>0</v>
      </c>
      <c r="S94" s="322">
        <f t="shared" si="125"/>
        <v>0</v>
      </c>
      <c r="T94" s="322">
        <f t="shared" si="125"/>
        <v>0</v>
      </c>
      <c r="U94" s="322">
        <f t="shared" si="125"/>
        <v>0</v>
      </c>
      <c r="V94" s="322">
        <f t="shared" si="125"/>
        <v>0</v>
      </c>
      <c r="W94" s="322">
        <f t="shared" si="125"/>
        <v>0</v>
      </c>
      <c r="X94" s="322">
        <f t="shared" si="125"/>
        <v>0</v>
      </c>
      <c r="Y94" s="322">
        <f t="shared" si="125"/>
        <v>0</v>
      </c>
      <c r="Z94" s="322">
        <f t="shared" si="125"/>
        <v>0</v>
      </c>
      <c r="AA94" s="322">
        <f t="shared" si="125"/>
        <v>0</v>
      </c>
      <c r="AB94" s="322">
        <f t="shared" si="125"/>
        <v>0</v>
      </c>
      <c r="AC94" s="322">
        <f t="shared" si="125"/>
        <v>0</v>
      </c>
      <c r="AD94" s="322">
        <f t="shared" si="125"/>
        <v>0</v>
      </c>
      <c r="AE94" s="322">
        <f t="shared" si="125"/>
        <v>0</v>
      </c>
      <c r="AF94" s="322">
        <f t="shared" si="125"/>
        <v>0</v>
      </c>
      <c r="AG94" s="322">
        <f t="shared" si="125"/>
        <v>0</v>
      </c>
      <c r="AH94" s="322">
        <f t="shared" si="125"/>
        <v>0</v>
      </c>
      <c r="AI94" s="322">
        <f t="shared" si="125"/>
        <v>0</v>
      </c>
      <c r="AJ94" s="322">
        <f t="shared" si="125"/>
        <v>0</v>
      </c>
      <c r="AK94" s="322">
        <f t="shared" si="125"/>
        <v>0</v>
      </c>
      <c r="AL94" s="322">
        <f t="shared" si="125"/>
        <v>0</v>
      </c>
      <c r="AM94" s="322">
        <f t="shared" si="125"/>
        <v>0</v>
      </c>
      <c r="AN94" s="322">
        <f t="shared" si="125"/>
        <v>0</v>
      </c>
      <c r="AO94" s="322">
        <f t="shared" si="125"/>
        <v>0</v>
      </c>
      <c r="AP94" s="322">
        <f t="shared" si="125"/>
        <v>0</v>
      </c>
      <c r="AQ94" s="322">
        <f t="shared" si="125"/>
        <v>0</v>
      </c>
      <c r="AR94" s="322">
        <f t="shared" si="125"/>
        <v>0</v>
      </c>
      <c r="AS94" s="322">
        <f t="shared" si="125"/>
        <v>0</v>
      </c>
      <c r="AT94" s="322">
        <f t="shared" si="125"/>
        <v>0</v>
      </c>
      <c r="AU94" s="322">
        <f t="shared" si="125"/>
        <v>0</v>
      </c>
      <c r="AV94" s="322">
        <f t="shared" si="125"/>
        <v>0</v>
      </c>
      <c r="AW94" s="322">
        <f t="shared" si="125"/>
        <v>0</v>
      </c>
      <c r="AX94" s="322">
        <f t="shared" si="125"/>
        <v>0</v>
      </c>
      <c r="AY94" s="322">
        <f t="shared" si="125"/>
        <v>0</v>
      </c>
      <c r="AZ94" s="322">
        <f t="shared" si="125"/>
        <v>0</v>
      </c>
      <c r="BA94" s="322">
        <f t="shared" si="125"/>
        <v>0</v>
      </c>
      <c r="BB94" s="322">
        <f t="shared" si="125"/>
        <v>0</v>
      </c>
      <c r="BC94" s="322">
        <f t="shared" si="125"/>
        <v>0</v>
      </c>
      <c r="BD94" s="322">
        <f t="shared" si="125"/>
        <v>0</v>
      </c>
      <c r="BE94" s="322">
        <f t="shared" si="125"/>
        <v>0</v>
      </c>
      <c r="BF94" s="322">
        <f t="shared" si="125"/>
        <v>0</v>
      </c>
      <c r="BG94" s="322">
        <f t="shared" si="125"/>
        <v>0</v>
      </c>
      <c r="BH94" s="322">
        <f t="shared" si="125"/>
        <v>0</v>
      </c>
      <c r="BI94" s="322">
        <f t="shared" si="125"/>
        <v>0</v>
      </c>
      <c r="BJ94" s="322">
        <f t="shared" si="125"/>
        <v>0</v>
      </c>
      <c r="BK94" s="322">
        <f t="shared" si="125"/>
        <v>0</v>
      </c>
      <c r="BL94" s="322">
        <f t="shared" si="125"/>
        <v>0</v>
      </c>
      <c r="BM94" s="322">
        <f t="shared" si="125"/>
        <v>0</v>
      </c>
      <c r="BN94" s="322">
        <f t="shared" si="125"/>
        <v>0</v>
      </c>
      <c r="BO94" s="322">
        <f t="shared" si="125"/>
        <v>0</v>
      </c>
      <c r="BP94" s="322">
        <f t="shared" ref="BP94:EA94" si="126">BO98</f>
        <v>0</v>
      </c>
      <c r="BQ94" s="322">
        <f t="shared" si="126"/>
        <v>0</v>
      </c>
      <c r="BR94" s="322">
        <f t="shared" si="126"/>
        <v>0</v>
      </c>
      <c r="BS94" s="322">
        <f t="shared" si="126"/>
        <v>0</v>
      </c>
      <c r="BT94" s="322">
        <f t="shared" si="126"/>
        <v>0</v>
      </c>
      <c r="BU94" s="322">
        <f t="shared" si="126"/>
        <v>0</v>
      </c>
      <c r="BV94" s="322">
        <f t="shared" si="126"/>
        <v>0</v>
      </c>
      <c r="BW94" s="322">
        <f t="shared" si="126"/>
        <v>0</v>
      </c>
      <c r="BX94" s="322">
        <f t="shared" si="126"/>
        <v>0</v>
      </c>
      <c r="BY94" s="322">
        <f t="shared" si="126"/>
        <v>0</v>
      </c>
      <c r="BZ94" s="322">
        <f t="shared" si="126"/>
        <v>0</v>
      </c>
      <c r="CA94" s="322">
        <f t="shared" si="126"/>
        <v>0</v>
      </c>
      <c r="CB94" s="322">
        <f t="shared" si="126"/>
        <v>0</v>
      </c>
      <c r="CC94" s="322">
        <f t="shared" si="126"/>
        <v>0</v>
      </c>
      <c r="CD94" s="322">
        <f t="shared" si="126"/>
        <v>0</v>
      </c>
      <c r="CE94" s="322">
        <f t="shared" si="126"/>
        <v>0</v>
      </c>
      <c r="CF94" s="322">
        <f t="shared" si="126"/>
        <v>0</v>
      </c>
      <c r="CG94" s="322">
        <f t="shared" si="126"/>
        <v>0</v>
      </c>
      <c r="CH94" s="322">
        <f t="shared" si="126"/>
        <v>0</v>
      </c>
      <c r="CI94" s="322">
        <f t="shared" si="126"/>
        <v>0</v>
      </c>
      <c r="CJ94" s="322">
        <f t="shared" si="126"/>
        <v>0</v>
      </c>
      <c r="CK94" s="322">
        <f t="shared" si="126"/>
        <v>0</v>
      </c>
      <c r="CL94" s="322">
        <f t="shared" si="126"/>
        <v>0</v>
      </c>
      <c r="CM94" s="322">
        <f t="shared" si="126"/>
        <v>0</v>
      </c>
      <c r="CN94" s="322">
        <f t="shared" si="126"/>
        <v>0</v>
      </c>
      <c r="CO94" s="322">
        <f t="shared" si="126"/>
        <v>0</v>
      </c>
      <c r="CP94" s="322">
        <f t="shared" si="126"/>
        <v>0</v>
      </c>
      <c r="CQ94" s="322">
        <f t="shared" si="126"/>
        <v>0</v>
      </c>
      <c r="CR94" s="322">
        <f t="shared" si="126"/>
        <v>0</v>
      </c>
      <c r="CS94" s="322">
        <f t="shared" si="126"/>
        <v>0</v>
      </c>
      <c r="CT94" s="322">
        <f t="shared" si="126"/>
        <v>0</v>
      </c>
      <c r="CU94" s="322">
        <f t="shared" si="126"/>
        <v>0</v>
      </c>
      <c r="CV94" s="322">
        <f t="shared" si="126"/>
        <v>0</v>
      </c>
      <c r="CW94" s="322">
        <f t="shared" si="126"/>
        <v>0</v>
      </c>
      <c r="CX94" s="322">
        <f t="shared" si="126"/>
        <v>0</v>
      </c>
      <c r="CY94" s="322">
        <f t="shared" si="126"/>
        <v>0</v>
      </c>
      <c r="CZ94" s="322">
        <f t="shared" si="126"/>
        <v>0</v>
      </c>
      <c r="DA94" s="322">
        <f t="shared" si="126"/>
        <v>0</v>
      </c>
      <c r="DB94" s="322">
        <f t="shared" si="126"/>
        <v>0</v>
      </c>
      <c r="DC94" s="322">
        <f t="shared" si="126"/>
        <v>0</v>
      </c>
      <c r="DD94" s="322">
        <f t="shared" si="126"/>
        <v>0</v>
      </c>
      <c r="DE94" s="322">
        <f t="shared" si="126"/>
        <v>0</v>
      </c>
      <c r="DF94" s="322">
        <f t="shared" si="126"/>
        <v>0</v>
      </c>
      <c r="DG94" s="322">
        <f t="shared" si="126"/>
        <v>0</v>
      </c>
      <c r="DH94" s="322">
        <f t="shared" si="126"/>
        <v>0</v>
      </c>
      <c r="DI94" s="322">
        <f t="shared" si="126"/>
        <v>0</v>
      </c>
      <c r="DJ94" s="322">
        <f t="shared" si="126"/>
        <v>0</v>
      </c>
      <c r="DK94" s="322">
        <f t="shared" si="126"/>
        <v>0</v>
      </c>
      <c r="DL94" s="322">
        <f t="shared" si="126"/>
        <v>0</v>
      </c>
      <c r="DM94" s="322">
        <f t="shared" si="126"/>
        <v>0</v>
      </c>
      <c r="DN94" s="322">
        <f t="shared" si="126"/>
        <v>0</v>
      </c>
      <c r="DO94" s="322">
        <f t="shared" si="126"/>
        <v>0</v>
      </c>
      <c r="DP94" s="322">
        <f t="shared" si="126"/>
        <v>0</v>
      </c>
      <c r="DQ94" s="322">
        <f t="shared" si="126"/>
        <v>0</v>
      </c>
      <c r="DR94" s="322">
        <f t="shared" si="126"/>
        <v>0</v>
      </c>
      <c r="DS94" s="322">
        <f t="shared" si="126"/>
        <v>0</v>
      </c>
      <c r="DT94" s="322">
        <f t="shared" si="126"/>
        <v>0</v>
      </c>
      <c r="DU94" s="322">
        <f t="shared" si="126"/>
        <v>0</v>
      </c>
      <c r="DV94" s="322">
        <f t="shared" si="126"/>
        <v>0</v>
      </c>
      <c r="DW94" s="322">
        <f t="shared" si="126"/>
        <v>0</v>
      </c>
      <c r="DX94" s="322">
        <f t="shared" si="126"/>
        <v>0</v>
      </c>
      <c r="DY94" s="322">
        <f t="shared" si="126"/>
        <v>0</v>
      </c>
      <c r="DZ94" s="322">
        <f t="shared" si="126"/>
        <v>0</v>
      </c>
      <c r="EA94" s="322">
        <f t="shared" si="126"/>
        <v>0</v>
      </c>
      <c r="EB94" s="322">
        <f t="shared" ref="EB94:GM94" si="127">EA98</f>
        <v>0</v>
      </c>
      <c r="EC94" s="322">
        <f t="shared" si="127"/>
        <v>0</v>
      </c>
      <c r="ED94" s="322">
        <f t="shared" si="127"/>
        <v>0</v>
      </c>
      <c r="EE94" s="322">
        <f t="shared" si="127"/>
        <v>0</v>
      </c>
      <c r="EF94" s="322">
        <f t="shared" si="127"/>
        <v>0</v>
      </c>
      <c r="EG94" s="322">
        <f t="shared" si="127"/>
        <v>0</v>
      </c>
      <c r="EH94" s="322">
        <f t="shared" si="127"/>
        <v>0</v>
      </c>
      <c r="EI94" s="322">
        <f t="shared" si="127"/>
        <v>0</v>
      </c>
      <c r="EJ94" s="322">
        <f t="shared" si="127"/>
        <v>0</v>
      </c>
      <c r="EK94" s="322">
        <f t="shared" si="127"/>
        <v>0</v>
      </c>
      <c r="EL94" s="322">
        <f t="shared" si="127"/>
        <v>0</v>
      </c>
      <c r="EM94" s="322">
        <f t="shared" si="127"/>
        <v>0</v>
      </c>
      <c r="EN94" s="322">
        <f t="shared" si="127"/>
        <v>0</v>
      </c>
      <c r="EO94" s="322">
        <f t="shared" si="127"/>
        <v>0</v>
      </c>
      <c r="EP94" s="322">
        <f t="shared" si="127"/>
        <v>0</v>
      </c>
      <c r="EQ94" s="322">
        <f t="shared" si="127"/>
        <v>0</v>
      </c>
      <c r="ER94" s="322">
        <f t="shared" si="127"/>
        <v>0</v>
      </c>
      <c r="ES94" s="322">
        <f t="shared" si="127"/>
        <v>0</v>
      </c>
      <c r="ET94" s="322">
        <f t="shared" si="127"/>
        <v>0</v>
      </c>
      <c r="EU94" s="322">
        <f t="shared" si="127"/>
        <v>0</v>
      </c>
      <c r="EV94" s="322">
        <f t="shared" si="127"/>
        <v>0</v>
      </c>
      <c r="EW94" s="322">
        <f t="shared" si="127"/>
        <v>0</v>
      </c>
      <c r="EX94" s="322">
        <f t="shared" si="127"/>
        <v>0</v>
      </c>
      <c r="EY94" s="322">
        <f t="shared" si="127"/>
        <v>0</v>
      </c>
      <c r="EZ94" s="322">
        <f t="shared" si="127"/>
        <v>0</v>
      </c>
      <c r="FA94" s="322">
        <f t="shared" si="127"/>
        <v>0</v>
      </c>
      <c r="FB94" s="322">
        <f t="shared" si="127"/>
        <v>0</v>
      </c>
      <c r="FC94" s="322">
        <f t="shared" si="127"/>
        <v>0</v>
      </c>
      <c r="FD94" s="322">
        <f t="shared" si="127"/>
        <v>0</v>
      </c>
      <c r="FE94" s="322">
        <f t="shared" si="127"/>
        <v>0</v>
      </c>
      <c r="FF94" s="322">
        <f t="shared" si="127"/>
        <v>0</v>
      </c>
      <c r="FG94" s="322">
        <f t="shared" si="127"/>
        <v>0</v>
      </c>
      <c r="FH94" s="322">
        <f t="shared" si="127"/>
        <v>0</v>
      </c>
      <c r="FI94" s="322">
        <f t="shared" si="127"/>
        <v>0</v>
      </c>
      <c r="FJ94" s="322">
        <f t="shared" si="127"/>
        <v>0</v>
      </c>
      <c r="FK94" s="322">
        <f t="shared" si="127"/>
        <v>0</v>
      </c>
      <c r="FL94" s="322">
        <f t="shared" si="127"/>
        <v>0</v>
      </c>
      <c r="FM94" s="322">
        <f t="shared" si="127"/>
        <v>0</v>
      </c>
      <c r="FN94" s="322">
        <f t="shared" si="127"/>
        <v>0</v>
      </c>
      <c r="FO94" s="322">
        <f t="shared" si="127"/>
        <v>0</v>
      </c>
      <c r="FP94" s="322">
        <f t="shared" si="127"/>
        <v>0</v>
      </c>
      <c r="FQ94" s="322">
        <f t="shared" si="127"/>
        <v>0</v>
      </c>
      <c r="FR94" s="322">
        <f t="shared" si="127"/>
        <v>0</v>
      </c>
      <c r="FS94" s="322">
        <f t="shared" si="127"/>
        <v>0</v>
      </c>
      <c r="FT94" s="322">
        <f t="shared" si="127"/>
        <v>0</v>
      </c>
      <c r="FU94" s="322">
        <f t="shared" si="127"/>
        <v>0</v>
      </c>
      <c r="FV94" s="322">
        <f t="shared" si="127"/>
        <v>0</v>
      </c>
      <c r="FW94" s="322">
        <f t="shared" si="127"/>
        <v>0</v>
      </c>
      <c r="FX94" s="322">
        <f t="shared" si="127"/>
        <v>0</v>
      </c>
      <c r="FY94" s="322">
        <f t="shared" si="127"/>
        <v>0</v>
      </c>
      <c r="FZ94" s="322">
        <f t="shared" si="127"/>
        <v>0</v>
      </c>
      <c r="GA94" s="322">
        <f t="shared" si="127"/>
        <v>0</v>
      </c>
      <c r="GB94" s="322">
        <f t="shared" si="127"/>
        <v>0</v>
      </c>
      <c r="GC94" s="322">
        <f t="shared" si="127"/>
        <v>0</v>
      </c>
      <c r="GD94" s="322">
        <f t="shared" si="127"/>
        <v>0</v>
      </c>
      <c r="GE94" s="322">
        <f t="shared" si="127"/>
        <v>0</v>
      </c>
      <c r="GF94" s="322">
        <f t="shared" si="127"/>
        <v>0</v>
      </c>
      <c r="GG94" s="322">
        <f t="shared" si="127"/>
        <v>0</v>
      </c>
      <c r="GH94" s="322">
        <f t="shared" si="127"/>
        <v>0</v>
      </c>
      <c r="GI94" s="322">
        <f t="shared" si="127"/>
        <v>0</v>
      </c>
      <c r="GJ94" s="322">
        <f t="shared" si="127"/>
        <v>0</v>
      </c>
      <c r="GK94" s="322">
        <f t="shared" si="127"/>
        <v>0</v>
      </c>
      <c r="GL94" s="322">
        <f t="shared" si="127"/>
        <v>0</v>
      </c>
      <c r="GM94" s="322">
        <f t="shared" si="127"/>
        <v>0</v>
      </c>
      <c r="GN94" s="322">
        <f t="shared" ref="GN94:IY94" si="128">GM98</f>
        <v>0</v>
      </c>
      <c r="GO94" s="322">
        <f t="shared" si="128"/>
        <v>0</v>
      </c>
      <c r="GP94" s="322">
        <f t="shared" si="128"/>
        <v>0</v>
      </c>
      <c r="GQ94" s="322">
        <f t="shared" si="128"/>
        <v>0</v>
      </c>
      <c r="GR94" s="322">
        <f t="shared" si="128"/>
        <v>0</v>
      </c>
      <c r="GS94" s="322">
        <f t="shared" si="128"/>
        <v>0</v>
      </c>
      <c r="GT94" s="322">
        <f t="shared" si="128"/>
        <v>0</v>
      </c>
      <c r="GU94" s="322">
        <f t="shared" si="128"/>
        <v>0</v>
      </c>
      <c r="GV94" s="322">
        <f t="shared" si="128"/>
        <v>0</v>
      </c>
      <c r="GW94" s="322">
        <f t="shared" si="128"/>
        <v>0</v>
      </c>
      <c r="GX94" s="322">
        <f t="shared" si="128"/>
        <v>0</v>
      </c>
      <c r="GY94" s="322">
        <f t="shared" si="128"/>
        <v>0</v>
      </c>
      <c r="GZ94" s="322">
        <f t="shared" si="128"/>
        <v>0</v>
      </c>
      <c r="HA94" s="322">
        <f t="shared" si="128"/>
        <v>0</v>
      </c>
      <c r="HB94" s="322">
        <f t="shared" si="128"/>
        <v>0</v>
      </c>
      <c r="HC94" s="322">
        <f t="shared" si="128"/>
        <v>0</v>
      </c>
      <c r="HD94" s="322">
        <f t="shared" si="128"/>
        <v>0</v>
      </c>
      <c r="HE94" s="322">
        <f t="shared" si="128"/>
        <v>0</v>
      </c>
      <c r="HF94" s="322">
        <f t="shared" si="128"/>
        <v>0</v>
      </c>
      <c r="HG94" s="322">
        <f t="shared" si="128"/>
        <v>0</v>
      </c>
      <c r="HH94" s="322">
        <f t="shared" si="128"/>
        <v>0</v>
      </c>
      <c r="HI94" s="322">
        <f t="shared" si="128"/>
        <v>0</v>
      </c>
      <c r="HJ94" s="322">
        <f t="shared" si="128"/>
        <v>0</v>
      </c>
      <c r="HK94" s="322">
        <f t="shared" si="128"/>
        <v>0</v>
      </c>
      <c r="HL94" s="322">
        <f t="shared" si="128"/>
        <v>0</v>
      </c>
      <c r="HM94" s="322">
        <f t="shared" si="128"/>
        <v>0</v>
      </c>
      <c r="HN94" s="322">
        <f t="shared" si="128"/>
        <v>0</v>
      </c>
      <c r="HO94" s="322">
        <f t="shared" si="128"/>
        <v>0</v>
      </c>
      <c r="HP94" s="322">
        <f t="shared" si="128"/>
        <v>0</v>
      </c>
      <c r="HQ94" s="322">
        <f t="shared" si="128"/>
        <v>0</v>
      </c>
      <c r="HR94" s="322">
        <f t="shared" si="128"/>
        <v>0</v>
      </c>
      <c r="HS94" s="322">
        <f t="shared" si="128"/>
        <v>0</v>
      </c>
      <c r="HT94" s="322">
        <f t="shared" si="128"/>
        <v>0</v>
      </c>
      <c r="HU94" s="322">
        <f t="shared" si="128"/>
        <v>0</v>
      </c>
      <c r="HV94" s="322">
        <f t="shared" si="128"/>
        <v>0</v>
      </c>
      <c r="HW94" s="322">
        <f t="shared" si="128"/>
        <v>0</v>
      </c>
      <c r="HX94" s="322">
        <f t="shared" si="128"/>
        <v>0</v>
      </c>
      <c r="HY94" s="322">
        <f t="shared" si="128"/>
        <v>0</v>
      </c>
      <c r="HZ94" s="322">
        <f t="shared" si="128"/>
        <v>0</v>
      </c>
      <c r="IA94" s="322">
        <f t="shared" si="128"/>
        <v>0</v>
      </c>
      <c r="IB94" s="322">
        <f t="shared" si="128"/>
        <v>0</v>
      </c>
      <c r="IC94" s="322">
        <f t="shared" si="128"/>
        <v>0</v>
      </c>
      <c r="ID94" s="322">
        <f t="shared" si="128"/>
        <v>0</v>
      </c>
      <c r="IE94" s="322">
        <f t="shared" si="128"/>
        <v>0</v>
      </c>
      <c r="IF94" s="322">
        <f t="shared" si="128"/>
        <v>0</v>
      </c>
      <c r="IG94" s="322">
        <f t="shared" si="128"/>
        <v>0</v>
      </c>
      <c r="IH94" s="322">
        <f t="shared" si="128"/>
        <v>0</v>
      </c>
      <c r="II94" s="322">
        <f t="shared" si="128"/>
        <v>0</v>
      </c>
      <c r="IJ94" s="322">
        <f t="shared" si="128"/>
        <v>0</v>
      </c>
      <c r="IK94" s="322">
        <f t="shared" si="128"/>
        <v>0</v>
      </c>
      <c r="IL94" s="322">
        <f t="shared" si="128"/>
        <v>0</v>
      </c>
      <c r="IM94" s="322">
        <f t="shared" si="128"/>
        <v>0</v>
      </c>
      <c r="IN94" s="322">
        <f t="shared" si="128"/>
        <v>0</v>
      </c>
      <c r="IO94" s="322">
        <f t="shared" si="128"/>
        <v>0</v>
      </c>
      <c r="IP94" s="322">
        <f t="shared" si="128"/>
        <v>0</v>
      </c>
      <c r="IQ94" s="322">
        <f t="shared" si="128"/>
        <v>0</v>
      </c>
      <c r="IR94" s="322">
        <f t="shared" si="128"/>
        <v>0</v>
      </c>
      <c r="IS94" s="322">
        <f t="shared" si="128"/>
        <v>0</v>
      </c>
      <c r="IT94" s="322">
        <f t="shared" si="128"/>
        <v>0</v>
      </c>
      <c r="IU94" s="322">
        <f t="shared" si="128"/>
        <v>0</v>
      </c>
      <c r="IV94" s="322">
        <f t="shared" si="128"/>
        <v>0</v>
      </c>
      <c r="IW94" s="322">
        <f t="shared" si="128"/>
        <v>0</v>
      </c>
      <c r="IX94" s="322">
        <f t="shared" si="128"/>
        <v>0</v>
      </c>
      <c r="IY94" s="322">
        <f t="shared" si="128"/>
        <v>0</v>
      </c>
      <c r="IZ94" s="322">
        <f t="shared" ref="IZ94:JV94" si="129">IY98</f>
        <v>0</v>
      </c>
      <c r="JA94" s="322">
        <f t="shared" si="129"/>
        <v>0</v>
      </c>
      <c r="JB94" s="322">
        <f t="shared" si="129"/>
        <v>0</v>
      </c>
      <c r="JC94" s="322">
        <f t="shared" si="129"/>
        <v>0</v>
      </c>
      <c r="JD94" s="322">
        <f t="shared" si="129"/>
        <v>0</v>
      </c>
      <c r="JE94" s="322">
        <f t="shared" si="129"/>
        <v>0</v>
      </c>
      <c r="JF94" s="322">
        <f t="shared" si="129"/>
        <v>0</v>
      </c>
      <c r="JG94" s="322">
        <f t="shared" si="129"/>
        <v>0</v>
      </c>
      <c r="JH94" s="322">
        <f t="shared" si="129"/>
        <v>0</v>
      </c>
      <c r="JI94" s="322">
        <f t="shared" si="129"/>
        <v>0</v>
      </c>
      <c r="JJ94" s="322">
        <f t="shared" si="129"/>
        <v>0</v>
      </c>
      <c r="JK94" s="322">
        <f t="shared" si="129"/>
        <v>0</v>
      </c>
      <c r="JL94" s="322">
        <f t="shared" si="129"/>
        <v>0</v>
      </c>
      <c r="JM94" s="322">
        <f t="shared" si="129"/>
        <v>0</v>
      </c>
      <c r="JN94" s="322">
        <f t="shared" si="129"/>
        <v>0</v>
      </c>
      <c r="JO94" s="322">
        <f t="shared" si="129"/>
        <v>0</v>
      </c>
      <c r="JP94" s="322">
        <f t="shared" si="129"/>
        <v>0</v>
      </c>
      <c r="JQ94" s="322">
        <f t="shared" si="129"/>
        <v>0</v>
      </c>
      <c r="JR94" s="322">
        <f t="shared" si="129"/>
        <v>0</v>
      </c>
      <c r="JS94" s="322">
        <f t="shared" si="129"/>
        <v>0</v>
      </c>
      <c r="JT94" s="322">
        <f t="shared" si="129"/>
        <v>0</v>
      </c>
      <c r="JU94" s="322">
        <f t="shared" si="129"/>
        <v>0</v>
      </c>
      <c r="JV94" s="322">
        <f t="shared" si="129"/>
        <v>0</v>
      </c>
    </row>
    <row r="95" spans="1:282" hidden="1" x14ac:dyDescent="0.25">
      <c r="A95" t="s">
        <v>475</v>
      </c>
      <c r="B95" s="313"/>
      <c r="C95" s="322">
        <f t="shared" ref="C95:BN95" si="130">IF($C$42+12*($B92-1)=C$63,$E$49,0)</f>
        <v>0</v>
      </c>
      <c r="D95" s="322">
        <f t="shared" si="130"/>
        <v>0</v>
      </c>
      <c r="E95" s="322">
        <f t="shared" si="130"/>
        <v>0</v>
      </c>
      <c r="F95" s="322">
        <f t="shared" si="130"/>
        <v>0</v>
      </c>
      <c r="G95" s="322">
        <f t="shared" si="130"/>
        <v>0</v>
      </c>
      <c r="H95" s="322">
        <f t="shared" si="130"/>
        <v>0</v>
      </c>
      <c r="I95" s="322">
        <f t="shared" si="130"/>
        <v>0</v>
      </c>
      <c r="J95" s="322">
        <f t="shared" si="130"/>
        <v>0</v>
      </c>
      <c r="K95" s="322">
        <f t="shared" si="130"/>
        <v>0</v>
      </c>
      <c r="L95" s="322">
        <f t="shared" si="130"/>
        <v>0</v>
      </c>
      <c r="M95" s="322">
        <f t="shared" si="130"/>
        <v>0</v>
      </c>
      <c r="N95" s="322">
        <f t="shared" si="130"/>
        <v>0</v>
      </c>
      <c r="O95" s="322">
        <f t="shared" si="130"/>
        <v>0</v>
      </c>
      <c r="P95" s="322">
        <f t="shared" si="130"/>
        <v>0</v>
      </c>
      <c r="Q95" s="322">
        <f t="shared" si="130"/>
        <v>0</v>
      </c>
      <c r="R95" s="322">
        <f t="shared" si="130"/>
        <v>0</v>
      </c>
      <c r="S95" s="322">
        <f t="shared" si="130"/>
        <v>0</v>
      </c>
      <c r="T95" s="322">
        <f t="shared" si="130"/>
        <v>0</v>
      </c>
      <c r="U95" s="322">
        <f t="shared" si="130"/>
        <v>0</v>
      </c>
      <c r="V95" s="322">
        <f t="shared" si="130"/>
        <v>0</v>
      </c>
      <c r="W95" s="322">
        <f t="shared" si="130"/>
        <v>0</v>
      </c>
      <c r="X95" s="322">
        <f t="shared" si="130"/>
        <v>0</v>
      </c>
      <c r="Y95" s="322">
        <f t="shared" si="130"/>
        <v>0</v>
      </c>
      <c r="Z95" s="322">
        <f t="shared" si="130"/>
        <v>0</v>
      </c>
      <c r="AA95" s="322">
        <f t="shared" si="130"/>
        <v>0</v>
      </c>
      <c r="AB95" s="322">
        <f t="shared" si="130"/>
        <v>0</v>
      </c>
      <c r="AC95" s="322">
        <f t="shared" si="130"/>
        <v>0</v>
      </c>
      <c r="AD95" s="322">
        <f t="shared" si="130"/>
        <v>0</v>
      </c>
      <c r="AE95" s="322">
        <f t="shared" si="130"/>
        <v>0</v>
      </c>
      <c r="AF95" s="322">
        <f t="shared" si="130"/>
        <v>0</v>
      </c>
      <c r="AG95" s="322">
        <f t="shared" si="130"/>
        <v>0</v>
      </c>
      <c r="AH95" s="322">
        <f t="shared" si="130"/>
        <v>0</v>
      </c>
      <c r="AI95" s="322">
        <f t="shared" si="130"/>
        <v>0</v>
      </c>
      <c r="AJ95" s="322">
        <f t="shared" si="130"/>
        <v>0</v>
      </c>
      <c r="AK95" s="322">
        <f t="shared" si="130"/>
        <v>0</v>
      </c>
      <c r="AL95" s="322">
        <f t="shared" si="130"/>
        <v>0</v>
      </c>
      <c r="AM95" s="322">
        <f t="shared" si="130"/>
        <v>0</v>
      </c>
      <c r="AN95" s="322">
        <f t="shared" si="130"/>
        <v>0</v>
      </c>
      <c r="AO95" s="322">
        <f t="shared" si="130"/>
        <v>0</v>
      </c>
      <c r="AP95" s="322">
        <f t="shared" si="130"/>
        <v>0</v>
      </c>
      <c r="AQ95" s="322">
        <f t="shared" si="130"/>
        <v>0</v>
      </c>
      <c r="AR95" s="322">
        <f t="shared" si="130"/>
        <v>0</v>
      </c>
      <c r="AS95" s="322">
        <f t="shared" si="130"/>
        <v>0</v>
      </c>
      <c r="AT95" s="322">
        <f t="shared" si="130"/>
        <v>0</v>
      </c>
      <c r="AU95" s="322">
        <f t="shared" si="130"/>
        <v>0</v>
      </c>
      <c r="AV95" s="322">
        <f t="shared" si="130"/>
        <v>0</v>
      </c>
      <c r="AW95" s="322">
        <f t="shared" si="130"/>
        <v>0</v>
      </c>
      <c r="AX95" s="322">
        <f t="shared" si="130"/>
        <v>0</v>
      </c>
      <c r="AY95" s="322">
        <f t="shared" si="130"/>
        <v>0</v>
      </c>
      <c r="AZ95" s="322">
        <f t="shared" si="130"/>
        <v>0</v>
      </c>
      <c r="BA95" s="322">
        <f t="shared" si="130"/>
        <v>0</v>
      </c>
      <c r="BB95" s="322">
        <f t="shared" si="130"/>
        <v>0</v>
      </c>
      <c r="BC95" s="322">
        <f t="shared" si="130"/>
        <v>0</v>
      </c>
      <c r="BD95" s="322">
        <f t="shared" si="130"/>
        <v>0</v>
      </c>
      <c r="BE95" s="322">
        <f t="shared" si="130"/>
        <v>0</v>
      </c>
      <c r="BF95" s="322">
        <f t="shared" si="130"/>
        <v>0</v>
      </c>
      <c r="BG95" s="322">
        <f t="shared" si="130"/>
        <v>0</v>
      </c>
      <c r="BH95" s="322">
        <f t="shared" si="130"/>
        <v>0</v>
      </c>
      <c r="BI95" s="322">
        <f t="shared" si="130"/>
        <v>0</v>
      </c>
      <c r="BJ95" s="322">
        <f t="shared" si="130"/>
        <v>0</v>
      </c>
      <c r="BK95" s="322">
        <f t="shared" si="130"/>
        <v>0</v>
      </c>
      <c r="BL95" s="322">
        <f t="shared" si="130"/>
        <v>0</v>
      </c>
      <c r="BM95" s="322">
        <f t="shared" si="130"/>
        <v>0</v>
      </c>
      <c r="BN95" s="322">
        <f t="shared" si="130"/>
        <v>0</v>
      </c>
      <c r="BO95" s="322">
        <f t="shared" ref="BO95:DZ95" si="131">IF($C$42+12*($B92-1)=BO$63,$E$49,0)</f>
        <v>0</v>
      </c>
      <c r="BP95" s="322">
        <f t="shared" si="131"/>
        <v>0</v>
      </c>
      <c r="BQ95" s="322">
        <f t="shared" si="131"/>
        <v>0</v>
      </c>
      <c r="BR95" s="322">
        <f t="shared" si="131"/>
        <v>0</v>
      </c>
      <c r="BS95" s="322">
        <f t="shared" si="131"/>
        <v>0</v>
      </c>
      <c r="BT95" s="322">
        <f t="shared" si="131"/>
        <v>0</v>
      </c>
      <c r="BU95" s="322">
        <f t="shared" si="131"/>
        <v>0</v>
      </c>
      <c r="BV95" s="322">
        <f t="shared" si="131"/>
        <v>0</v>
      </c>
      <c r="BW95" s="322">
        <f t="shared" si="131"/>
        <v>0</v>
      </c>
      <c r="BX95" s="322">
        <f t="shared" si="131"/>
        <v>0</v>
      </c>
      <c r="BY95" s="322">
        <f t="shared" si="131"/>
        <v>0</v>
      </c>
      <c r="BZ95" s="322">
        <f t="shared" si="131"/>
        <v>0</v>
      </c>
      <c r="CA95" s="322">
        <f t="shared" si="131"/>
        <v>0</v>
      </c>
      <c r="CB95" s="322">
        <f t="shared" si="131"/>
        <v>0</v>
      </c>
      <c r="CC95" s="322">
        <f t="shared" si="131"/>
        <v>0</v>
      </c>
      <c r="CD95" s="322">
        <f t="shared" si="131"/>
        <v>0</v>
      </c>
      <c r="CE95" s="322">
        <f t="shared" si="131"/>
        <v>0</v>
      </c>
      <c r="CF95" s="322">
        <f t="shared" si="131"/>
        <v>0</v>
      </c>
      <c r="CG95" s="322">
        <f t="shared" si="131"/>
        <v>0</v>
      </c>
      <c r="CH95" s="322">
        <f t="shared" si="131"/>
        <v>0</v>
      </c>
      <c r="CI95" s="322">
        <f t="shared" si="131"/>
        <v>0</v>
      </c>
      <c r="CJ95" s="322">
        <f t="shared" si="131"/>
        <v>0</v>
      </c>
      <c r="CK95" s="322">
        <f t="shared" si="131"/>
        <v>0</v>
      </c>
      <c r="CL95" s="322">
        <f t="shared" si="131"/>
        <v>0</v>
      </c>
      <c r="CM95" s="322">
        <f t="shared" si="131"/>
        <v>0</v>
      </c>
      <c r="CN95" s="322">
        <f t="shared" si="131"/>
        <v>0</v>
      </c>
      <c r="CO95" s="322">
        <f t="shared" si="131"/>
        <v>0</v>
      </c>
      <c r="CP95" s="322">
        <f t="shared" si="131"/>
        <v>0</v>
      </c>
      <c r="CQ95" s="322">
        <f t="shared" si="131"/>
        <v>0</v>
      </c>
      <c r="CR95" s="322">
        <f t="shared" si="131"/>
        <v>0</v>
      </c>
      <c r="CS95" s="322">
        <f t="shared" si="131"/>
        <v>0</v>
      </c>
      <c r="CT95" s="322">
        <f t="shared" si="131"/>
        <v>0</v>
      </c>
      <c r="CU95" s="322">
        <f t="shared" si="131"/>
        <v>0</v>
      </c>
      <c r="CV95" s="322">
        <f t="shared" si="131"/>
        <v>0</v>
      </c>
      <c r="CW95" s="322">
        <f t="shared" si="131"/>
        <v>0</v>
      </c>
      <c r="CX95" s="322">
        <f t="shared" si="131"/>
        <v>0</v>
      </c>
      <c r="CY95" s="322">
        <f t="shared" si="131"/>
        <v>0</v>
      </c>
      <c r="CZ95" s="322">
        <f t="shared" si="131"/>
        <v>0</v>
      </c>
      <c r="DA95" s="322">
        <f t="shared" si="131"/>
        <v>0</v>
      </c>
      <c r="DB95" s="322">
        <f t="shared" si="131"/>
        <v>0</v>
      </c>
      <c r="DC95" s="322">
        <f t="shared" si="131"/>
        <v>0</v>
      </c>
      <c r="DD95" s="322">
        <f t="shared" si="131"/>
        <v>0</v>
      </c>
      <c r="DE95" s="322">
        <f t="shared" si="131"/>
        <v>0</v>
      </c>
      <c r="DF95" s="322">
        <f t="shared" si="131"/>
        <v>0</v>
      </c>
      <c r="DG95" s="322">
        <f t="shared" si="131"/>
        <v>0</v>
      </c>
      <c r="DH95" s="322">
        <f t="shared" si="131"/>
        <v>0</v>
      </c>
      <c r="DI95" s="322">
        <f t="shared" si="131"/>
        <v>0</v>
      </c>
      <c r="DJ95" s="322">
        <f t="shared" si="131"/>
        <v>0</v>
      </c>
      <c r="DK95" s="322">
        <f t="shared" si="131"/>
        <v>0</v>
      </c>
      <c r="DL95" s="322">
        <f t="shared" si="131"/>
        <v>0</v>
      </c>
      <c r="DM95" s="322">
        <f t="shared" si="131"/>
        <v>0</v>
      </c>
      <c r="DN95" s="322">
        <f t="shared" si="131"/>
        <v>0</v>
      </c>
      <c r="DO95" s="322">
        <f t="shared" si="131"/>
        <v>0</v>
      </c>
      <c r="DP95" s="322">
        <f t="shared" si="131"/>
        <v>0</v>
      </c>
      <c r="DQ95" s="322">
        <f t="shared" si="131"/>
        <v>0</v>
      </c>
      <c r="DR95" s="322">
        <f t="shared" si="131"/>
        <v>0</v>
      </c>
      <c r="DS95" s="322">
        <f t="shared" si="131"/>
        <v>0</v>
      </c>
      <c r="DT95" s="322">
        <f t="shared" si="131"/>
        <v>0</v>
      </c>
      <c r="DU95" s="322">
        <f t="shared" si="131"/>
        <v>0</v>
      </c>
      <c r="DV95" s="322">
        <f t="shared" si="131"/>
        <v>0</v>
      </c>
      <c r="DW95" s="322">
        <f t="shared" si="131"/>
        <v>0</v>
      </c>
      <c r="DX95" s="322">
        <f t="shared" si="131"/>
        <v>0</v>
      </c>
      <c r="DY95" s="322">
        <f t="shared" si="131"/>
        <v>0</v>
      </c>
      <c r="DZ95" s="322">
        <f t="shared" si="131"/>
        <v>0</v>
      </c>
      <c r="EA95" s="322">
        <f t="shared" ref="EA95:GL95" si="132">IF($C$42+12*($B92-1)=EA$63,$E$49,0)</f>
        <v>0</v>
      </c>
      <c r="EB95" s="322">
        <f t="shared" si="132"/>
        <v>0</v>
      </c>
      <c r="EC95" s="322">
        <f t="shared" si="132"/>
        <v>0</v>
      </c>
      <c r="ED95" s="322">
        <f t="shared" si="132"/>
        <v>0</v>
      </c>
      <c r="EE95" s="322">
        <f t="shared" si="132"/>
        <v>0</v>
      </c>
      <c r="EF95" s="322">
        <f t="shared" si="132"/>
        <v>0</v>
      </c>
      <c r="EG95" s="322">
        <f t="shared" si="132"/>
        <v>0</v>
      </c>
      <c r="EH95" s="322">
        <f t="shared" si="132"/>
        <v>0</v>
      </c>
      <c r="EI95" s="322">
        <f t="shared" si="132"/>
        <v>0</v>
      </c>
      <c r="EJ95" s="322">
        <f t="shared" si="132"/>
        <v>0</v>
      </c>
      <c r="EK95" s="322">
        <f t="shared" si="132"/>
        <v>0</v>
      </c>
      <c r="EL95" s="322">
        <f t="shared" si="132"/>
        <v>0</v>
      </c>
      <c r="EM95" s="322">
        <f t="shared" si="132"/>
        <v>0</v>
      </c>
      <c r="EN95" s="322">
        <f t="shared" si="132"/>
        <v>0</v>
      </c>
      <c r="EO95" s="322">
        <f t="shared" si="132"/>
        <v>0</v>
      </c>
      <c r="EP95" s="322">
        <f t="shared" si="132"/>
        <v>0</v>
      </c>
      <c r="EQ95" s="322">
        <f t="shared" si="132"/>
        <v>0</v>
      </c>
      <c r="ER95" s="322">
        <f t="shared" si="132"/>
        <v>0</v>
      </c>
      <c r="ES95" s="322">
        <f t="shared" si="132"/>
        <v>0</v>
      </c>
      <c r="ET95" s="322">
        <f t="shared" si="132"/>
        <v>0</v>
      </c>
      <c r="EU95" s="322">
        <f t="shared" si="132"/>
        <v>0</v>
      </c>
      <c r="EV95" s="322">
        <f t="shared" si="132"/>
        <v>0</v>
      </c>
      <c r="EW95" s="322">
        <f t="shared" si="132"/>
        <v>0</v>
      </c>
      <c r="EX95" s="322">
        <f t="shared" si="132"/>
        <v>0</v>
      </c>
      <c r="EY95" s="322">
        <f t="shared" si="132"/>
        <v>0</v>
      </c>
      <c r="EZ95" s="322">
        <f t="shared" si="132"/>
        <v>0</v>
      </c>
      <c r="FA95" s="322">
        <f t="shared" si="132"/>
        <v>0</v>
      </c>
      <c r="FB95" s="322">
        <f t="shared" si="132"/>
        <v>0</v>
      </c>
      <c r="FC95" s="322">
        <f t="shared" si="132"/>
        <v>0</v>
      </c>
      <c r="FD95" s="322">
        <f t="shared" si="132"/>
        <v>0</v>
      </c>
      <c r="FE95" s="322">
        <f t="shared" si="132"/>
        <v>0</v>
      </c>
      <c r="FF95" s="322">
        <f t="shared" si="132"/>
        <v>0</v>
      </c>
      <c r="FG95" s="322">
        <f t="shared" si="132"/>
        <v>0</v>
      </c>
      <c r="FH95" s="322">
        <f t="shared" si="132"/>
        <v>0</v>
      </c>
      <c r="FI95" s="322">
        <f t="shared" si="132"/>
        <v>0</v>
      </c>
      <c r="FJ95" s="322">
        <f t="shared" si="132"/>
        <v>0</v>
      </c>
      <c r="FK95" s="322">
        <f t="shared" si="132"/>
        <v>0</v>
      </c>
      <c r="FL95" s="322">
        <f t="shared" si="132"/>
        <v>0</v>
      </c>
      <c r="FM95" s="322">
        <f t="shared" si="132"/>
        <v>0</v>
      </c>
      <c r="FN95" s="322">
        <f t="shared" si="132"/>
        <v>0</v>
      </c>
      <c r="FO95" s="322">
        <f t="shared" si="132"/>
        <v>0</v>
      </c>
      <c r="FP95" s="322">
        <f t="shared" si="132"/>
        <v>0</v>
      </c>
      <c r="FQ95" s="322">
        <f t="shared" si="132"/>
        <v>0</v>
      </c>
      <c r="FR95" s="322">
        <f t="shared" si="132"/>
        <v>0</v>
      </c>
      <c r="FS95" s="322">
        <f t="shared" si="132"/>
        <v>0</v>
      </c>
      <c r="FT95" s="322">
        <f t="shared" si="132"/>
        <v>0</v>
      </c>
      <c r="FU95" s="322">
        <f t="shared" si="132"/>
        <v>0</v>
      </c>
      <c r="FV95" s="322">
        <f t="shared" si="132"/>
        <v>0</v>
      </c>
      <c r="FW95" s="322">
        <f t="shared" si="132"/>
        <v>0</v>
      </c>
      <c r="FX95" s="322">
        <f t="shared" si="132"/>
        <v>0</v>
      </c>
      <c r="FY95" s="322">
        <f t="shared" si="132"/>
        <v>0</v>
      </c>
      <c r="FZ95" s="322">
        <f t="shared" si="132"/>
        <v>0</v>
      </c>
      <c r="GA95" s="322">
        <f t="shared" si="132"/>
        <v>0</v>
      </c>
      <c r="GB95" s="322">
        <f t="shared" si="132"/>
        <v>0</v>
      </c>
      <c r="GC95" s="322">
        <f t="shared" si="132"/>
        <v>0</v>
      </c>
      <c r="GD95" s="322">
        <f t="shared" si="132"/>
        <v>0</v>
      </c>
      <c r="GE95" s="322">
        <f t="shared" si="132"/>
        <v>0</v>
      </c>
      <c r="GF95" s="322">
        <f t="shared" si="132"/>
        <v>0</v>
      </c>
      <c r="GG95" s="322">
        <f t="shared" si="132"/>
        <v>0</v>
      </c>
      <c r="GH95" s="322">
        <f t="shared" si="132"/>
        <v>0</v>
      </c>
      <c r="GI95" s="322">
        <f t="shared" si="132"/>
        <v>0</v>
      </c>
      <c r="GJ95" s="322">
        <f t="shared" si="132"/>
        <v>0</v>
      </c>
      <c r="GK95" s="322">
        <f t="shared" si="132"/>
        <v>0</v>
      </c>
      <c r="GL95" s="322">
        <f t="shared" si="132"/>
        <v>0</v>
      </c>
      <c r="GM95" s="322">
        <f t="shared" ref="GM95:IX95" si="133">IF($C$42+12*($B92-1)=GM$63,$E$49,0)</f>
        <v>0</v>
      </c>
      <c r="GN95" s="322">
        <f t="shared" si="133"/>
        <v>0</v>
      </c>
      <c r="GO95" s="322">
        <f t="shared" si="133"/>
        <v>0</v>
      </c>
      <c r="GP95" s="322">
        <f t="shared" si="133"/>
        <v>0</v>
      </c>
      <c r="GQ95" s="322">
        <f t="shared" si="133"/>
        <v>0</v>
      </c>
      <c r="GR95" s="322">
        <f t="shared" si="133"/>
        <v>0</v>
      </c>
      <c r="GS95" s="322">
        <f t="shared" si="133"/>
        <v>0</v>
      </c>
      <c r="GT95" s="322">
        <f t="shared" si="133"/>
        <v>0</v>
      </c>
      <c r="GU95" s="322">
        <f t="shared" si="133"/>
        <v>0</v>
      </c>
      <c r="GV95" s="322">
        <f t="shared" si="133"/>
        <v>0</v>
      </c>
      <c r="GW95" s="322">
        <f t="shared" si="133"/>
        <v>0</v>
      </c>
      <c r="GX95" s="322">
        <f t="shared" si="133"/>
        <v>0</v>
      </c>
      <c r="GY95" s="322">
        <f t="shared" si="133"/>
        <v>0</v>
      </c>
      <c r="GZ95" s="322">
        <f t="shared" si="133"/>
        <v>0</v>
      </c>
      <c r="HA95" s="322">
        <f t="shared" si="133"/>
        <v>0</v>
      </c>
      <c r="HB95" s="322">
        <f t="shared" si="133"/>
        <v>0</v>
      </c>
      <c r="HC95" s="322">
        <f t="shared" si="133"/>
        <v>0</v>
      </c>
      <c r="HD95" s="322">
        <f t="shared" si="133"/>
        <v>0</v>
      </c>
      <c r="HE95" s="322">
        <f t="shared" si="133"/>
        <v>0</v>
      </c>
      <c r="HF95" s="322">
        <f t="shared" si="133"/>
        <v>0</v>
      </c>
      <c r="HG95" s="322">
        <f t="shared" si="133"/>
        <v>0</v>
      </c>
      <c r="HH95" s="322">
        <f t="shared" si="133"/>
        <v>0</v>
      </c>
      <c r="HI95" s="322">
        <f t="shared" si="133"/>
        <v>0</v>
      </c>
      <c r="HJ95" s="322">
        <f t="shared" si="133"/>
        <v>0</v>
      </c>
      <c r="HK95" s="322">
        <f t="shared" si="133"/>
        <v>0</v>
      </c>
      <c r="HL95" s="322">
        <f t="shared" si="133"/>
        <v>0</v>
      </c>
      <c r="HM95" s="322">
        <f t="shared" si="133"/>
        <v>0</v>
      </c>
      <c r="HN95" s="322">
        <f t="shared" si="133"/>
        <v>0</v>
      </c>
      <c r="HO95" s="322">
        <f t="shared" si="133"/>
        <v>0</v>
      </c>
      <c r="HP95" s="322">
        <f t="shared" si="133"/>
        <v>0</v>
      </c>
      <c r="HQ95" s="322">
        <f t="shared" si="133"/>
        <v>0</v>
      </c>
      <c r="HR95" s="322">
        <f t="shared" si="133"/>
        <v>0</v>
      </c>
      <c r="HS95" s="322">
        <f t="shared" si="133"/>
        <v>0</v>
      </c>
      <c r="HT95" s="322">
        <f t="shared" si="133"/>
        <v>0</v>
      </c>
      <c r="HU95" s="322">
        <f t="shared" si="133"/>
        <v>0</v>
      </c>
      <c r="HV95" s="322">
        <f t="shared" si="133"/>
        <v>0</v>
      </c>
      <c r="HW95" s="322">
        <f t="shared" si="133"/>
        <v>0</v>
      </c>
      <c r="HX95" s="322">
        <f t="shared" si="133"/>
        <v>0</v>
      </c>
      <c r="HY95" s="322">
        <f t="shared" si="133"/>
        <v>0</v>
      </c>
      <c r="HZ95" s="322">
        <f t="shared" si="133"/>
        <v>0</v>
      </c>
      <c r="IA95" s="322">
        <f t="shared" si="133"/>
        <v>0</v>
      </c>
      <c r="IB95" s="322">
        <f t="shared" si="133"/>
        <v>0</v>
      </c>
      <c r="IC95" s="322">
        <f t="shared" si="133"/>
        <v>0</v>
      </c>
      <c r="ID95" s="322">
        <f t="shared" si="133"/>
        <v>0</v>
      </c>
      <c r="IE95" s="322">
        <f t="shared" si="133"/>
        <v>0</v>
      </c>
      <c r="IF95" s="322">
        <f t="shared" si="133"/>
        <v>0</v>
      </c>
      <c r="IG95" s="322">
        <f t="shared" si="133"/>
        <v>0</v>
      </c>
      <c r="IH95" s="322">
        <f t="shared" si="133"/>
        <v>0</v>
      </c>
      <c r="II95" s="322">
        <f t="shared" si="133"/>
        <v>0</v>
      </c>
      <c r="IJ95" s="322">
        <f t="shared" si="133"/>
        <v>0</v>
      </c>
      <c r="IK95" s="322">
        <f t="shared" si="133"/>
        <v>0</v>
      </c>
      <c r="IL95" s="322">
        <f t="shared" si="133"/>
        <v>0</v>
      </c>
      <c r="IM95" s="322">
        <f t="shared" si="133"/>
        <v>0</v>
      </c>
      <c r="IN95" s="322">
        <f t="shared" si="133"/>
        <v>0</v>
      </c>
      <c r="IO95" s="322">
        <f t="shared" si="133"/>
        <v>0</v>
      </c>
      <c r="IP95" s="322">
        <f t="shared" si="133"/>
        <v>0</v>
      </c>
      <c r="IQ95" s="322">
        <f t="shared" si="133"/>
        <v>0</v>
      </c>
      <c r="IR95" s="322">
        <f t="shared" si="133"/>
        <v>0</v>
      </c>
      <c r="IS95" s="322">
        <f t="shared" si="133"/>
        <v>0</v>
      </c>
      <c r="IT95" s="322">
        <f t="shared" si="133"/>
        <v>0</v>
      </c>
      <c r="IU95" s="322">
        <f t="shared" si="133"/>
        <v>0</v>
      </c>
      <c r="IV95" s="322">
        <f t="shared" si="133"/>
        <v>0</v>
      </c>
      <c r="IW95" s="322">
        <f t="shared" si="133"/>
        <v>0</v>
      </c>
      <c r="IX95" s="322">
        <f t="shared" si="133"/>
        <v>0</v>
      </c>
      <c r="IY95" s="322">
        <f t="shared" ref="IY95:JV95" si="134">IF($C$42+12*($B92-1)=IY$63,$E$49,0)</f>
        <v>0</v>
      </c>
      <c r="IZ95" s="322">
        <f t="shared" si="134"/>
        <v>0</v>
      </c>
      <c r="JA95" s="322">
        <f t="shared" si="134"/>
        <v>0</v>
      </c>
      <c r="JB95" s="322">
        <f t="shared" si="134"/>
        <v>0</v>
      </c>
      <c r="JC95" s="322">
        <f t="shared" si="134"/>
        <v>0</v>
      </c>
      <c r="JD95" s="322">
        <f t="shared" si="134"/>
        <v>0</v>
      </c>
      <c r="JE95" s="322">
        <f t="shared" si="134"/>
        <v>0</v>
      </c>
      <c r="JF95" s="322">
        <f t="shared" si="134"/>
        <v>0</v>
      </c>
      <c r="JG95" s="322">
        <f t="shared" si="134"/>
        <v>0</v>
      </c>
      <c r="JH95" s="322">
        <f t="shared" si="134"/>
        <v>0</v>
      </c>
      <c r="JI95" s="322">
        <f t="shared" si="134"/>
        <v>0</v>
      </c>
      <c r="JJ95" s="322">
        <f t="shared" si="134"/>
        <v>0</v>
      </c>
      <c r="JK95" s="322">
        <f t="shared" si="134"/>
        <v>0</v>
      </c>
      <c r="JL95" s="322">
        <f t="shared" si="134"/>
        <v>0</v>
      </c>
      <c r="JM95" s="322">
        <f t="shared" si="134"/>
        <v>0</v>
      </c>
      <c r="JN95" s="322">
        <f t="shared" si="134"/>
        <v>0</v>
      </c>
      <c r="JO95" s="322">
        <f t="shared" si="134"/>
        <v>0</v>
      </c>
      <c r="JP95" s="322">
        <f t="shared" si="134"/>
        <v>0</v>
      </c>
      <c r="JQ95" s="322">
        <f t="shared" si="134"/>
        <v>0</v>
      </c>
      <c r="JR95" s="322">
        <f t="shared" si="134"/>
        <v>0</v>
      </c>
      <c r="JS95" s="322">
        <f t="shared" si="134"/>
        <v>0</v>
      </c>
      <c r="JT95" s="322">
        <f t="shared" si="134"/>
        <v>0</v>
      </c>
      <c r="JU95" s="322">
        <f t="shared" si="134"/>
        <v>0</v>
      </c>
      <c r="JV95" s="322">
        <f t="shared" si="134"/>
        <v>0</v>
      </c>
    </row>
    <row r="96" spans="1:282" hidden="1" x14ac:dyDescent="0.25">
      <c r="A96" t="s">
        <v>476</v>
      </c>
      <c r="B96" s="313"/>
      <c r="C96" s="322">
        <f t="shared" ref="C96:BN96" si="135">IF(AND(C$66&gt;0,C$66&lt;=$C$38),PPMT($C$37,C$66,$C$38,$E$50),0)</f>
        <v>0</v>
      </c>
      <c r="D96" s="322">
        <f t="shared" si="135"/>
        <v>0</v>
      </c>
      <c r="E96" s="322">
        <f t="shared" si="135"/>
        <v>0</v>
      </c>
      <c r="F96" s="322">
        <f t="shared" si="135"/>
        <v>0</v>
      </c>
      <c r="G96" s="322">
        <f t="shared" si="135"/>
        <v>0</v>
      </c>
      <c r="H96" s="322">
        <f t="shared" si="135"/>
        <v>0</v>
      </c>
      <c r="I96" s="322">
        <f t="shared" si="135"/>
        <v>0</v>
      </c>
      <c r="J96" s="322">
        <f t="shared" si="135"/>
        <v>0</v>
      </c>
      <c r="K96" s="322">
        <f t="shared" si="135"/>
        <v>0</v>
      </c>
      <c r="L96" s="322">
        <f t="shared" si="135"/>
        <v>0</v>
      </c>
      <c r="M96" s="322">
        <f t="shared" si="135"/>
        <v>0</v>
      </c>
      <c r="N96" s="322">
        <f t="shared" si="135"/>
        <v>0</v>
      </c>
      <c r="O96" s="322">
        <f t="shared" si="135"/>
        <v>0</v>
      </c>
      <c r="P96" s="322">
        <f t="shared" si="135"/>
        <v>0</v>
      </c>
      <c r="Q96" s="322">
        <f t="shared" si="135"/>
        <v>0</v>
      </c>
      <c r="R96" s="322">
        <f t="shared" si="135"/>
        <v>0</v>
      </c>
      <c r="S96" s="322">
        <f t="shared" si="135"/>
        <v>0</v>
      </c>
      <c r="T96" s="322">
        <f t="shared" si="135"/>
        <v>0</v>
      </c>
      <c r="U96" s="322">
        <f t="shared" si="135"/>
        <v>0</v>
      </c>
      <c r="V96" s="322">
        <f t="shared" si="135"/>
        <v>0</v>
      </c>
      <c r="W96" s="322">
        <f t="shared" si="135"/>
        <v>0</v>
      </c>
      <c r="X96" s="322">
        <f t="shared" si="135"/>
        <v>0</v>
      </c>
      <c r="Y96" s="322">
        <f t="shared" si="135"/>
        <v>0</v>
      </c>
      <c r="Z96" s="322">
        <f t="shared" si="135"/>
        <v>0</v>
      </c>
      <c r="AA96" s="322">
        <f t="shared" si="135"/>
        <v>0</v>
      </c>
      <c r="AB96" s="322">
        <f t="shared" si="135"/>
        <v>0</v>
      </c>
      <c r="AC96" s="322">
        <f t="shared" si="135"/>
        <v>0</v>
      </c>
      <c r="AD96" s="322">
        <f t="shared" si="135"/>
        <v>0</v>
      </c>
      <c r="AE96" s="322">
        <f t="shared" si="135"/>
        <v>0</v>
      </c>
      <c r="AF96" s="322">
        <f t="shared" si="135"/>
        <v>0</v>
      </c>
      <c r="AG96" s="322">
        <f t="shared" si="135"/>
        <v>0</v>
      </c>
      <c r="AH96" s="322">
        <f t="shared" si="135"/>
        <v>0</v>
      </c>
      <c r="AI96" s="322">
        <f t="shared" si="135"/>
        <v>0</v>
      </c>
      <c r="AJ96" s="322">
        <f t="shared" si="135"/>
        <v>0</v>
      </c>
      <c r="AK96" s="322">
        <f t="shared" si="135"/>
        <v>0</v>
      </c>
      <c r="AL96" s="322">
        <f t="shared" si="135"/>
        <v>0</v>
      </c>
      <c r="AM96" s="322">
        <f t="shared" si="135"/>
        <v>0</v>
      </c>
      <c r="AN96" s="322">
        <f t="shared" si="135"/>
        <v>0</v>
      </c>
      <c r="AO96" s="322">
        <f t="shared" si="135"/>
        <v>0</v>
      </c>
      <c r="AP96" s="322">
        <f t="shared" si="135"/>
        <v>0</v>
      </c>
      <c r="AQ96" s="322">
        <f t="shared" si="135"/>
        <v>0</v>
      </c>
      <c r="AR96" s="322">
        <f t="shared" si="135"/>
        <v>0</v>
      </c>
      <c r="AS96" s="322">
        <f t="shared" si="135"/>
        <v>0</v>
      </c>
      <c r="AT96" s="322">
        <f t="shared" si="135"/>
        <v>0</v>
      </c>
      <c r="AU96" s="322">
        <f t="shared" si="135"/>
        <v>0</v>
      </c>
      <c r="AV96" s="322">
        <f t="shared" si="135"/>
        <v>0</v>
      </c>
      <c r="AW96" s="322">
        <f t="shared" si="135"/>
        <v>0</v>
      </c>
      <c r="AX96" s="322">
        <f t="shared" si="135"/>
        <v>0</v>
      </c>
      <c r="AY96" s="322">
        <f t="shared" si="135"/>
        <v>0</v>
      </c>
      <c r="AZ96" s="322">
        <f t="shared" si="135"/>
        <v>0</v>
      </c>
      <c r="BA96" s="322">
        <f t="shared" si="135"/>
        <v>0</v>
      </c>
      <c r="BB96" s="322">
        <f t="shared" si="135"/>
        <v>0</v>
      </c>
      <c r="BC96" s="322">
        <f t="shared" si="135"/>
        <v>0</v>
      </c>
      <c r="BD96" s="322">
        <f t="shared" si="135"/>
        <v>0</v>
      </c>
      <c r="BE96" s="322">
        <f t="shared" si="135"/>
        <v>0</v>
      </c>
      <c r="BF96" s="322">
        <f t="shared" si="135"/>
        <v>0</v>
      </c>
      <c r="BG96" s="322">
        <f t="shared" si="135"/>
        <v>0</v>
      </c>
      <c r="BH96" s="322">
        <f t="shared" si="135"/>
        <v>0</v>
      </c>
      <c r="BI96" s="322">
        <f t="shared" si="135"/>
        <v>0</v>
      </c>
      <c r="BJ96" s="322">
        <f t="shared" si="135"/>
        <v>0</v>
      </c>
      <c r="BK96" s="322">
        <f t="shared" si="135"/>
        <v>0</v>
      </c>
      <c r="BL96" s="322">
        <f t="shared" si="135"/>
        <v>0</v>
      </c>
      <c r="BM96" s="322">
        <f t="shared" si="135"/>
        <v>0</v>
      </c>
      <c r="BN96" s="322">
        <f t="shared" si="135"/>
        <v>0</v>
      </c>
      <c r="BO96" s="322">
        <f t="shared" ref="BO96:DZ96" si="136">IF(AND(BO$66&gt;0,BO$66&lt;=$C$38),PPMT($C$37,BO$66,$C$38,$E$50),0)</f>
        <v>0</v>
      </c>
      <c r="BP96" s="322">
        <f t="shared" si="136"/>
        <v>0</v>
      </c>
      <c r="BQ96" s="322">
        <f t="shared" si="136"/>
        <v>0</v>
      </c>
      <c r="BR96" s="322">
        <f t="shared" si="136"/>
        <v>0</v>
      </c>
      <c r="BS96" s="322">
        <f t="shared" si="136"/>
        <v>0</v>
      </c>
      <c r="BT96" s="322">
        <f t="shared" si="136"/>
        <v>0</v>
      </c>
      <c r="BU96" s="322">
        <f t="shared" si="136"/>
        <v>0</v>
      </c>
      <c r="BV96" s="322">
        <f t="shared" si="136"/>
        <v>0</v>
      </c>
      <c r="BW96" s="322">
        <f t="shared" si="136"/>
        <v>0</v>
      </c>
      <c r="BX96" s="322">
        <f t="shared" si="136"/>
        <v>0</v>
      </c>
      <c r="BY96" s="322">
        <f t="shared" si="136"/>
        <v>0</v>
      </c>
      <c r="BZ96" s="322">
        <f t="shared" si="136"/>
        <v>0</v>
      </c>
      <c r="CA96" s="322">
        <f t="shared" si="136"/>
        <v>0</v>
      </c>
      <c r="CB96" s="322">
        <f t="shared" si="136"/>
        <v>0</v>
      </c>
      <c r="CC96" s="322">
        <f t="shared" si="136"/>
        <v>0</v>
      </c>
      <c r="CD96" s="322">
        <f t="shared" si="136"/>
        <v>0</v>
      </c>
      <c r="CE96" s="322">
        <f t="shared" si="136"/>
        <v>0</v>
      </c>
      <c r="CF96" s="322">
        <f t="shared" si="136"/>
        <v>0</v>
      </c>
      <c r="CG96" s="322">
        <f t="shared" si="136"/>
        <v>0</v>
      </c>
      <c r="CH96" s="322">
        <f t="shared" si="136"/>
        <v>0</v>
      </c>
      <c r="CI96" s="322">
        <f t="shared" si="136"/>
        <v>0</v>
      </c>
      <c r="CJ96" s="322">
        <f t="shared" si="136"/>
        <v>0</v>
      </c>
      <c r="CK96" s="322">
        <f t="shared" si="136"/>
        <v>0</v>
      </c>
      <c r="CL96" s="322">
        <f t="shared" si="136"/>
        <v>0</v>
      </c>
      <c r="CM96" s="322">
        <f t="shared" si="136"/>
        <v>0</v>
      </c>
      <c r="CN96" s="322">
        <f t="shared" si="136"/>
        <v>0</v>
      </c>
      <c r="CO96" s="322">
        <f t="shared" si="136"/>
        <v>0</v>
      </c>
      <c r="CP96" s="322">
        <f t="shared" si="136"/>
        <v>0</v>
      </c>
      <c r="CQ96" s="322">
        <f t="shared" si="136"/>
        <v>0</v>
      </c>
      <c r="CR96" s="322">
        <f t="shared" si="136"/>
        <v>0</v>
      </c>
      <c r="CS96" s="322">
        <f t="shared" si="136"/>
        <v>0</v>
      </c>
      <c r="CT96" s="322">
        <f t="shared" si="136"/>
        <v>0</v>
      </c>
      <c r="CU96" s="322">
        <f t="shared" si="136"/>
        <v>0</v>
      </c>
      <c r="CV96" s="322">
        <f t="shared" si="136"/>
        <v>0</v>
      </c>
      <c r="CW96" s="322">
        <f t="shared" si="136"/>
        <v>0</v>
      </c>
      <c r="CX96" s="322">
        <f t="shared" si="136"/>
        <v>0</v>
      </c>
      <c r="CY96" s="322">
        <f t="shared" si="136"/>
        <v>0</v>
      </c>
      <c r="CZ96" s="322">
        <f t="shared" si="136"/>
        <v>0</v>
      </c>
      <c r="DA96" s="322">
        <f t="shared" si="136"/>
        <v>0</v>
      </c>
      <c r="DB96" s="322">
        <f t="shared" si="136"/>
        <v>0</v>
      </c>
      <c r="DC96" s="322">
        <f t="shared" si="136"/>
        <v>0</v>
      </c>
      <c r="DD96" s="322">
        <f t="shared" si="136"/>
        <v>0</v>
      </c>
      <c r="DE96" s="322">
        <f t="shared" si="136"/>
        <v>0</v>
      </c>
      <c r="DF96" s="322">
        <f t="shared" si="136"/>
        <v>0</v>
      </c>
      <c r="DG96" s="322">
        <f t="shared" si="136"/>
        <v>0</v>
      </c>
      <c r="DH96" s="322">
        <f t="shared" si="136"/>
        <v>0</v>
      </c>
      <c r="DI96" s="322">
        <f t="shared" si="136"/>
        <v>0</v>
      </c>
      <c r="DJ96" s="322">
        <f t="shared" si="136"/>
        <v>0</v>
      </c>
      <c r="DK96" s="322">
        <f t="shared" si="136"/>
        <v>0</v>
      </c>
      <c r="DL96" s="322">
        <f t="shared" si="136"/>
        <v>0</v>
      </c>
      <c r="DM96" s="322">
        <f t="shared" si="136"/>
        <v>0</v>
      </c>
      <c r="DN96" s="322">
        <f t="shared" si="136"/>
        <v>0</v>
      </c>
      <c r="DO96" s="322">
        <f t="shared" si="136"/>
        <v>0</v>
      </c>
      <c r="DP96" s="322">
        <f t="shared" si="136"/>
        <v>0</v>
      </c>
      <c r="DQ96" s="322">
        <f t="shared" si="136"/>
        <v>0</v>
      </c>
      <c r="DR96" s="322">
        <f t="shared" si="136"/>
        <v>0</v>
      </c>
      <c r="DS96" s="322">
        <f t="shared" si="136"/>
        <v>0</v>
      </c>
      <c r="DT96" s="322">
        <f t="shared" si="136"/>
        <v>0</v>
      </c>
      <c r="DU96" s="322">
        <f t="shared" si="136"/>
        <v>0</v>
      </c>
      <c r="DV96" s="322">
        <f t="shared" si="136"/>
        <v>0</v>
      </c>
      <c r="DW96" s="322">
        <f t="shared" si="136"/>
        <v>0</v>
      </c>
      <c r="DX96" s="322">
        <f t="shared" si="136"/>
        <v>0</v>
      </c>
      <c r="DY96" s="322">
        <f t="shared" si="136"/>
        <v>0</v>
      </c>
      <c r="DZ96" s="322">
        <f t="shared" si="136"/>
        <v>0</v>
      </c>
      <c r="EA96" s="322">
        <f t="shared" ref="EA96:GL96" si="137">IF(AND(EA$66&gt;0,EA$66&lt;=$C$38),PPMT($C$37,EA$66,$C$38,$E$50),0)</f>
        <v>0</v>
      </c>
      <c r="EB96" s="322">
        <f t="shared" si="137"/>
        <v>0</v>
      </c>
      <c r="EC96" s="322">
        <f t="shared" si="137"/>
        <v>0</v>
      </c>
      <c r="ED96" s="322">
        <f t="shared" si="137"/>
        <v>0</v>
      </c>
      <c r="EE96" s="322">
        <f t="shared" si="137"/>
        <v>0</v>
      </c>
      <c r="EF96" s="322">
        <f t="shared" si="137"/>
        <v>0</v>
      </c>
      <c r="EG96" s="322">
        <f t="shared" si="137"/>
        <v>0</v>
      </c>
      <c r="EH96" s="322">
        <f t="shared" si="137"/>
        <v>0</v>
      </c>
      <c r="EI96" s="322">
        <f t="shared" si="137"/>
        <v>0</v>
      </c>
      <c r="EJ96" s="322">
        <f t="shared" si="137"/>
        <v>0</v>
      </c>
      <c r="EK96" s="322">
        <f t="shared" si="137"/>
        <v>0</v>
      </c>
      <c r="EL96" s="322">
        <f t="shared" si="137"/>
        <v>0</v>
      </c>
      <c r="EM96" s="322">
        <f t="shared" si="137"/>
        <v>0</v>
      </c>
      <c r="EN96" s="322">
        <f t="shared" si="137"/>
        <v>0</v>
      </c>
      <c r="EO96" s="322">
        <f t="shared" si="137"/>
        <v>0</v>
      </c>
      <c r="EP96" s="322">
        <f t="shared" si="137"/>
        <v>0</v>
      </c>
      <c r="EQ96" s="322">
        <f t="shared" si="137"/>
        <v>0</v>
      </c>
      <c r="ER96" s="322">
        <f t="shared" si="137"/>
        <v>0</v>
      </c>
      <c r="ES96" s="322">
        <f t="shared" si="137"/>
        <v>0</v>
      </c>
      <c r="ET96" s="322">
        <f t="shared" si="137"/>
        <v>0</v>
      </c>
      <c r="EU96" s="322">
        <f t="shared" si="137"/>
        <v>0</v>
      </c>
      <c r="EV96" s="322">
        <f t="shared" si="137"/>
        <v>0</v>
      </c>
      <c r="EW96" s="322">
        <f t="shared" si="137"/>
        <v>0</v>
      </c>
      <c r="EX96" s="322">
        <f t="shared" si="137"/>
        <v>0</v>
      </c>
      <c r="EY96" s="322">
        <f t="shared" si="137"/>
        <v>0</v>
      </c>
      <c r="EZ96" s="322">
        <f t="shared" si="137"/>
        <v>0</v>
      </c>
      <c r="FA96" s="322">
        <f t="shared" si="137"/>
        <v>0</v>
      </c>
      <c r="FB96" s="322">
        <f t="shared" si="137"/>
        <v>0</v>
      </c>
      <c r="FC96" s="322">
        <f t="shared" si="137"/>
        <v>0</v>
      </c>
      <c r="FD96" s="322">
        <f t="shared" si="137"/>
        <v>0</v>
      </c>
      <c r="FE96" s="322">
        <f t="shared" si="137"/>
        <v>0</v>
      </c>
      <c r="FF96" s="322">
        <f t="shared" si="137"/>
        <v>0</v>
      </c>
      <c r="FG96" s="322">
        <f t="shared" si="137"/>
        <v>0</v>
      </c>
      <c r="FH96" s="322">
        <f t="shared" si="137"/>
        <v>0</v>
      </c>
      <c r="FI96" s="322">
        <f t="shared" si="137"/>
        <v>0</v>
      </c>
      <c r="FJ96" s="322">
        <f t="shared" si="137"/>
        <v>0</v>
      </c>
      <c r="FK96" s="322">
        <f t="shared" si="137"/>
        <v>0</v>
      </c>
      <c r="FL96" s="322">
        <f t="shared" si="137"/>
        <v>0</v>
      </c>
      <c r="FM96" s="322">
        <f t="shared" si="137"/>
        <v>0</v>
      </c>
      <c r="FN96" s="322">
        <f t="shared" si="137"/>
        <v>0</v>
      </c>
      <c r="FO96" s="322">
        <f t="shared" si="137"/>
        <v>0</v>
      </c>
      <c r="FP96" s="322">
        <f t="shared" si="137"/>
        <v>0</v>
      </c>
      <c r="FQ96" s="322">
        <f t="shared" si="137"/>
        <v>0</v>
      </c>
      <c r="FR96" s="322">
        <f t="shared" si="137"/>
        <v>0</v>
      </c>
      <c r="FS96" s="322">
        <f t="shared" si="137"/>
        <v>0</v>
      </c>
      <c r="FT96" s="322">
        <f t="shared" si="137"/>
        <v>0</v>
      </c>
      <c r="FU96" s="322">
        <f t="shared" si="137"/>
        <v>0</v>
      </c>
      <c r="FV96" s="322">
        <f t="shared" si="137"/>
        <v>0</v>
      </c>
      <c r="FW96" s="322">
        <f t="shared" si="137"/>
        <v>0</v>
      </c>
      <c r="FX96" s="322">
        <f t="shared" si="137"/>
        <v>0</v>
      </c>
      <c r="FY96" s="322">
        <f t="shared" si="137"/>
        <v>0</v>
      </c>
      <c r="FZ96" s="322">
        <f t="shared" si="137"/>
        <v>0</v>
      </c>
      <c r="GA96" s="322">
        <f t="shared" si="137"/>
        <v>0</v>
      </c>
      <c r="GB96" s="322">
        <f t="shared" si="137"/>
        <v>0</v>
      </c>
      <c r="GC96" s="322">
        <f t="shared" si="137"/>
        <v>0</v>
      </c>
      <c r="GD96" s="322">
        <f t="shared" si="137"/>
        <v>0</v>
      </c>
      <c r="GE96" s="322">
        <f t="shared" si="137"/>
        <v>0</v>
      </c>
      <c r="GF96" s="322">
        <f t="shared" si="137"/>
        <v>0</v>
      </c>
      <c r="GG96" s="322">
        <f t="shared" si="137"/>
        <v>0</v>
      </c>
      <c r="GH96" s="322">
        <f t="shared" si="137"/>
        <v>0</v>
      </c>
      <c r="GI96" s="322">
        <f t="shared" si="137"/>
        <v>0</v>
      </c>
      <c r="GJ96" s="322">
        <f t="shared" si="137"/>
        <v>0</v>
      </c>
      <c r="GK96" s="322">
        <f t="shared" si="137"/>
        <v>0</v>
      </c>
      <c r="GL96" s="322">
        <f t="shared" si="137"/>
        <v>0</v>
      </c>
      <c r="GM96" s="322">
        <f t="shared" ref="GM96:IX96" si="138">IF(AND(GM$66&gt;0,GM$66&lt;=$C$38),PPMT($C$37,GM$66,$C$38,$E$50),0)</f>
        <v>0</v>
      </c>
      <c r="GN96" s="322">
        <f t="shared" si="138"/>
        <v>0</v>
      </c>
      <c r="GO96" s="322">
        <f t="shared" si="138"/>
        <v>0</v>
      </c>
      <c r="GP96" s="322">
        <f t="shared" si="138"/>
        <v>0</v>
      </c>
      <c r="GQ96" s="322">
        <f t="shared" si="138"/>
        <v>0</v>
      </c>
      <c r="GR96" s="322">
        <f t="shared" si="138"/>
        <v>0</v>
      </c>
      <c r="GS96" s="322">
        <f t="shared" si="138"/>
        <v>0</v>
      </c>
      <c r="GT96" s="322">
        <f t="shared" si="138"/>
        <v>0</v>
      </c>
      <c r="GU96" s="322">
        <f t="shared" si="138"/>
        <v>0</v>
      </c>
      <c r="GV96" s="322">
        <f t="shared" si="138"/>
        <v>0</v>
      </c>
      <c r="GW96" s="322">
        <f t="shared" si="138"/>
        <v>0</v>
      </c>
      <c r="GX96" s="322">
        <f t="shared" si="138"/>
        <v>0</v>
      </c>
      <c r="GY96" s="322">
        <f t="shared" si="138"/>
        <v>0</v>
      </c>
      <c r="GZ96" s="322">
        <f t="shared" si="138"/>
        <v>0</v>
      </c>
      <c r="HA96" s="322">
        <f t="shared" si="138"/>
        <v>0</v>
      </c>
      <c r="HB96" s="322">
        <f t="shared" si="138"/>
        <v>0</v>
      </c>
      <c r="HC96" s="322">
        <f t="shared" si="138"/>
        <v>0</v>
      </c>
      <c r="HD96" s="322">
        <f t="shared" si="138"/>
        <v>0</v>
      </c>
      <c r="HE96" s="322">
        <f t="shared" si="138"/>
        <v>0</v>
      </c>
      <c r="HF96" s="322">
        <f t="shared" si="138"/>
        <v>0</v>
      </c>
      <c r="HG96" s="322">
        <f t="shared" si="138"/>
        <v>0</v>
      </c>
      <c r="HH96" s="322">
        <f t="shared" si="138"/>
        <v>0</v>
      </c>
      <c r="HI96" s="322">
        <f t="shared" si="138"/>
        <v>0</v>
      </c>
      <c r="HJ96" s="322">
        <f t="shared" si="138"/>
        <v>0</v>
      </c>
      <c r="HK96" s="322">
        <f t="shared" si="138"/>
        <v>0</v>
      </c>
      <c r="HL96" s="322">
        <f t="shared" si="138"/>
        <v>0</v>
      </c>
      <c r="HM96" s="322">
        <f t="shared" si="138"/>
        <v>0</v>
      </c>
      <c r="HN96" s="322">
        <f t="shared" si="138"/>
        <v>0</v>
      </c>
      <c r="HO96" s="322">
        <f t="shared" si="138"/>
        <v>0</v>
      </c>
      <c r="HP96" s="322">
        <f t="shared" si="138"/>
        <v>0</v>
      </c>
      <c r="HQ96" s="322">
        <f t="shared" si="138"/>
        <v>0</v>
      </c>
      <c r="HR96" s="322">
        <f t="shared" si="138"/>
        <v>0</v>
      </c>
      <c r="HS96" s="322">
        <f t="shared" si="138"/>
        <v>0</v>
      </c>
      <c r="HT96" s="322">
        <f t="shared" si="138"/>
        <v>0</v>
      </c>
      <c r="HU96" s="322">
        <f t="shared" si="138"/>
        <v>0</v>
      </c>
      <c r="HV96" s="322">
        <f t="shared" si="138"/>
        <v>0</v>
      </c>
      <c r="HW96" s="322">
        <f t="shared" si="138"/>
        <v>0</v>
      </c>
      <c r="HX96" s="322">
        <f t="shared" si="138"/>
        <v>0</v>
      </c>
      <c r="HY96" s="322">
        <f t="shared" si="138"/>
        <v>0</v>
      </c>
      <c r="HZ96" s="322">
        <f t="shared" si="138"/>
        <v>0</v>
      </c>
      <c r="IA96" s="322">
        <f t="shared" si="138"/>
        <v>0</v>
      </c>
      <c r="IB96" s="322">
        <f t="shared" si="138"/>
        <v>0</v>
      </c>
      <c r="IC96" s="322">
        <f t="shared" si="138"/>
        <v>0</v>
      </c>
      <c r="ID96" s="322">
        <f t="shared" si="138"/>
        <v>0</v>
      </c>
      <c r="IE96" s="322">
        <f t="shared" si="138"/>
        <v>0</v>
      </c>
      <c r="IF96" s="322">
        <f t="shared" si="138"/>
        <v>0</v>
      </c>
      <c r="IG96" s="322">
        <f t="shared" si="138"/>
        <v>0</v>
      </c>
      <c r="IH96" s="322">
        <f t="shared" si="138"/>
        <v>0</v>
      </c>
      <c r="II96" s="322">
        <f t="shared" si="138"/>
        <v>0</v>
      </c>
      <c r="IJ96" s="322">
        <f t="shared" si="138"/>
        <v>0</v>
      </c>
      <c r="IK96" s="322">
        <f t="shared" si="138"/>
        <v>0</v>
      </c>
      <c r="IL96" s="322">
        <f t="shared" si="138"/>
        <v>0</v>
      </c>
      <c r="IM96" s="322">
        <f t="shared" si="138"/>
        <v>0</v>
      </c>
      <c r="IN96" s="322">
        <f t="shared" si="138"/>
        <v>0</v>
      </c>
      <c r="IO96" s="322">
        <f t="shared" si="138"/>
        <v>0</v>
      </c>
      <c r="IP96" s="322">
        <f t="shared" si="138"/>
        <v>0</v>
      </c>
      <c r="IQ96" s="322">
        <f t="shared" si="138"/>
        <v>0</v>
      </c>
      <c r="IR96" s="322">
        <f t="shared" si="138"/>
        <v>0</v>
      </c>
      <c r="IS96" s="322">
        <f t="shared" si="138"/>
        <v>0</v>
      </c>
      <c r="IT96" s="322">
        <f t="shared" si="138"/>
        <v>0</v>
      </c>
      <c r="IU96" s="322">
        <f t="shared" si="138"/>
        <v>0</v>
      </c>
      <c r="IV96" s="322">
        <f t="shared" si="138"/>
        <v>0</v>
      </c>
      <c r="IW96" s="322">
        <f t="shared" si="138"/>
        <v>0</v>
      </c>
      <c r="IX96" s="322">
        <f t="shared" si="138"/>
        <v>0</v>
      </c>
      <c r="IY96" s="322">
        <f t="shared" ref="IY96:JV96" si="139">IF(AND(IY$66&gt;0,IY$66&lt;=$C$38),PPMT($C$37,IY$66,$C$38,$E$50),0)</f>
        <v>0</v>
      </c>
      <c r="IZ96" s="322">
        <f t="shared" si="139"/>
        <v>0</v>
      </c>
      <c r="JA96" s="322">
        <f t="shared" si="139"/>
        <v>0</v>
      </c>
      <c r="JB96" s="322">
        <f t="shared" si="139"/>
        <v>0</v>
      </c>
      <c r="JC96" s="322">
        <f t="shared" si="139"/>
        <v>0</v>
      </c>
      <c r="JD96" s="322">
        <f t="shared" si="139"/>
        <v>0</v>
      </c>
      <c r="JE96" s="322">
        <f t="shared" si="139"/>
        <v>0</v>
      </c>
      <c r="JF96" s="322">
        <f t="shared" si="139"/>
        <v>0</v>
      </c>
      <c r="JG96" s="322">
        <f t="shared" si="139"/>
        <v>0</v>
      </c>
      <c r="JH96" s="322">
        <f t="shared" si="139"/>
        <v>0</v>
      </c>
      <c r="JI96" s="322">
        <f t="shared" si="139"/>
        <v>0</v>
      </c>
      <c r="JJ96" s="322">
        <f t="shared" si="139"/>
        <v>0</v>
      </c>
      <c r="JK96" s="322">
        <f t="shared" si="139"/>
        <v>0</v>
      </c>
      <c r="JL96" s="322">
        <f t="shared" si="139"/>
        <v>0</v>
      </c>
      <c r="JM96" s="322">
        <f t="shared" si="139"/>
        <v>0</v>
      </c>
      <c r="JN96" s="322">
        <f t="shared" si="139"/>
        <v>0</v>
      </c>
      <c r="JO96" s="322">
        <f t="shared" si="139"/>
        <v>0</v>
      </c>
      <c r="JP96" s="322">
        <f t="shared" si="139"/>
        <v>0</v>
      </c>
      <c r="JQ96" s="322">
        <f t="shared" si="139"/>
        <v>0</v>
      </c>
      <c r="JR96" s="322">
        <f t="shared" si="139"/>
        <v>0</v>
      </c>
      <c r="JS96" s="322">
        <f t="shared" si="139"/>
        <v>0</v>
      </c>
      <c r="JT96" s="322">
        <f t="shared" si="139"/>
        <v>0</v>
      </c>
      <c r="JU96" s="322">
        <f t="shared" si="139"/>
        <v>0</v>
      </c>
      <c r="JV96" s="322">
        <f t="shared" si="139"/>
        <v>0</v>
      </c>
    </row>
    <row r="97" spans="1:282" hidden="1" x14ac:dyDescent="0.25">
      <c r="A97" t="s">
        <v>477</v>
      </c>
      <c r="B97" s="313"/>
      <c r="C97" s="322">
        <f t="shared" ref="C97:BN97" si="140">IF(AND(C$66=0,$D$40=1),C94*$C$37,0)</f>
        <v>0</v>
      </c>
      <c r="D97" s="322">
        <f t="shared" si="140"/>
        <v>0</v>
      </c>
      <c r="E97" s="322">
        <f t="shared" si="140"/>
        <v>0</v>
      </c>
      <c r="F97" s="322">
        <f t="shared" si="140"/>
        <v>0</v>
      </c>
      <c r="G97" s="322">
        <f t="shared" si="140"/>
        <v>0</v>
      </c>
      <c r="H97" s="322">
        <f t="shared" si="140"/>
        <v>0</v>
      </c>
      <c r="I97" s="322">
        <f t="shared" si="140"/>
        <v>0</v>
      </c>
      <c r="J97" s="322">
        <f t="shared" si="140"/>
        <v>0</v>
      </c>
      <c r="K97" s="322">
        <f t="shared" si="140"/>
        <v>0</v>
      </c>
      <c r="L97" s="322">
        <f t="shared" si="140"/>
        <v>0</v>
      </c>
      <c r="M97" s="322">
        <f t="shared" si="140"/>
        <v>0</v>
      </c>
      <c r="N97" s="322">
        <f t="shared" si="140"/>
        <v>0</v>
      </c>
      <c r="O97" s="322">
        <f t="shared" si="140"/>
        <v>0</v>
      </c>
      <c r="P97" s="322">
        <f t="shared" si="140"/>
        <v>0</v>
      </c>
      <c r="Q97" s="322">
        <f t="shared" si="140"/>
        <v>0</v>
      </c>
      <c r="R97" s="322">
        <f t="shared" si="140"/>
        <v>0</v>
      </c>
      <c r="S97" s="322">
        <f t="shared" si="140"/>
        <v>0</v>
      </c>
      <c r="T97" s="322">
        <f t="shared" si="140"/>
        <v>0</v>
      </c>
      <c r="U97" s="322">
        <f t="shared" si="140"/>
        <v>0</v>
      </c>
      <c r="V97" s="322">
        <f t="shared" si="140"/>
        <v>0</v>
      </c>
      <c r="W97" s="322">
        <f t="shared" si="140"/>
        <v>0</v>
      </c>
      <c r="X97" s="322">
        <f t="shared" si="140"/>
        <v>0</v>
      </c>
      <c r="Y97" s="322">
        <f t="shared" si="140"/>
        <v>0</v>
      </c>
      <c r="Z97" s="322">
        <f t="shared" si="140"/>
        <v>0</v>
      </c>
      <c r="AA97" s="322">
        <f t="shared" si="140"/>
        <v>0</v>
      </c>
      <c r="AB97" s="322">
        <f t="shared" si="140"/>
        <v>0</v>
      </c>
      <c r="AC97" s="322">
        <f t="shared" si="140"/>
        <v>0</v>
      </c>
      <c r="AD97" s="322">
        <f t="shared" si="140"/>
        <v>0</v>
      </c>
      <c r="AE97" s="322">
        <f t="shared" si="140"/>
        <v>0</v>
      </c>
      <c r="AF97" s="322">
        <f t="shared" si="140"/>
        <v>0</v>
      </c>
      <c r="AG97" s="322">
        <f t="shared" si="140"/>
        <v>0</v>
      </c>
      <c r="AH97" s="322">
        <f t="shared" si="140"/>
        <v>0</v>
      </c>
      <c r="AI97" s="322">
        <f t="shared" si="140"/>
        <v>0</v>
      </c>
      <c r="AJ97" s="322">
        <f t="shared" si="140"/>
        <v>0</v>
      </c>
      <c r="AK97" s="322">
        <f t="shared" si="140"/>
        <v>0</v>
      </c>
      <c r="AL97" s="322">
        <f t="shared" si="140"/>
        <v>0</v>
      </c>
      <c r="AM97" s="322">
        <f t="shared" si="140"/>
        <v>0</v>
      </c>
      <c r="AN97" s="322">
        <f t="shared" si="140"/>
        <v>0</v>
      </c>
      <c r="AO97" s="322">
        <f t="shared" si="140"/>
        <v>0</v>
      </c>
      <c r="AP97" s="322">
        <f t="shared" si="140"/>
        <v>0</v>
      </c>
      <c r="AQ97" s="322">
        <f t="shared" si="140"/>
        <v>0</v>
      </c>
      <c r="AR97" s="322">
        <f t="shared" si="140"/>
        <v>0</v>
      </c>
      <c r="AS97" s="322">
        <f t="shared" si="140"/>
        <v>0</v>
      </c>
      <c r="AT97" s="322">
        <f t="shared" si="140"/>
        <v>0</v>
      </c>
      <c r="AU97" s="322">
        <f t="shared" si="140"/>
        <v>0</v>
      </c>
      <c r="AV97" s="322">
        <f t="shared" si="140"/>
        <v>0</v>
      </c>
      <c r="AW97" s="322">
        <f t="shared" si="140"/>
        <v>0</v>
      </c>
      <c r="AX97" s="322">
        <f t="shared" si="140"/>
        <v>0</v>
      </c>
      <c r="AY97" s="322">
        <f t="shared" si="140"/>
        <v>0</v>
      </c>
      <c r="AZ97" s="322">
        <f t="shared" si="140"/>
        <v>0</v>
      </c>
      <c r="BA97" s="322">
        <f t="shared" si="140"/>
        <v>0</v>
      </c>
      <c r="BB97" s="322">
        <f t="shared" si="140"/>
        <v>0</v>
      </c>
      <c r="BC97" s="322">
        <f t="shared" si="140"/>
        <v>0</v>
      </c>
      <c r="BD97" s="322">
        <f t="shared" si="140"/>
        <v>0</v>
      </c>
      <c r="BE97" s="322">
        <f t="shared" si="140"/>
        <v>0</v>
      </c>
      <c r="BF97" s="322">
        <f t="shared" si="140"/>
        <v>0</v>
      </c>
      <c r="BG97" s="322">
        <f t="shared" si="140"/>
        <v>0</v>
      </c>
      <c r="BH97" s="322">
        <f t="shared" si="140"/>
        <v>0</v>
      </c>
      <c r="BI97" s="322">
        <f t="shared" si="140"/>
        <v>0</v>
      </c>
      <c r="BJ97" s="322">
        <f t="shared" si="140"/>
        <v>0</v>
      </c>
      <c r="BK97" s="322">
        <f t="shared" si="140"/>
        <v>0</v>
      </c>
      <c r="BL97" s="322">
        <f t="shared" si="140"/>
        <v>0</v>
      </c>
      <c r="BM97" s="322">
        <f t="shared" si="140"/>
        <v>0</v>
      </c>
      <c r="BN97" s="322">
        <f t="shared" si="140"/>
        <v>0</v>
      </c>
      <c r="BO97" s="322">
        <f t="shared" ref="BO97:DZ97" si="141">IF(AND(BO$66=0,$D$40=1),BO94*$C$37,0)</f>
        <v>0</v>
      </c>
      <c r="BP97" s="322">
        <f t="shared" si="141"/>
        <v>0</v>
      </c>
      <c r="BQ97" s="322">
        <f t="shared" si="141"/>
        <v>0</v>
      </c>
      <c r="BR97" s="322">
        <f t="shared" si="141"/>
        <v>0</v>
      </c>
      <c r="BS97" s="322">
        <f t="shared" si="141"/>
        <v>0</v>
      </c>
      <c r="BT97" s="322">
        <f t="shared" si="141"/>
        <v>0</v>
      </c>
      <c r="BU97" s="322">
        <f t="shared" si="141"/>
        <v>0</v>
      </c>
      <c r="BV97" s="322">
        <f t="shared" si="141"/>
        <v>0</v>
      </c>
      <c r="BW97" s="322">
        <f t="shared" si="141"/>
        <v>0</v>
      </c>
      <c r="BX97" s="322">
        <f t="shared" si="141"/>
        <v>0</v>
      </c>
      <c r="BY97" s="322">
        <f t="shared" si="141"/>
        <v>0</v>
      </c>
      <c r="BZ97" s="322">
        <f t="shared" si="141"/>
        <v>0</v>
      </c>
      <c r="CA97" s="322">
        <f t="shared" si="141"/>
        <v>0</v>
      </c>
      <c r="CB97" s="322">
        <f t="shared" si="141"/>
        <v>0</v>
      </c>
      <c r="CC97" s="322">
        <f t="shared" si="141"/>
        <v>0</v>
      </c>
      <c r="CD97" s="322">
        <f t="shared" si="141"/>
        <v>0</v>
      </c>
      <c r="CE97" s="322">
        <f t="shared" si="141"/>
        <v>0</v>
      </c>
      <c r="CF97" s="322">
        <f t="shared" si="141"/>
        <v>0</v>
      </c>
      <c r="CG97" s="322">
        <f t="shared" si="141"/>
        <v>0</v>
      </c>
      <c r="CH97" s="322">
        <f t="shared" si="141"/>
        <v>0</v>
      </c>
      <c r="CI97" s="322">
        <f t="shared" si="141"/>
        <v>0</v>
      </c>
      <c r="CJ97" s="322">
        <f t="shared" si="141"/>
        <v>0</v>
      </c>
      <c r="CK97" s="322">
        <f t="shared" si="141"/>
        <v>0</v>
      </c>
      <c r="CL97" s="322">
        <f t="shared" si="141"/>
        <v>0</v>
      </c>
      <c r="CM97" s="322">
        <f t="shared" si="141"/>
        <v>0</v>
      </c>
      <c r="CN97" s="322">
        <f t="shared" si="141"/>
        <v>0</v>
      </c>
      <c r="CO97" s="322">
        <f t="shared" si="141"/>
        <v>0</v>
      </c>
      <c r="CP97" s="322">
        <f t="shared" si="141"/>
        <v>0</v>
      </c>
      <c r="CQ97" s="322">
        <f t="shared" si="141"/>
        <v>0</v>
      </c>
      <c r="CR97" s="322">
        <f t="shared" si="141"/>
        <v>0</v>
      </c>
      <c r="CS97" s="322">
        <f t="shared" si="141"/>
        <v>0</v>
      </c>
      <c r="CT97" s="322">
        <f t="shared" si="141"/>
        <v>0</v>
      </c>
      <c r="CU97" s="322">
        <f t="shared" si="141"/>
        <v>0</v>
      </c>
      <c r="CV97" s="322">
        <f t="shared" si="141"/>
        <v>0</v>
      </c>
      <c r="CW97" s="322">
        <f t="shared" si="141"/>
        <v>0</v>
      </c>
      <c r="CX97" s="322">
        <f t="shared" si="141"/>
        <v>0</v>
      </c>
      <c r="CY97" s="322">
        <f t="shared" si="141"/>
        <v>0</v>
      </c>
      <c r="CZ97" s="322">
        <f t="shared" si="141"/>
        <v>0</v>
      </c>
      <c r="DA97" s="322">
        <f t="shared" si="141"/>
        <v>0</v>
      </c>
      <c r="DB97" s="322">
        <f t="shared" si="141"/>
        <v>0</v>
      </c>
      <c r="DC97" s="322">
        <f t="shared" si="141"/>
        <v>0</v>
      </c>
      <c r="DD97" s="322">
        <f t="shared" si="141"/>
        <v>0</v>
      </c>
      <c r="DE97" s="322">
        <f t="shared" si="141"/>
        <v>0</v>
      </c>
      <c r="DF97" s="322">
        <f t="shared" si="141"/>
        <v>0</v>
      </c>
      <c r="DG97" s="322">
        <f t="shared" si="141"/>
        <v>0</v>
      </c>
      <c r="DH97" s="322">
        <f t="shared" si="141"/>
        <v>0</v>
      </c>
      <c r="DI97" s="322">
        <f t="shared" si="141"/>
        <v>0</v>
      </c>
      <c r="DJ97" s="322">
        <f t="shared" si="141"/>
        <v>0</v>
      </c>
      <c r="DK97" s="322">
        <f t="shared" si="141"/>
        <v>0</v>
      </c>
      <c r="DL97" s="322">
        <f t="shared" si="141"/>
        <v>0</v>
      </c>
      <c r="DM97" s="322">
        <f t="shared" si="141"/>
        <v>0</v>
      </c>
      <c r="DN97" s="322">
        <f t="shared" si="141"/>
        <v>0</v>
      </c>
      <c r="DO97" s="322">
        <f t="shared" si="141"/>
        <v>0</v>
      </c>
      <c r="DP97" s="322">
        <f t="shared" si="141"/>
        <v>0</v>
      </c>
      <c r="DQ97" s="322">
        <f t="shared" si="141"/>
        <v>0</v>
      </c>
      <c r="DR97" s="322">
        <f t="shared" si="141"/>
        <v>0</v>
      </c>
      <c r="DS97" s="322">
        <f t="shared" si="141"/>
        <v>0</v>
      </c>
      <c r="DT97" s="322">
        <f t="shared" si="141"/>
        <v>0</v>
      </c>
      <c r="DU97" s="322">
        <f t="shared" si="141"/>
        <v>0</v>
      </c>
      <c r="DV97" s="322">
        <f t="shared" si="141"/>
        <v>0</v>
      </c>
      <c r="DW97" s="322">
        <f t="shared" si="141"/>
        <v>0</v>
      </c>
      <c r="DX97" s="322">
        <f t="shared" si="141"/>
        <v>0</v>
      </c>
      <c r="DY97" s="322">
        <f t="shared" si="141"/>
        <v>0</v>
      </c>
      <c r="DZ97" s="322">
        <f t="shared" si="141"/>
        <v>0</v>
      </c>
      <c r="EA97" s="322">
        <f t="shared" ref="EA97:GL97" si="142">IF(AND(EA$66=0,$D$40=1),EA94*$C$37,0)</f>
        <v>0</v>
      </c>
      <c r="EB97" s="322">
        <f t="shared" si="142"/>
        <v>0</v>
      </c>
      <c r="EC97" s="322">
        <f t="shared" si="142"/>
        <v>0</v>
      </c>
      <c r="ED97" s="322">
        <f t="shared" si="142"/>
        <v>0</v>
      </c>
      <c r="EE97" s="322">
        <f t="shared" si="142"/>
        <v>0</v>
      </c>
      <c r="EF97" s="322">
        <f t="shared" si="142"/>
        <v>0</v>
      </c>
      <c r="EG97" s="322">
        <f t="shared" si="142"/>
        <v>0</v>
      </c>
      <c r="EH97" s="322">
        <f t="shared" si="142"/>
        <v>0</v>
      </c>
      <c r="EI97" s="322">
        <f t="shared" si="142"/>
        <v>0</v>
      </c>
      <c r="EJ97" s="322">
        <f t="shared" si="142"/>
        <v>0</v>
      </c>
      <c r="EK97" s="322">
        <f t="shared" si="142"/>
        <v>0</v>
      </c>
      <c r="EL97" s="322">
        <f t="shared" si="142"/>
        <v>0</v>
      </c>
      <c r="EM97" s="322">
        <f t="shared" si="142"/>
        <v>0</v>
      </c>
      <c r="EN97" s="322">
        <f t="shared" si="142"/>
        <v>0</v>
      </c>
      <c r="EO97" s="322">
        <f t="shared" si="142"/>
        <v>0</v>
      </c>
      <c r="EP97" s="322">
        <f t="shared" si="142"/>
        <v>0</v>
      </c>
      <c r="EQ97" s="322">
        <f t="shared" si="142"/>
        <v>0</v>
      </c>
      <c r="ER97" s="322">
        <f t="shared" si="142"/>
        <v>0</v>
      </c>
      <c r="ES97" s="322">
        <f t="shared" si="142"/>
        <v>0</v>
      </c>
      <c r="ET97" s="322">
        <f t="shared" si="142"/>
        <v>0</v>
      </c>
      <c r="EU97" s="322">
        <f t="shared" si="142"/>
        <v>0</v>
      </c>
      <c r="EV97" s="322">
        <f t="shared" si="142"/>
        <v>0</v>
      </c>
      <c r="EW97" s="322">
        <f t="shared" si="142"/>
        <v>0</v>
      </c>
      <c r="EX97" s="322">
        <f t="shared" si="142"/>
        <v>0</v>
      </c>
      <c r="EY97" s="322">
        <f t="shared" si="142"/>
        <v>0</v>
      </c>
      <c r="EZ97" s="322">
        <f t="shared" si="142"/>
        <v>0</v>
      </c>
      <c r="FA97" s="322">
        <f t="shared" si="142"/>
        <v>0</v>
      </c>
      <c r="FB97" s="322">
        <f t="shared" si="142"/>
        <v>0</v>
      </c>
      <c r="FC97" s="322">
        <f t="shared" si="142"/>
        <v>0</v>
      </c>
      <c r="FD97" s="322">
        <f t="shared" si="142"/>
        <v>0</v>
      </c>
      <c r="FE97" s="322">
        <f t="shared" si="142"/>
        <v>0</v>
      </c>
      <c r="FF97" s="322">
        <f t="shared" si="142"/>
        <v>0</v>
      </c>
      <c r="FG97" s="322">
        <f t="shared" si="142"/>
        <v>0</v>
      </c>
      <c r="FH97" s="322">
        <f t="shared" si="142"/>
        <v>0</v>
      </c>
      <c r="FI97" s="322">
        <f t="shared" si="142"/>
        <v>0</v>
      </c>
      <c r="FJ97" s="322">
        <f t="shared" si="142"/>
        <v>0</v>
      </c>
      <c r="FK97" s="322">
        <f t="shared" si="142"/>
        <v>0</v>
      </c>
      <c r="FL97" s="322">
        <f t="shared" si="142"/>
        <v>0</v>
      </c>
      <c r="FM97" s="322">
        <f t="shared" si="142"/>
        <v>0</v>
      </c>
      <c r="FN97" s="322">
        <f t="shared" si="142"/>
        <v>0</v>
      </c>
      <c r="FO97" s="322">
        <f t="shared" si="142"/>
        <v>0</v>
      </c>
      <c r="FP97" s="322">
        <f t="shared" si="142"/>
        <v>0</v>
      </c>
      <c r="FQ97" s="322">
        <f t="shared" si="142"/>
        <v>0</v>
      </c>
      <c r="FR97" s="322">
        <f t="shared" si="142"/>
        <v>0</v>
      </c>
      <c r="FS97" s="322">
        <f t="shared" si="142"/>
        <v>0</v>
      </c>
      <c r="FT97" s="322">
        <f t="shared" si="142"/>
        <v>0</v>
      </c>
      <c r="FU97" s="322">
        <f t="shared" si="142"/>
        <v>0</v>
      </c>
      <c r="FV97" s="322">
        <f t="shared" si="142"/>
        <v>0</v>
      </c>
      <c r="FW97" s="322">
        <f t="shared" si="142"/>
        <v>0</v>
      </c>
      <c r="FX97" s="322">
        <f t="shared" si="142"/>
        <v>0</v>
      </c>
      <c r="FY97" s="322">
        <f t="shared" si="142"/>
        <v>0</v>
      </c>
      <c r="FZ97" s="322">
        <f t="shared" si="142"/>
        <v>0</v>
      </c>
      <c r="GA97" s="322">
        <f t="shared" si="142"/>
        <v>0</v>
      </c>
      <c r="GB97" s="322">
        <f t="shared" si="142"/>
        <v>0</v>
      </c>
      <c r="GC97" s="322">
        <f t="shared" si="142"/>
        <v>0</v>
      </c>
      <c r="GD97" s="322">
        <f t="shared" si="142"/>
        <v>0</v>
      </c>
      <c r="GE97" s="322">
        <f t="shared" si="142"/>
        <v>0</v>
      </c>
      <c r="GF97" s="322">
        <f t="shared" si="142"/>
        <v>0</v>
      </c>
      <c r="GG97" s="322">
        <f t="shared" si="142"/>
        <v>0</v>
      </c>
      <c r="GH97" s="322">
        <f t="shared" si="142"/>
        <v>0</v>
      </c>
      <c r="GI97" s="322">
        <f t="shared" si="142"/>
        <v>0</v>
      </c>
      <c r="GJ97" s="322">
        <f t="shared" si="142"/>
        <v>0</v>
      </c>
      <c r="GK97" s="322">
        <f t="shared" si="142"/>
        <v>0</v>
      </c>
      <c r="GL97" s="322">
        <f t="shared" si="142"/>
        <v>0</v>
      </c>
      <c r="GM97" s="322">
        <f t="shared" ref="GM97:IX97" si="143">IF(AND(GM$66=0,$D$40=1),GM94*$C$37,0)</f>
        <v>0</v>
      </c>
      <c r="GN97" s="322">
        <f t="shared" si="143"/>
        <v>0</v>
      </c>
      <c r="GO97" s="322">
        <f t="shared" si="143"/>
        <v>0</v>
      </c>
      <c r="GP97" s="322">
        <f t="shared" si="143"/>
        <v>0</v>
      </c>
      <c r="GQ97" s="322">
        <f t="shared" si="143"/>
        <v>0</v>
      </c>
      <c r="GR97" s="322">
        <f t="shared" si="143"/>
        <v>0</v>
      </c>
      <c r="GS97" s="322">
        <f t="shared" si="143"/>
        <v>0</v>
      </c>
      <c r="GT97" s="322">
        <f t="shared" si="143"/>
        <v>0</v>
      </c>
      <c r="GU97" s="322">
        <f t="shared" si="143"/>
        <v>0</v>
      </c>
      <c r="GV97" s="322">
        <f t="shared" si="143"/>
        <v>0</v>
      </c>
      <c r="GW97" s="322">
        <f t="shared" si="143"/>
        <v>0</v>
      </c>
      <c r="GX97" s="322">
        <f t="shared" si="143"/>
        <v>0</v>
      </c>
      <c r="GY97" s="322">
        <f t="shared" si="143"/>
        <v>0</v>
      </c>
      <c r="GZ97" s="322">
        <f t="shared" si="143"/>
        <v>0</v>
      </c>
      <c r="HA97" s="322">
        <f t="shared" si="143"/>
        <v>0</v>
      </c>
      <c r="HB97" s="322">
        <f t="shared" si="143"/>
        <v>0</v>
      </c>
      <c r="HC97" s="322">
        <f t="shared" si="143"/>
        <v>0</v>
      </c>
      <c r="HD97" s="322">
        <f t="shared" si="143"/>
        <v>0</v>
      </c>
      <c r="HE97" s="322">
        <f t="shared" si="143"/>
        <v>0</v>
      </c>
      <c r="HF97" s="322">
        <f t="shared" si="143"/>
        <v>0</v>
      </c>
      <c r="HG97" s="322">
        <f t="shared" si="143"/>
        <v>0</v>
      </c>
      <c r="HH97" s="322">
        <f t="shared" si="143"/>
        <v>0</v>
      </c>
      <c r="HI97" s="322">
        <f t="shared" si="143"/>
        <v>0</v>
      </c>
      <c r="HJ97" s="322">
        <f t="shared" si="143"/>
        <v>0</v>
      </c>
      <c r="HK97" s="322">
        <f t="shared" si="143"/>
        <v>0</v>
      </c>
      <c r="HL97" s="322">
        <f t="shared" si="143"/>
        <v>0</v>
      </c>
      <c r="HM97" s="322">
        <f t="shared" si="143"/>
        <v>0</v>
      </c>
      <c r="HN97" s="322">
        <f t="shared" si="143"/>
        <v>0</v>
      </c>
      <c r="HO97" s="322">
        <f t="shared" si="143"/>
        <v>0</v>
      </c>
      <c r="HP97" s="322">
        <f t="shared" si="143"/>
        <v>0</v>
      </c>
      <c r="HQ97" s="322">
        <f t="shared" si="143"/>
        <v>0</v>
      </c>
      <c r="HR97" s="322">
        <f t="shared" si="143"/>
        <v>0</v>
      </c>
      <c r="HS97" s="322">
        <f t="shared" si="143"/>
        <v>0</v>
      </c>
      <c r="HT97" s="322">
        <f t="shared" si="143"/>
        <v>0</v>
      </c>
      <c r="HU97" s="322">
        <f t="shared" si="143"/>
        <v>0</v>
      </c>
      <c r="HV97" s="322">
        <f t="shared" si="143"/>
        <v>0</v>
      </c>
      <c r="HW97" s="322">
        <f t="shared" si="143"/>
        <v>0</v>
      </c>
      <c r="HX97" s="322">
        <f t="shared" si="143"/>
        <v>0</v>
      </c>
      <c r="HY97" s="322">
        <f t="shared" si="143"/>
        <v>0</v>
      </c>
      <c r="HZ97" s="322">
        <f t="shared" si="143"/>
        <v>0</v>
      </c>
      <c r="IA97" s="322">
        <f t="shared" si="143"/>
        <v>0</v>
      </c>
      <c r="IB97" s="322">
        <f t="shared" si="143"/>
        <v>0</v>
      </c>
      <c r="IC97" s="322">
        <f t="shared" si="143"/>
        <v>0</v>
      </c>
      <c r="ID97" s="322">
        <f t="shared" si="143"/>
        <v>0</v>
      </c>
      <c r="IE97" s="322">
        <f t="shared" si="143"/>
        <v>0</v>
      </c>
      <c r="IF97" s="322">
        <f t="shared" si="143"/>
        <v>0</v>
      </c>
      <c r="IG97" s="322">
        <f t="shared" si="143"/>
        <v>0</v>
      </c>
      <c r="IH97" s="322">
        <f t="shared" si="143"/>
        <v>0</v>
      </c>
      <c r="II97" s="322">
        <f t="shared" si="143"/>
        <v>0</v>
      </c>
      <c r="IJ97" s="322">
        <f t="shared" si="143"/>
        <v>0</v>
      </c>
      <c r="IK97" s="322">
        <f t="shared" si="143"/>
        <v>0</v>
      </c>
      <c r="IL97" s="322">
        <f t="shared" si="143"/>
        <v>0</v>
      </c>
      <c r="IM97" s="322">
        <f t="shared" si="143"/>
        <v>0</v>
      </c>
      <c r="IN97" s="322">
        <f t="shared" si="143"/>
        <v>0</v>
      </c>
      <c r="IO97" s="322">
        <f t="shared" si="143"/>
        <v>0</v>
      </c>
      <c r="IP97" s="322">
        <f t="shared" si="143"/>
        <v>0</v>
      </c>
      <c r="IQ97" s="322">
        <f t="shared" si="143"/>
        <v>0</v>
      </c>
      <c r="IR97" s="322">
        <f t="shared" si="143"/>
        <v>0</v>
      </c>
      <c r="IS97" s="322">
        <f t="shared" si="143"/>
        <v>0</v>
      </c>
      <c r="IT97" s="322">
        <f t="shared" si="143"/>
        <v>0</v>
      </c>
      <c r="IU97" s="322">
        <f t="shared" si="143"/>
        <v>0</v>
      </c>
      <c r="IV97" s="322">
        <f t="shared" si="143"/>
        <v>0</v>
      </c>
      <c r="IW97" s="322">
        <f t="shared" si="143"/>
        <v>0</v>
      </c>
      <c r="IX97" s="322">
        <f t="shared" si="143"/>
        <v>0</v>
      </c>
      <c r="IY97" s="322">
        <f t="shared" ref="IY97:JV97" si="144">IF(AND(IY$66=0,$D$40=1),IY94*$C$37,0)</f>
        <v>0</v>
      </c>
      <c r="IZ97" s="322">
        <f t="shared" si="144"/>
        <v>0</v>
      </c>
      <c r="JA97" s="322">
        <f t="shared" si="144"/>
        <v>0</v>
      </c>
      <c r="JB97" s="322">
        <f t="shared" si="144"/>
        <v>0</v>
      </c>
      <c r="JC97" s="322">
        <f t="shared" si="144"/>
        <v>0</v>
      </c>
      <c r="JD97" s="322">
        <f t="shared" si="144"/>
        <v>0</v>
      </c>
      <c r="JE97" s="322">
        <f t="shared" si="144"/>
        <v>0</v>
      </c>
      <c r="JF97" s="322">
        <f t="shared" si="144"/>
        <v>0</v>
      </c>
      <c r="JG97" s="322">
        <f t="shared" si="144"/>
        <v>0</v>
      </c>
      <c r="JH97" s="322">
        <f t="shared" si="144"/>
        <v>0</v>
      </c>
      <c r="JI97" s="322">
        <f t="shared" si="144"/>
        <v>0</v>
      </c>
      <c r="JJ97" s="322">
        <f t="shared" si="144"/>
        <v>0</v>
      </c>
      <c r="JK97" s="322">
        <f t="shared" si="144"/>
        <v>0</v>
      </c>
      <c r="JL97" s="322">
        <f t="shared" si="144"/>
        <v>0</v>
      </c>
      <c r="JM97" s="322">
        <f t="shared" si="144"/>
        <v>0</v>
      </c>
      <c r="JN97" s="322">
        <f t="shared" si="144"/>
        <v>0</v>
      </c>
      <c r="JO97" s="322">
        <f t="shared" si="144"/>
        <v>0</v>
      </c>
      <c r="JP97" s="322">
        <f t="shared" si="144"/>
        <v>0</v>
      </c>
      <c r="JQ97" s="322">
        <f t="shared" si="144"/>
        <v>0</v>
      </c>
      <c r="JR97" s="322">
        <f t="shared" si="144"/>
        <v>0</v>
      </c>
      <c r="JS97" s="322">
        <f t="shared" si="144"/>
        <v>0</v>
      </c>
      <c r="JT97" s="322">
        <f t="shared" si="144"/>
        <v>0</v>
      </c>
      <c r="JU97" s="322">
        <f t="shared" si="144"/>
        <v>0</v>
      </c>
      <c r="JV97" s="322">
        <f t="shared" si="144"/>
        <v>0</v>
      </c>
    </row>
    <row r="98" spans="1:282" hidden="1" x14ac:dyDescent="0.25">
      <c r="A98" t="s">
        <v>478</v>
      </c>
      <c r="B98" s="313"/>
      <c r="C98" s="339">
        <f>SUM(C94:C97)</f>
        <v>0</v>
      </c>
      <c r="D98" s="339">
        <f t="shared" ref="D98:BO98" si="145">SUM(D94:D97)</f>
        <v>0</v>
      </c>
      <c r="E98" s="339">
        <f t="shared" si="145"/>
        <v>0</v>
      </c>
      <c r="F98" s="339">
        <f t="shared" si="145"/>
        <v>0</v>
      </c>
      <c r="G98" s="339">
        <f t="shared" si="145"/>
        <v>0</v>
      </c>
      <c r="H98" s="339">
        <f t="shared" si="145"/>
        <v>0</v>
      </c>
      <c r="I98" s="339">
        <f t="shared" si="145"/>
        <v>0</v>
      </c>
      <c r="J98" s="339">
        <f t="shared" si="145"/>
        <v>0</v>
      </c>
      <c r="K98" s="339">
        <f t="shared" si="145"/>
        <v>0</v>
      </c>
      <c r="L98" s="339">
        <f t="shared" si="145"/>
        <v>0</v>
      </c>
      <c r="M98" s="339">
        <f t="shared" si="145"/>
        <v>0</v>
      </c>
      <c r="N98" s="339">
        <f t="shared" si="145"/>
        <v>0</v>
      </c>
      <c r="O98" s="339">
        <f t="shared" si="145"/>
        <v>0</v>
      </c>
      <c r="P98" s="339">
        <f t="shared" si="145"/>
        <v>0</v>
      </c>
      <c r="Q98" s="339">
        <f t="shared" si="145"/>
        <v>0</v>
      </c>
      <c r="R98" s="339">
        <f t="shared" si="145"/>
        <v>0</v>
      </c>
      <c r="S98" s="339">
        <f t="shared" si="145"/>
        <v>0</v>
      </c>
      <c r="T98" s="339">
        <f t="shared" si="145"/>
        <v>0</v>
      </c>
      <c r="U98" s="339">
        <f t="shared" si="145"/>
        <v>0</v>
      </c>
      <c r="V98" s="339">
        <f t="shared" si="145"/>
        <v>0</v>
      </c>
      <c r="W98" s="339">
        <f t="shared" si="145"/>
        <v>0</v>
      </c>
      <c r="X98" s="339">
        <f t="shared" si="145"/>
        <v>0</v>
      </c>
      <c r="Y98" s="339">
        <f t="shared" si="145"/>
        <v>0</v>
      </c>
      <c r="Z98" s="339">
        <f t="shared" si="145"/>
        <v>0</v>
      </c>
      <c r="AA98" s="339">
        <f t="shared" si="145"/>
        <v>0</v>
      </c>
      <c r="AB98" s="339">
        <f t="shared" si="145"/>
        <v>0</v>
      </c>
      <c r="AC98" s="339">
        <f t="shared" si="145"/>
        <v>0</v>
      </c>
      <c r="AD98" s="339">
        <f t="shared" si="145"/>
        <v>0</v>
      </c>
      <c r="AE98" s="339">
        <f t="shared" si="145"/>
        <v>0</v>
      </c>
      <c r="AF98" s="339">
        <f t="shared" si="145"/>
        <v>0</v>
      </c>
      <c r="AG98" s="339">
        <f t="shared" si="145"/>
        <v>0</v>
      </c>
      <c r="AH98" s="339">
        <f t="shared" si="145"/>
        <v>0</v>
      </c>
      <c r="AI98" s="339">
        <f t="shared" si="145"/>
        <v>0</v>
      </c>
      <c r="AJ98" s="339">
        <f t="shared" si="145"/>
        <v>0</v>
      </c>
      <c r="AK98" s="339">
        <f t="shared" si="145"/>
        <v>0</v>
      </c>
      <c r="AL98" s="339">
        <f t="shared" si="145"/>
        <v>0</v>
      </c>
      <c r="AM98" s="339">
        <f t="shared" si="145"/>
        <v>0</v>
      </c>
      <c r="AN98" s="339">
        <f t="shared" si="145"/>
        <v>0</v>
      </c>
      <c r="AO98" s="339">
        <f t="shared" si="145"/>
        <v>0</v>
      </c>
      <c r="AP98" s="339">
        <f t="shared" si="145"/>
        <v>0</v>
      </c>
      <c r="AQ98" s="339">
        <f t="shared" si="145"/>
        <v>0</v>
      </c>
      <c r="AR98" s="339">
        <f t="shared" si="145"/>
        <v>0</v>
      </c>
      <c r="AS98" s="339">
        <f t="shared" si="145"/>
        <v>0</v>
      </c>
      <c r="AT98" s="339">
        <f t="shared" si="145"/>
        <v>0</v>
      </c>
      <c r="AU98" s="339">
        <f t="shared" si="145"/>
        <v>0</v>
      </c>
      <c r="AV98" s="339">
        <f t="shared" si="145"/>
        <v>0</v>
      </c>
      <c r="AW98" s="339">
        <f t="shared" si="145"/>
        <v>0</v>
      </c>
      <c r="AX98" s="339">
        <f t="shared" si="145"/>
        <v>0</v>
      </c>
      <c r="AY98" s="339">
        <f t="shared" si="145"/>
        <v>0</v>
      </c>
      <c r="AZ98" s="339">
        <f t="shared" si="145"/>
        <v>0</v>
      </c>
      <c r="BA98" s="339">
        <f t="shared" si="145"/>
        <v>0</v>
      </c>
      <c r="BB98" s="339">
        <f t="shared" si="145"/>
        <v>0</v>
      </c>
      <c r="BC98" s="339">
        <f t="shared" si="145"/>
        <v>0</v>
      </c>
      <c r="BD98" s="339">
        <f t="shared" si="145"/>
        <v>0</v>
      </c>
      <c r="BE98" s="339">
        <f t="shared" si="145"/>
        <v>0</v>
      </c>
      <c r="BF98" s="339">
        <f t="shared" si="145"/>
        <v>0</v>
      </c>
      <c r="BG98" s="339">
        <f t="shared" si="145"/>
        <v>0</v>
      </c>
      <c r="BH98" s="339">
        <f t="shared" si="145"/>
        <v>0</v>
      </c>
      <c r="BI98" s="339">
        <f t="shared" si="145"/>
        <v>0</v>
      </c>
      <c r="BJ98" s="339">
        <f t="shared" si="145"/>
        <v>0</v>
      </c>
      <c r="BK98" s="339">
        <f t="shared" si="145"/>
        <v>0</v>
      </c>
      <c r="BL98" s="339">
        <f t="shared" si="145"/>
        <v>0</v>
      </c>
      <c r="BM98" s="339">
        <f t="shared" si="145"/>
        <v>0</v>
      </c>
      <c r="BN98" s="339">
        <f t="shared" si="145"/>
        <v>0</v>
      </c>
      <c r="BO98" s="339">
        <f t="shared" si="145"/>
        <v>0</v>
      </c>
      <c r="BP98" s="339">
        <f t="shared" ref="BP98:EA98" si="146">SUM(BP94:BP97)</f>
        <v>0</v>
      </c>
      <c r="BQ98" s="339">
        <f t="shared" si="146"/>
        <v>0</v>
      </c>
      <c r="BR98" s="339">
        <f t="shared" si="146"/>
        <v>0</v>
      </c>
      <c r="BS98" s="339">
        <f t="shared" si="146"/>
        <v>0</v>
      </c>
      <c r="BT98" s="339">
        <f t="shared" si="146"/>
        <v>0</v>
      </c>
      <c r="BU98" s="339">
        <f t="shared" si="146"/>
        <v>0</v>
      </c>
      <c r="BV98" s="339">
        <f t="shared" si="146"/>
        <v>0</v>
      </c>
      <c r="BW98" s="339">
        <f t="shared" si="146"/>
        <v>0</v>
      </c>
      <c r="BX98" s="339">
        <f t="shared" si="146"/>
        <v>0</v>
      </c>
      <c r="BY98" s="339">
        <f t="shared" si="146"/>
        <v>0</v>
      </c>
      <c r="BZ98" s="339">
        <f t="shared" si="146"/>
        <v>0</v>
      </c>
      <c r="CA98" s="339">
        <f t="shared" si="146"/>
        <v>0</v>
      </c>
      <c r="CB98" s="339">
        <f t="shared" si="146"/>
        <v>0</v>
      </c>
      <c r="CC98" s="339">
        <f t="shared" si="146"/>
        <v>0</v>
      </c>
      <c r="CD98" s="339">
        <f t="shared" si="146"/>
        <v>0</v>
      </c>
      <c r="CE98" s="339">
        <f t="shared" si="146"/>
        <v>0</v>
      </c>
      <c r="CF98" s="339">
        <f t="shared" si="146"/>
        <v>0</v>
      </c>
      <c r="CG98" s="339">
        <f t="shared" si="146"/>
        <v>0</v>
      </c>
      <c r="CH98" s="339">
        <f t="shared" si="146"/>
        <v>0</v>
      </c>
      <c r="CI98" s="339">
        <f t="shared" si="146"/>
        <v>0</v>
      </c>
      <c r="CJ98" s="339">
        <f t="shared" si="146"/>
        <v>0</v>
      </c>
      <c r="CK98" s="339">
        <f t="shared" si="146"/>
        <v>0</v>
      </c>
      <c r="CL98" s="339">
        <f t="shared" si="146"/>
        <v>0</v>
      </c>
      <c r="CM98" s="339">
        <f t="shared" si="146"/>
        <v>0</v>
      </c>
      <c r="CN98" s="339">
        <f t="shared" si="146"/>
        <v>0</v>
      </c>
      <c r="CO98" s="339">
        <f t="shared" si="146"/>
        <v>0</v>
      </c>
      <c r="CP98" s="339">
        <f t="shared" si="146"/>
        <v>0</v>
      </c>
      <c r="CQ98" s="339">
        <f t="shared" si="146"/>
        <v>0</v>
      </c>
      <c r="CR98" s="339">
        <f t="shared" si="146"/>
        <v>0</v>
      </c>
      <c r="CS98" s="339">
        <f t="shared" si="146"/>
        <v>0</v>
      </c>
      <c r="CT98" s="339">
        <f t="shared" si="146"/>
        <v>0</v>
      </c>
      <c r="CU98" s="339">
        <f t="shared" si="146"/>
        <v>0</v>
      </c>
      <c r="CV98" s="339">
        <f t="shared" si="146"/>
        <v>0</v>
      </c>
      <c r="CW98" s="339">
        <f t="shared" si="146"/>
        <v>0</v>
      </c>
      <c r="CX98" s="339">
        <f t="shared" si="146"/>
        <v>0</v>
      </c>
      <c r="CY98" s="339">
        <f t="shared" si="146"/>
        <v>0</v>
      </c>
      <c r="CZ98" s="339">
        <f t="shared" si="146"/>
        <v>0</v>
      </c>
      <c r="DA98" s="339">
        <f t="shared" si="146"/>
        <v>0</v>
      </c>
      <c r="DB98" s="339">
        <f t="shared" si="146"/>
        <v>0</v>
      </c>
      <c r="DC98" s="339">
        <f t="shared" si="146"/>
        <v>0</v>
      </c>
      <c r="DD98" s="339">
        <f t="shared" si="146"/>
        <v>0</v>
      </c>
      <c r="DE98" s="339">
        <f t="shared" si="146"/>
        <v>0</v>
      </c>
      <c r="DF98" s="339">
        <f t="shared" si="146"/>
        <v>0</v>
      </c>
      <c r="DG98" s="339">
        <f t="shared" si="146"/>
        <v>0</v>
      </c>
      <c r="DH98" s="339">
        <f t="shared" si="146"/>
        <v>0</v>
      </c>
      <c r="DI98" s="339">
        <f t="shared" si="146"/>
        <v>0</v>
      </c>
      <c r="DJ98" s="339">
        <f t="shared" si="146"/>
        <v>0</v>
      </c>
      <c r="DK98" s="339">
        <f t="shared" si="146"/>
        <v>0</v>
      </c>
      <c r="DL98" s="339">
        <f t="shared" si="146"/>
        <v>0</v>
      </c>
      <c r="DM98" s="339">
        <f t="shared" si="146"/>
        <v>0</v>
      </c>
      <c r="DN98" s="339">
        <f t="shared" si="146"/>
        <v>0</v>
      </c>
      <c r="DO98" s="339">
        <f t="shared" si="146"/>
        <v>0</v>
      </c>
      <c r="DP98" s="339">
        <f t="shared" si="146"/>
        <v>0</v>
      </c>
      <c r="DQ98" s="339">
        <f t="shared" si="146"/>
        <v>0</v>
      </c>
      <c r="DR98" s="339">
        <f t="shared" si="146"/>
        <v>0</v>
      </c>
      <c r="DS98" s="339">
        <f t="shared" si="146"/>
        <v>0</v>
      </c>
      <c r="DT98" s="339">
        <f t="shared" si="146"/>
        <v>0</v>
      </c>
      <c r="DU98" s="339">
        <f t="shared" si="146"/>
        <v>0</v>
      </c>
      <c r="DV98" s="339">
        <f t="shared" si="146"/>
        <v>0</v>
      </c>
      <c r="DW98" s="339">
        <f t="shared" si="146"/>
        <v>0</v>
      </c>
      <c r="DX98" s="339">
        <f t="shared" si="146"/>
        <v>0</v>
      </c>
      <c r="DY98" s="339">
        <f t="shared" si="146"/>
        <v>0</v>
      </c>
      <c r="DZ98" s="339">
        <f t="shared" si="146"/>
        <v>0</v>
      </c>
      <c r="EA98" s="339">
        <f t="shared" si="146"/>
        <v>0</v>
      </c>
      <c r="EB98" s="339">
        <f t="shared" ref="EB98:GM98" si="147">SUM(EB94:EB97)</f>
        <v>0</v>
      </c>
      <c r="EC98" s="339">
        <f t="shared" si="147"/>
        <v>0</v>
      </c>
      <c r="ED98" s="339">
        <f t="shared" si="147"/>
        <v>0</v>
      </c>
      <c r="EE98" s="339">
        <f t="shared" si="147"/>
        <v>0</v>
      </c>
      <c r="EF98" s="339">
        <f t="shared" si="147"/>
        <v>0</v>
      </c>
      <c r="EG98" s="339">
        <f t="shared" si="147"/>
        <v>0</v>
      </c>
      <c r="EH98" s="339">
        <f t="shared" si="147"/>
        <v>0</v>
      </c>
      <c r="EI98" s="339">
        <f t="shared" si="147"/>
        <v>0</v>
      </c>
      <c r="EJ98" s="339">
        <f t="shared" si="147"/>
        <v>0</v>
      </c>
      <c r="EK98" s="339">
        <f t="shared" si="147"/>
        <v>0</v>
      </c>
      <c r="EL98" s="339">
        <f t="shared" si="147"/>
        <v>0</v>
      </c>
      <c r="EM98" s="339">
        <f t="shared" si="147"/>
        <v>0</v>
      </c>
      <c r="EN98" s="339">
        <f t="shared" si="147"/>
        <v>0</v>
      </c>
      <c r="EO98" s="339">
        <f t="shared" si="147"/>
        <v>0</v>
      </c>
      <c r="EP98" s="339">
        <f t="shared" si="147"/>
        <v>0</v>
      </c>
      <c r="EQ98" s="339">
        <f t="shared" si="147"/>
        <v>0</v>
      </c>
      <c r="ER98" s="339">
        <f t="shared" si="147"/>
        <v>0</v>
      </c>
      <c r="ES98" s="339">
        <f t="shared" si="147"/>
        <v>0</v>
      </c>
      <c r="ET98" s="339">
        <f t="shared" si="147"/>
        <v>0</v>
      </c>
      <c r="EU98" s="339">
        <f t="shared" si="147"/>
        <v>0</v>
      </c>
      <c r="EV98" s="339">
        <f t="shared" si="147"/>
        <v>0</v>
      </c>
      <c r="EW98" s="339">
        <f t="shared" si="147"/>
        <v>0</v>
      </c>
      <c r="EX98" s="339">
        <f t="shared" si="147"/>
        <v>0</v>
      </c>
      <c r="EY98" s="339">
        <f t="shared" si="147"/>
        <v>0</v>
      </c>
      <c r="EZ98" s="339">
        <f t="shared" si="147"/>
        <v>0</v>
      </c>
      <c r="FA98" s="339">
        <f t="shared" si="147"/>
        <v>0</v>
      </c>
      <c r="FB98" s="339">
        <f t="shared" si="147"/>
        <v>0</v>
      </c>
      <c r="FC98" s="339">
        <f t="shared" si="147"/>
        <v>0</v>
      </c>
      <c r="FD98" s="339">
        <f t="shared" si="147"/>
        <v>0</v>
      </c>
      <c r="FE98" s="339">
        <f t="shared" si="147"/>
        <v>0</v>
      </c>
      <c r="FF98" s="339">
        <f t="shared" si="147"/>
        <v>0</v>
      </c>
      <c r="FG98" s="339">
        <f t="shared" si="147"/>
        <v>0</v>
      </c>
      <c r="FH98" s="339">
        <f t="shared" si="147"/>
        <v>0</v>
      </c>
      <c r="FI98" s="339">
        <f t="shared" si="147"/>
        <v>0</v>
      </c>
      <c r="FJ98" s="339">
        <f t="shared" si="147"/>
        <v>0</v>
      </c>
      <c r="FK98" s="339">
        <f t="shared" si="147"/>
        <v>0</v>
      </c>
      <c r="FL98" s="339">
        <f t="shared" si="147"/>
        <v>0</v>
      </c>
      <c r="FM98" s="339">
        <f t="shared" si="147"/>
        <v>0</v>
      </c>
      <c r="FN98" s="339">
        <f t="shared" si="147"/>
        <v>0</v>
      </c>
      <c r="FO98" s="339">
        <f t="shared" si="147"/>
        <v>0</v>
      </c>
      <c r="FP98" s="339">
        <f t="shared" si="147"/>
        <v>0</v>
      </c>
      <c r="FQ98" s="339">
        <f t="shared" si="147"/>
        <v>0</v>
      </c>
      <c r="FR98" s="339">
        <f t="shared" si="147"/>
        <v>0</v>
      </c>
      <c r="FS98" s="339">
        <f t="shared" si="147"/>
        <v>0</v>
      </c>
      <c r="FT98" s="339">
        <f t="shared" si="147"/>
        <v>0</v>
      </c>
      <c r="FU98" s="339">
        <f t="shared" si="147"/>
        <v>0</v>
      </c>
      <c r="FV98" s="339">
        <f t="shared" si="147"/>
        <v>0</v>
      </c>
      <c r="FW98" s="339">
        <f t="shared" si="147"/>
        <v>0</v>
      </c>
      <c r="FX98" s="339">
        <f t="shared" si="147"/>
        <v>0</v>
      </c>
      <c r="FY98" s="339">
        <f t="shared" si="147"/>
        <v>0</v>
      </c>
      <c r="FZ98" s="339">
        <f t="shared" si="147"/>
        <v>0</v>
      </c>
      <c r="GA98" s="339">
        <f t="shared" si="147"/>
        <v>0</v>
      </c>
      <c r="GB98" s="339">
        <f t="shared" si="147"/>
        <v>0</v>
      </c>
      <c r="GC98" s="339">
        <f t="shared" si="147"/>
        <v>0</v>
      </c>
      <c r="GD98" s="339">
        <f t="shared" si="147"/>
        <v>0</v>
      </c>
      <c r="GE98" s="339">
        <f t="shared" si="147"/>
        <v>0</v>
      </c>
      <c r="GF98" s="339">
        <f t="shared" si="147"/>
        <v>0</v>
      </c>
      <c r="GG98" s="339">
        <f t="shared" si="147"/>
        <v>0</v>
      </c>
      <c r="GH98" s="339">
        <f t="shared" si="147"/>
        <v>0</v>
      </c>
      <c r="GI98" s="339">
        <f t="shared" si="147"/>
        <v>0</v>
      </c>
      <c r="GJ98" s="339">
        <f t="shared" si="147"/>
        <v>0</v>
      </c>
      <c r="GK98" s="339">
        <f t="shared" si="147"/>
        <v>0</v>
      </c>
      <c r="GL98" s="339">
        <f t="shared" si="147"/>
        <v>0</v>
      </c>
      <c r="GM98" s="339">
        <f t="shared" si="147"/>
        <v>0</v>
      </c>
      <c r="GN98" s="339">
        <f t="shared" ref="GN98:IY98" si="148">SUM(GN94:GN97)</f>
        <v>0</v>
      </c>
      <c r="GO98" s="339">
        <f t="shared" si="148"/>
        <v>0</v>
      </c>
      <c r="GP98" s="339">
        <f t="shared" si="148"/>
        <v>0</v>
      </c>
      <c r="GQ98" s="339">
        <f t="shared" si="148"/>
        <v>0</v>
      </c>
      <c r="GR98" s="339">
        <f t="shared" si="148"/>
        <v>0</v>
      </c>
      <c r="GS98" s="339">
        <f t="shared" si="148"/>
        <v>0</v>
      </c>
      <c r="GT98" s="339">
        <f t="shared" si="148"/>
        <v>0</v>
      </c>
      <c r="GU98" s="339">
        <f t="shared" si="148"/>
        <v>0</v>
      </c>
      <c r="GV98" s="339">
        <f t="shared" si="148"/>
        <v>0</v>
      </c>
      <c r="GW98" s="339">
        <f t="shared" si="148"/>
        <v>0</v>
      </c>
      <c r="GX98" s="339">
        <f t="shared" si="148"/>
        <v>0</v>
      </c>
      <c r="GY98" s="339">
        <f t="shared" si="148"/>
        <v>0</v>
      </c>
      <c r="GZ98" s="339">
        <f t="shared" si="148"/>
        <v>0</v>
      </c>
      <c r="HA98" s="339">
        <f t="shared" si="148"/>
        <v>0</v>
      </c>
      <c r="HB98" s="339">
        <f t="shared" si="148"/>
        <v>0</v>
      </c>
      <c r="HC98" s="339">
        <f t="shared" si="148"/>
        <v>0</v>
      </c>
      <c r="HD98" s="339">
        <f t="shared" si="148"/>
        <v>0</v>
      </c>
      <c r="HE98" s="339">
        <f t="shared" si="148"/>
        <v>0</v>
      </c>
      <c r="HF98" s="339">
        <f t="shared" si="148"/>
        <v>0</v>
      </c>
      <c r="HG98" s="339">
        <f t="shared" si="148"/>
        <v>0</v>
      </c>
      <c r="HH98" s="339">
        <f t="shared" si="148"/>
        <v>0</v>
      </c>
      <c r="HI98" s="339">
        <f t="shared" si="148"/>
        <v>0</v>
      </c>
      <c r="HJ98" s="339">
        <f t="shared" si="148"/>
        <v>0</v>
      </c>
      <c r="HK98" s="339">
        <f t="shared" si="148"/>
        <v>0</v>
      </c>
      <c r="HL98" s="339">
        <f t="shared" si="148"/>
        <v>0</v>
      </c>
      <c r="HM98" s="339">
        <f t="shared" si="148"/>
        <v>0</v>
      </c>
      <c r="HN98" s="339">
        <f t="shared" si="148"/>
        <v>0</v>
      </c>
      <c r="HO98" s="339">
        <f t="shared" si="148"/>
        <v>0</v>
      </c>
      <c r="HP98" s="339">
        <f t="shared" si="148"/>
        <v>0</v>
      </c>
      <c r="HQ98" s="339">
        <f t="shared" si="148"/>
        <v>0</v>
      </c>
      <c r="HR98" s="339">
        <f t="shared" si="148"/>
        <v>0</v>
      </c>
      <c r="HS98" s="339">
        <f t="shared" si="148"/>
        <v>0</v>
      </c>
      <c r="HT98" s="339">
        <f t="shared" si="148"/>
        <v>0</v>
      </c>
      <c r="HU98" s="339">
        <f t="shared" si="148"/>
        <v>0</v>
      </c>
      <c r="HV98" s="339">
        <f t="shared" si="148"/>
        <v>0</v>
      </c>
      <c r="HW98" s="339">
        <f t="shared" si="148"/>
        <v>0</v>
      </c>
      <c r="HX98" s="339">
        <f t="shared" si="148"/>
        <v>0</v>
      </c>
      <c r="HY98" s="339">
        <f t="shared" si="148"/>
        <v>0</v>
      </c>
      <c r="HZ98" s="339">
        <f t="shared" si="148"/>
        <v>0</v>
      </c>
      <c r="IA98" s="339">
        <f t="shared" si="148"/>
        <v>0</v>
      </c>
      <c r="IB98" s="339">
        <f t="shared" si="148"/>
        <v>0</v>
      </c>
      <c r="IC98" s="339">
        <f t="shared" si="148"/>
        <v>0</v>
      </c>
      <c r="ID98" s="339">
        <f t="shared" si="148"/>
        <v>0</v>
      </c>
      <c r="IE98" s="339">
        <f t="shared" si="148"/>
        <v>0</v>
      </c>
      <c r="IF98" s="339">
        <f t="shared" si="148"/>
        <v>0</v>
      </c>
      <c r="IG98" s="339">
        <f t="shared" si="148"/>
        <v>0</v>
      </c>
      <c r="IH98" s="339">
        <f t="shared" si="148"/>
        <v>0</v>
      </c>
      <c r="II98" s="339">
        <f t="shared" si="148"/>
        <v>0</v>
      </c>
      <c r="IJ98" s="339">
        <f t="shared" si="148"/>
        <v>0</v>
      </c>
      <c r="IK98" s="339">
        <f t="shared" si="148"/>
        <v>0</v>
      </c>
      <c r="IL98" s="339">
        <f t="shared" si="148"/>
        <v>0</v>
      </c>
      <c r="IM98" s="339">
        <f t="shared" si="148"/>
        <v>0</v>
      </c>
      <c r="IN98" s="339">
        <f t="shared" si="148"/>
        <v>0</v>
      </c>
      <c r="IO98" s="339">
        <f t="shared" si="148"/>
        <v>0</v>
      </c>
      <c r="IP98" s="339">
        <f t="shared" si="148"/>
        <v>0</v>
      </c>
      <c r="IQ98" s="339">
        <f t="shared" si="148"/>
        <v>0</v>
      </c>
      <c r="IR98" s="339">
        <f t="shared" si="148"/>
        <v>0</v>
      </c>
      <c r="IS98" s="339">
        <f t="shared" si="148"/>
        <v>0</v>
      </c>
      <c r="IT98" s="339">
        <f t="shared" si="148"/>
        <v>0</v>
      </c>
      <c r="IU98" s="339">
        <f t="shared" si="148"/>
        <v>0</v>
      </c>
      <c r="IV98" s="339">
        <f t="shared" si="148"/>
        <v>0</v>
      </c>
      <c r="IW98" s="339">
        <f t="shared" si="148"/>
        <v>0</v>
      </c>
      <c r="IX98" s="339">
        <f t="shared" si="148"/>
        <v>0</v>
      </c>
      <c r="IY98" s="339">
        <f t="shared" si="148"/>
        <v>0</v>
      </c>
      <c r="IZ98" s="339">
        <f t="shared" ref="IZ98:JV98" si="149">SUM(IZ94:IZ97)</f>
        <v>0</v>
      </c>
      <c r="JA98" s="339">
        <f t="shared" si="149"/>
        <v>0</v>
      </c>
      <c r="JB98" s="339">
        <f t="shared" si="149"/>
        <v>0</v>
      </c>
      <c r="JC98" s="339">
        <f t="shared" si="149"/>
        <v>0</v>
      </c>
      <c r="JD98" s="339">
        <f t="shared" si="149"/>
        <v>0</v>
      </c>
      <c r="JE98" s="339">
        <f t="shared" si="149"/>
        <v>0</v>
      </c>
      <c r="JF98" s="339">
        <f t="shared" si="149"/>
        <v>0</v>
      </c>
      <c r="JG98" s="339">
        <f t="shared" si="149"/>
        <v>0</v>
      </c>
      <c r="JH98" s="339">
        <f t="shared" si="149"/>
        <v>0</v>
      </c>
      <c r="JI98" s="339">
        <f t="shared" si="149"/>
        <v>0</v>
      </c>
      <c r="JJ98" s="339">
        <f t="shared" si="149"/>
        <v>0</v>
      </c>
      <c r="JK98" s="339">
        <f t="shared" si="149"/>
        <v>0</v>
      </c>
      <c r="JL98" s="339">
        <f t="shared" si="149"/>
        <v>0</v>
      </c>
      <c r="JM98" s="339">
        <f t="shared" si="149"/>
        <v>0</v>
      </c>
      <c r="JN98" s="339">
        <f t="shared" si="149"/>
        <v>0</v>
      </c>
      <c r="JO98" s="339">
        <f t="shared" si="149"/>
        <v>0</v>
      </c>
      <c r="JP98" s="339">
        <f t="shared" si="149"/>
        <v>0</v>
      </c>
      <c r="JQ98" s="339">
        <f t="shared" si="149"/>
        <v>0</v>
      </c>
      <c r="JR98" s="339">
        <f t="shared" si="149"/>
        <v>0</v>
      </c>
      <c r="JS98" s="339">
        <f t="shared" si="149"/>
        <v>0</v>
      </c>
      <c r="JT98" s="339">
        <f t="shared" si="149"/>
        <v>0</v>
      </c>
      <c r="JU98" s="339">
        <f t="shared" si="149"/>
        <v>0</v>
      </c>
      <c r="JV98" s="339">
        <f t="shared" si="149"/>
        <v>0</v>
      </c>
    </row>
    <row r="99" spans="1:282" hidden="1" x14ac:dyDescent="0.25">
      <c r="A99" s="312"/>
      <c r="B99" s="313"/>
      <c r="C99" s="312"/>
      <c r="D99" s="312"/>
      <c r="E99" s="312"/>
      <c r="F99" s="312"/>
      <c r="G99" s="312"/>
      <c r="H99" s="312"/>
      <c r="I99" s="312"/>
      <c r="J99" s="312"/>
      <c r="K99" s="312"/>
      <c r="L99" s="312"/>
      <c r="M99" s="312"/>
      <c r="N99" s="312"/>
      <c r="O99" s="312"/>
      <c r="P99" s="312"/>
      <c r="Q99" s="312"/>
      <c r="R99" s="312"/>
      <c r="S99" s="312"/>
      <c r="T99" s="312"/>
      <c r="U99" s="312"/>
      <c r="V99" s="312"/>
      <c r="W99" s="312"/>
      <c r="X99" s="312"/>
      <c r="Y99" s="312"/>
      <c r="Z99" s="312"/>
      <c r="AA99" s="312"/>
      <c r="AB99" s="312"/>
      <c r="AC99" s="312"/>
      <c r="AD99" s="312"/>
      <c r="AE99" s="312"/>
      <c r="AF99" s="312"/>
      <c r="AG99" s="312"/>
      <c r="AH99" s="312"/>
      <c r="AI99" s="312"/>
      <c r="AJ99" s="312"/>
      <c r="AK99" s="312"/>
      <c r="AL99" s="312"/>
      <c r="AM99" s="312"/>
      <c r="AN99" s="312"/>
      <c r="AO99" s="312"/>
      <c r="AP99" s="312"/>
      <c r="AQ99" s="312"/>
      <c r="AR99" s="312"/>
      <c r="AS99" s="312"/>
      <c r="AT99" s="312"/>
      <c r="AU99" s="312"/>
      <c r="AV99" s="312"/>
      <c r="AW99" s="312"/>
      <c r="AX99" s="312"/>
      <c r="AY99" s="312"/>
      <c r="AZ99" s="312"/>
      <c r="BA99" s="312"/>
      <c r="BB99" s="312"/>
      <c r="BC99" s="312"/>
      <c r="BD99" s="312"/>
      <c r="BE99" s="312"/>
      <c r="BF99" s="312"/>
      <c r="BG99" s="312"/>
      <c r="BH99" s="312"/>
      <c r="BI99" s="312"/>
      <c r="BJ99" s="312"/>
      <c r="BK99" s="312"/>
      <c r="BL99" s="312"/>
      <c r="BM99" s="312"/>
      <c r="BN99" s="312"/>
      <c r="BO99" s="312"/>
      <c r="BP99" s="312"/>
      <c r="BQ99" s="312"/>
      <c r="BR99" s="312"/>
      <c r="BS99" s="312"/>
      <c r="BT99" s="312"/>
      <c r="BU99" s="312"/>
      <c r="BV99" s="312"/>
      <c r="BW99" s="312"/>
      <c r="BX99" s="312"/>
      <c r="BY99" s="312"/>
      <c r="BZ99" s="312"/>
      <c r="CA99" s="312"/>
      <c r="CB99" s="312"/>
      <c r="CC99" s="312"/>
      <c r="CD99" s="312"/>
      <c r="CE99" s="312"/>
      <c r="CF99" s="312"/>
      <c r="CG99" s="312"/>
      <c r="CH99" s="312"/>
      <c r="CI99" s="312"/>
      <c r="CJ99" s="312"/>
      <c r="CK99" s="312"/>
      <c r="CL99" s="312"/>
      <c r="CM99" s="312"/>
      <c r="CN99" s="312"/>
      <c r="CO99" s="312"/>
      <c r="CP99" s="312"/>
      <c r="CQ99" s="312"/>
      <c r="CR99" s="312"/>
      <c r="CS99" s="312"/>
      <c r="CT99" s="312"/>
      <c r="CU99" s="312"/>
      <c r="CV99" s="312"/>
      <c r="CW99" s="312"/>
      <c r="CX99" s="312"/>
      <c r="CY99" s="312"/>
      <c r="CZ99" s="312"/>
      <c r="DA99" s="312"/>
      <c r="DB99" s="312"/>
      <c r="DC99" s="312"/>
      <c r="DD99" s="312"/>
      <c r="DE99" s="312"/>
      <c r="DF99" s="312"/>
      <c r="DG99" s="312"/>
      <c r="DH99" s="312"/>
      <c r="DI99" s="312"/>
      <c r="DJ99" s="312"/>
      <c r="DK99" s="312"/>
      <c r="DL99" s="312"/>
      <c r="DM99" s="312"/>
      <c r="DN99" s="312"/>
      <c r="DO99" s="312"/>
      <c r="DP99" s="312"/>
      <c r="DQ99" s="312"/>
      <c r="DR99" s="312"/>
      <c r="DS99" s="312"/>
      <c r="DT99" s="312"/>
      <c r="DU99" s="312"/>
      <c r="DV99" s="312"/>
      <c r="DW99" s="312"/>
      <c r="DX99" s="312"/>
      <c r="DY99" s="312"/>
      <c r="DZ99" s="312"/>
      <c r="EA99" s="312"/>
      <c r="EB99" s="312"/>
      <c r="EC99" s="312"/>
      <c r="ED99" s="312"/>
      <c r="EE99" s="312"/>
      <c r="EF99" s="312"/>
      <c r="EG99" s="312"/>
      <c r="EH99" s="312"/>
      <c r="EI99" s="312"/>
      <c r="EJ99" s="312"/>
      <c r="EK99" s="312"/>
      <c r="EL99" s="312"/>
      <c r="EM99" s="312"/>
      <c r="EN99" s="312"/>
      <c r="EO99" s="312"/>
      <c r="EP99" s="312"/>
      <c r="EQ99" s="312"/>
      <c r="ER99" s="312"/>
      <c r="ES99" s="312"/>
      <c r="ET99" s="312"/>
      <c r="EU99" s="312"/>
      <c r="EV99" s="312"/>
      <c r="EW99" s="312"/>
      <c r="EX99" s="312"/>
      <c r="EY99" s="312"/>
      <c r="EZ99" s="312"/>
      <c r="FA99" s="312"/>
      <c r="FB99" s="312"/>
      <c r="FC99" s="312"/>
      <c r="FD99" s="312"/>
      <c r="FE99" s="312"/>
      <c r="FF99" s="312"/>
      <c r="FG99" s="312"/>
      <c r="FH99" s="312"/>
      <c r="FI99" s="312"/>
      <c r="FJ99" s="312"/>
      <c r="FK99" s="312"/>
      <c r="FL99" s="312"/>
      <c r="FM99" s="312"/>
      <c r="FN99" s="312"/>
      <c r="FO99" s="312"/>
      <c r="FP99" s="312"/>
      <c r="FQ99" s="312"/>
      <c r="FR99" s="312"/>
      <c r="FS99" s="312"/>
      <c r="FT99" s="312"/>
      <c r="FU99" s="312"/>
      <c r="FV99" s="312"/>
      <c r="FW99" s="312"/>
      <c r="FX99" s="312"/>
      <c r="FY99" s="312"/>
      <c r="FZ99" s="312"/>
      <c r="GA99" s="312"/>
      <c r="GB99" s="312"/>
      <c r="GC99" s="312"/>
      <c r="GD99" s="312"/>
      <c r="GE99" s="312"/>
      <c r="GF99" s="312"/>
      <c r="GG99" s="312"/>
      <c r="GH99" s="312"/>
      <c r="GI99" s="312"/>
      <c r="GJ99" s="312"/>
      <c r="GK99" s="312"/>
      <c r="GL99" s="312"/>
      <c r="GM99" s="312"/>
      <c r="GN99" s="312"/>
      <c r="GO99" s="312"/>
      <c r="GP99" s="312"/>
      <c r="GQ99" s="312"/>
      <c r="GR99" s="312"/>
      <c r="GS99" s="312"/>
      <c r="GT99" s="312"/>
      <c r="GU99" s="312"/>
      <c r="GV99" s="312"/>
      <c r="GW99" s="312"/>
      <c r="GX99" s="312"/>
      <c r="GY99" s="312"/>
      <c r="GZ99" s="312"/>
      <c r="HA99" s="312"/>
      <c r="HB99" s="312"/>
      <c r="HC99" s="312"/>
      <c r="HD99" s="312"/>
      <c r="HE99" s="312"/>
      <c r="HF99" s="312"/>
      <c r="HG99" s="312"/>
      <c r="HH99" s="312"/>
      <c r="HI99" s="312"/>
      <c r="HJ99" s="312"/>
      <c r="HK99" s="312"/>
      <c r="HL99" s="312"/>
      <c r="HM99" s="312"/>
      <c r="HN99" s="312"/>
      <c r="HO99" s="312"/>
      <c r="HP99" s="312"/>
      <c r="HQ99" s="312"/>
      <c r="HR99" s="312"/>
      <c r="HS99" s="312"/>
      <c r="HT99" s="312"/>
      <c r="HU99" s="312"/>
      <c r="HV99" s="312"/>
      <c r="HW99" s="312"/>
      <c r="HX99" s="312"/>
      <c r="HY99" s="312"/>
      <c r="HZ99" s="312"/>
      <c r="IA99" s="312"/>
      <c r="IB99" s="312"/>
      <c r="IC99" s="312"/>
      <c r="ID99" s="312"/>
      <c r="IE99" s="312"/>
      <c r="IF99" s="312"/>
      <c r="IG99" s="312"/>
      <c r="IH99" s="312"/>
      <c r="II99" s="312"/>
      <c r="IJ99" s="312"/>
      <c r="IK99" s="312"/>
      <c r="IL99" s="312"/>
      <c r="IM99" s="312"/>
      <c r="IN99" s="312"/>
      <c r="IO99" s="312"/>
      <c r="IP99" s="312"/>
      <c r="IQ99" s="312"/>
      <c r="IR99" s="312"/>
      <c r="IS99" s="312"/>
      <c r="IT99" s="312"/>
      <c r="IU99" s="312"/>
      <c r="IV99" s="312"/>
      <c r="IW99" s="312"/>
      <c r="IX99" s="312"/>
      <c r="IY99" s="312"/>
      <c r="IZ99" s="312"/>
      <c r="JA99" s="312"/>
      <c r="JB99" s="312"/>
      <c r="JC99" s="312"/>
      <c r="JD99" s="312"/>
      <c r="JE99" s="312"/>
      <c r="JF99" s="312"/>
      <c r="JG99" s="312"/>
      <c r="JH99" s="312"/>
      <c r="JI99" s="312"/>
      <c r="JJ99" s="312"/>
      <c r="JK99" s="312"/>
      <c r="JL99" s="312"/>
      <c r="JM99" s="312"/>
      <c r="JN99" s="312"/>
      <c r="JO99" s="312"/>
      <c r="JP99" s="312"/>
      <c r="JQ99" s="312"/>
      <c r="JR99" s="312"/>
      <c r="JS99" s="312"/>
      <c r="JT99" s="312"/>
      <c r="JU99" s="312"/>
      <c r="JV99" s="312"/>
    </row>
    <row r="100" spans="1:282" hidden="1" x14ac:dyDescent="0.25">
      <c r="A100" t="s">
        <v>479</v>
      </c>
      <c r="B100" s="313"/>
      <c r="C100" s="322">
        <f>IF(C97&gt;0,0,-C94*$C$37)</f>
        <v>0</v>
      </c>
      <c r="D100" s="322">
        <f t="shared" ref="D100:BO100" si="150">IF(D97&gt;0,0,-D94*$C$37)</f>
        <v>0</v>
      </c>
      <c r="E100" s="322">
        <f t="shared" si="150"/>
        <v>0</v>
      </c>
      <c r="F100" s="322">
        <f t="shared" si="150"/>
        <v>0</v>
      </c>
      <c r="G100" s="322">
        <f t="shared" si="150"/>
        <v>0</v>
      </c>
      <c r="H100" s="322">
        <f t="shared" si="150"/>
        <v>0</v>
      </c>
      <c r="I100" s="322">
        <f t="shared" si="150"/>
        <v>0</v>
      </c>
      <c r="J100" s="322">
        <f t="shared" si="150"/>
        <v>0</v>
      </c>
      <c r="K100" s="322">
        <f t="shared" si="150"/>
        <v>0</v>
      </c>
      <c r="L100" s="322">
        <f t="shared" si="150"/>
        <v>0</v>
      </c>
      <c r="M100" s="322">
        <f t="shared" si="150"/>
        <v>0</v>
      </c>
      <c r="N100" s="322">
        <f t="shared" si="150"/>
        <v>0</v>
      </c>
      <c r="O100" s="322">
        <f t="shared" si="150"/>
        <v>0</v>
      </c>
      <c r="P100" s="322">
        <f t="shared" si="150"/>
        <v>0</v>
      </c>
      <c r="Q100" s="322">
        <f t="shared" si="150"/>
        <v>0</v>
      </c>
      <c r="R100" s="322">
        <f t="shared" si="150"/>
        <v>0</v>
      </c>
      <c r="S100" s="322">
        <f t="shared" si="150"/>
        <v>0</v>
      </c>
      <c r="T100" s="322">
        <f t="shared" si="150"/>
        <v>0</v>
      </c>
      <c r="U100" s="322">
        <f t="shared" si="150"/>
        <v>0</v>
      </c>
      <c r="V100" s="322">
        <f t="shared" si="150"/>
        <v>0</v>
      </c>
      <c r="W100" s="322">
        <f t="shared" si="150"/>
        <v>0</v>
      </c>
      <c r="X100" s="322">
        <f t="shared" si="150"/>
        <v>0</v>
      </c>
      <c r="Y100" s="322">
        <f t="shared" si="150"/>
        <v>0</v>
      </c>
      <c r="Z100" s="322">
        <f t="shared" si="150"/>
        <v>0</v>
      </c>
      <c r="AA100" s="322">
        <f t="shared" si="150"/>
        <v>0</v>
      </c>
      <c r="AB100" s="322">
        <f t="shared" si="150"/>
        <v>0</v>
      </c>
      <c r="AC100" s="322">
        <f t="shared" si="150"/>
        <v>0</v>
      </c>
      <c r="AD100" s="322">
        <f t="shared" si="150"/>
        <v>0</v>
      </c>
      <c r="AE100" s="322">
        <f t="shared" si="150"/>
        <v>0</v>
      </c>
      <c r="AF100" s="322">
        <f t="shared" si="150"/>
        <v>0</v>
      </c>
      <c r="AG100" s="322">
        <f t="shared" si="150"/>
        <v>0</v>
      </c>
      <c r="AH100" s="322">
        <f t="shared" si="150"/>
        <v>0</v>
      </c>
      <c r="AI100" s="322">
        <f t="shared" si="150"/>
        <v>0</v>
      </c>
      <c r="AJ100" s="322">
        <f t="shared" si="150"/>
        <v>0</v>
      </c>
      <c r="AK100" s="322">
        <f t="shared" si="150"/>
        <v>0</v>
      </c>
      <c r="AL100" s="322">
        <f t="shared" si="150"/>
        <v>0</v>
      </c>
      <c r="AM100" s="322">
        <f t="shared" si="150"/>
        <v>0</v>
      </c>
      <c r="AN100" s="322">
        <f t="shared" si="150"/>
        <v>0</v>
      </c>
      <c r="AO100" s="322">
        <f t="shared" si="150"/>
        <v>0</v>
      </c>
      <c r="AP100" s="322">
        <f t="shared" si="150"/>
        <v>0</v>
      </c>
      <c r="AQ100" s="322">
        <f t="shared" si="150"/>
        <v>0</v>
      </c>
      <c r="AR100" s="322">
        <f t="shared" si="150"/>
        <v>0</v>
      </c>
      <c r="AS100" s="322">
        <f t="shared" si="150"/>
        <v>0</v>
      </c>
      <c r="AT100" s="322">
        <f t="shared" si="150"/>
        <v>0</v>
      </c>
      <c r="AU100" s="322">
        <f t="shared" si="150"/>
        <v>0</v>
      </c>
      <c r="AV100" s="322">
        <f t="shared" si="150"/>
        <v>0</v>
      </c>
      <c r="AW100" s="322">
        <f t="shared" si="150"/>
        <v>0</v>
      </c>
      <c r="AX100" s="322">
        <f t="shared" si="150"/>
        <v>0</v>
      </c>
      <c r="AY100" s="322">
        <f t="shared" si="150"/>
        <v>0</v>
      </c>
      <c r="AZ100" s="322">
        <f t="shared" si="150"/>
        <v>0</v>
      </c>
      <c r="BA100" s="322">
        <f t="shared" si="150"/>
        <v>0</v>
      </c>
      <c r="BB100" s="322">
        <f t="shared" si="150"/>
        <v>0</v>
      </c>
      <c r="BC100" s="322">
        <f t="shared" si="150"/>
        <v>0</v>
      </c>
      <c r="BD100" s="322">
        <f t="shared" si="150"/>
        <v>0</v>
      </c>
      <c r="BE100" s="322">
        <f t="shared" si="150"/>
        <v>0</v>
      </c>
      <c r="BF100" s="322">
        <f t="shared" si="150"/>
        <v>0</v>
      </c>
      <c r="BG100" s="322">
        <f t="shared" si="150"/>
        <v>0</v>
      </c>
      <c r="BH100" s="322">
        <f t="shared" si="150"/>
        <v>0</v>
      </c>
      <c r="BI100" s="322">
        <f t="shared" si="150"/>
        <v>0</v>
      </c>
      <c r="BJ100" s="322">
        <f t="shared" si="150"/>
        <v>0</v>
      </c>
      <c r="BK100" s="322">
        <f t="shared" si="150"/>
        <v>0</v>
      </c>
      <c r="BL100" s="322">
        <f t="shared" si="150"/>
        <v>0</v>
      </c>
      <c r="BM100" s="322">
        <f t="shared" si="150"/>
        <v>0</v>
      </c>
      <c r="BN100" s="322">
        <f t="shared" si="150"/>
        <v>0</v>
      </c>
      <c r="BO100" s="322">
        <f t="shared" si="150"/>
        <v>0</v>
      </c>
      <c r="BP100" s="322">
        <f t="shared" ref="BP100:EA100" si="151">IF(BP97&gt;0,0,-BP94*$C$37)</f>
        <v>0</v>
      </c>
      <c r="BQ100" s="322">
        <f t="shared" si="151"/>
        <v>0</v>
      </c>
      <c r="BR100" s="322">
        <f t="shared" si="151"/>
        <v>0</v>
      </c>
      <c r="BS100" s="322">
        <f t="shared" si="151"/>
        <v>0</v>
      </c>
      <c r="BT100" s="322">
        <f t="shared" si="151"/>
        <v>0</v>
      </c>
      <c r="BU100" s="322">
        <f t="shared" si="151"/>
        <v>0</v>
      </c>
      <c r="BV100" s="322">
        <f t="shared" si="151"/>
        <v>0</v>
      </c>
      <c r="BW100" s="322">
        <f t="shared" si="151"/>
        <v>0</v>
      </c>
      <c r="BX100" s="322">
        <f t="shared" si="151"/>
        <v>0</v>
      </c>
      <c r="BY100" s="322">
        <f t="shared" si="151"/>
        <v>0</v>
      </c>
      <c r="BZ100" s="322">
        <f t="shared" si="151"/>
        <v>0</v>
      </c>
      <c r="CA100" s="322">
        <f t="shared" si="151"/>
        <v>0</v>
      </c>
      <c r="CB100" s="322">
        <f t="shared" si="151"/>
        <v>0</v>
      </c>
      <c r="CC100" s="322">
        <f t="shared" si="151"/>
        <v>0</v>
      </c>
      <c r="CD100" s="322">
        <f t="shared" si="151"/>
        <v>0</v>
      </c>
      <c r="CE100" s="322">
        <f t="shared" si="151"/>
        <v>0</v>
      </c>
      <c r="CF100" s="322">
        <f t="shared" si="151"/>
        <v>0</v>
      </c>
      <c r="CG100" s="322">
        <f t="shared" si="151"/>
        <v>0</v>
      </c>
      <c r="CH100" s="322">
        <f t="shared" si="151"/>
        <v>0</v>
      </c>
      <c r="CI100" s="322">
        <f t="shared" si="151"/>
        <v>0</v>
      </c>
      <c r="CJ100" s="322">
        <f t="shared" si="151"/>
        <v>0</v>
      </c>
      <c r="CK100" s="322">
        <f t="shared" si="151"/>
        <v>0</v>
      </c>
      <c r="CL100" s="322">
        <f t="shared" si="151"/>
        <v>0</v>
      </c>
      <c r="CM100" s="322">
        <f t="shared" si="151"/>
        <v>0</v>
      </c>
      <c r="CN100" s="322">
        <f t="shared" si="151"/>
        <v>0</v>
      </c>
      <c r="CO100" s="322">
        <f t="shared" si="151"/>
        <v>0</v>
      </c>
      <c r="CP100" s="322">
        <f t="shared" si="151"/>
        <v>0</v>
      </c>
      <c r="CQ100" s="322">
        <f t="shared" si="151"/>
        <v>0</v>
      </c>
      <c r="CR100" s="322">
        <f t="shared" si="151"/>
        <v>0</v>
      </c>
      <c r="CS100" s="322">
        <f t="shared" si="151"/>
        <v>0</v>
      </c>
      <c r="CT100" s="322">
        <f t="shared" si="151"/>
        <v>0</v>
      </c>
      <c r="CU100" s="322">
        <f t="shared" si="151"/>
        <v>0</v>
      </c>
      <c r="CV100" s="322">
        <f t="shared" si="151"/>
        <v>0</v>
      </c>
      <c r="CW100" s="322">
        <f t="shared" si="151"/>
        <v>0</v>
      </c>
      <c r="CX100" s="322">
        <f t="shared" si="151"/>
        <v>0</v>
      </c>
      <c r="CY100" s="322">
        <f t="shared" si="151"/>
        <v>0</v>
      </c>
      <c r="CZ100" s="322">
        <f t="shared" si="151"/>
        <v>0</v>
      </c>
      <c r="DA100" s="322">
        <f t="shared" si="151"/>
        <v>0</v>
      </c>
      <c r="DB100" s="322">
        <f t="shared" si="151"/>
        <v>0</v>
      </c>
      <c r="DC100" s="322">
        <f t="shared" si="151"/>
        <v>0</v>
      </c>
      <c r="DD100" s="322">
        <f t="shared" si="151"/>
        <v>0</v>
      </c>
      <c r="DE100" s="322">
        <f t="shared" si="151"/>
        <v>0</v>
      </c>
      <c r="DF100" s="322">
        <f t="shared" si="151"/>
        <v>0</v>
      </c>
      <c r="DG100" s="322">
        <f t="shared" si="151"/>
        <v>0</v>
      </c>
      <c r="DH100" s="322">
        <f t="shared" si="151"/>
        <v>0</v>
      </c>
      <c r="DI100" s="322">
        <f t="shared" si="151"/>
        <v>0</v>
      </c>
      <c r="DJ100" s="322">
        <f t="shared" si="151"/>
        <v>0</v>
      </c>
      <c r="DK100" s="322">
        <f t="shared" si="151"/>
        <v>0</v>
      </c>
      <c r="DL100" s="322">
        <f t="shared" si="151"/>
        <v>0</v>
      </c>
      <c r="DM100" s="322">
        <f t="shared" si="151"/>
        <v>0</v>
      </c>
      <c r="DN100" s="322">
        <f t="shared" si="151"/>
        <v>0</v>
      </c>
      <c r="DO100" s="322">
        <f t="shared" si="151"/>
        <v>0</v>
      </c>
      <c r="DP100" s="322">
        <f t="shared" si="151"/>
        <v>0</v>
      </c>
      <c r="DQ100" s="322">
        <f t="shared" si="151"/>
        <v>0</v>
      </c>
      <c r="DR100" s="322">
        <f t="shared" si="151"/>
        <v>0</v>
      </c>
      <c r="DS100" s="322">
        <f t="shared" si="151"/>
        <v>0</v>
      </c>
      <c r="DT100" s="322">
        <f t="shared" si="151"/>
        <v>0</v>
      </c>
      <c r="DU100" s="322">
        <f t="shared" si="151"/>
        <v>0</v>
      </c>
      <c r="DV100" s="322">
        <f t="shared" si="151"/>
        <v>0</v>
      </c>
      <c r="DW100" s="322">
        <f t="shared" si="151"/>
        <v>0</v>
      </c>
      <c r="DX100" s="322">
        <f t="shared" si="151"/>
        <v>0</v>
      </c>
      <c r="DY100" s="322">
        <f t="shared" si="151"/>
        <v>0</v>
      </c>
      <c r="DZ100" s="322">
        <f t="shared" si="151"/>
        <v>0</v>
      </c>
      <c r="EA100" s="322">
        <f t="shared" si="151"/>
        <v>0</v>
      </c>
      <c r="EB100" s="322">
        <f t="shared" ref="EB100:GM100" si="152">IF(EB97&gt;0,0,-EB94*$C$37)</f>
        <v>0</v>
      </c>
      <c r="EC100" s="322">
        <f t="shared" si="152"/>
        <v>0</v>
      </c>
      <c r="ED100" s="322">
        <f t="shared" si="152"/>
        <v>0</v>
      </c>
      <c r="EE100" s="322">
        <f t="shared" si="152"/>
        <v>0</v>
      </c>
      <c r="EF100" s="322">
        <f t="shared" si="152"/>
        <v>0</v>
      </c>
      <c r="EG100" s="322">
        <f t="shared" si="152"/>
        <v>0</v>
      </c>
      <c r="EH100" s="322">
        <f t="shared" si="152"/>
        <v>0</v>
      </c>
      <c r="EI100" s="322">
        <f t="shared" si="152"/>
        <v>0</v>
      </c>
      <c r="EJ100" s="322">
        <f t="shared" si="152"/>
        <v>0</v>
      </c>
      <c r="EK100" s="322">
        <f t="shared" si="152"/>
        <v>0</v>
      </c>
      <c r="EL100" s="322">
        <f t="shared" si="152"/>
        <v>0</v>
      </c>
      <c r="EM100" s="322">
        <f t="shared" si="152"/>
        <v>0</v>
      </c>
      <c r="EN100" s="322">
        <f t="shared" si="152"/>
        <v>0</v>
      </c>
      <c r="EO100" s="322">
        <f t="shared" si="152"/>
        <v>0</v>
      </c>
      <c r="EP100" s="322">
        <f t="shared" si="152"/>
        <v>0</v>
      </c>
      <c r="EQ100" s="322">
        <f t="shared" si="152"/>
        <v>0</v>
      </c>
      <c r="ER100" s="322">
        <f t="shared" si="152"/>
        <v>0</v>
      </c>
      <c r="ES100" s="322">
        <f t="shared" si="152"/>
        <v>0</v>
      </c>
      <c r="ET100" s="322">
        <f t="shared" si="152"/>
        <v>0</v>
      </c>
      <c r="EU100" s="322">
        <f t="shared" si="152"/>
        <v>0</v>
      </c>
      <c r="EV100" s="322">
        <f t="shared" si="152"/>
        <v>0</v>
      </c>
      <c r="EW100" s="322">
        <f t="shared" si="152"/>
        <v>0</v>
      </c>
      <c r="EX100" s="322">
        <f t="shared" si="152"/>
        <v>0</v>
      </c>
      <c r="EY100" s="322">
        <f t="shared" si="152"/>
        <v>0</v>
      </c>
      <c r="EZ100" s="322">
        <f t="shared" si="152"/>
        <v>0</v>
      </c>
      <c r="FA100" s="322">
        <f t="shared" si="152"/>
        <v>0</v>
      </c>
      <c r="FB100" s="322">
        <f t="shared" si="152"/>
        <v>0</v>
      </c>
      <c r="FC100" s="322">
        <f t="shared" si="152"/>
        <v>0</v>
      </c>
      <c r="FD100" s="322">
        <f t="shared" si="152"/>
        <v>0</v>
      </c>
      <c r="FE100" s="322">
        <f t="shared" si="152"/>
        <v>0</v>
      </c>
      <c r="FF100" s="322">
        <f t="shared" si="152"/>
        <v>0</v>
      </c>
      <c r="FG100" s="322">
        <f t="shared" si="152"/>
        <v>0</v>
      </c>
      <c r="FH100" s="322">
        <f t="shared" si="152"/>
        <v>0</v>
      </c>
      <c r="FI100" s="322">
        <f t="shared" si="152"/>
        <v>0</v>
      </c>
      <c r="FJ100" s="322">
        <f t="shared" si="152"/>
        <v>0</v>
      </c>
      <c r="FK100" s="322">
        <f t="shared" si="152"/>
        <v>0</v>
      </c>
      <c r="FL100" s="322">
        <f t="shared" si="152"/>
        <v>0</v>
      </c>
      <c r="FM100" s="322">
        <f t="shared" si="152"/>
        <v>0</v>
      </c>
      <c r="FN100" s="322">
        <f t="shared" si="152"/>
        <v>0</v>
      </c>
      <c r="FO100" s="322">
        <f t="shared" si="152"/>
        <v>0</v>
      </c>
      <c r="FP100" s="322">
        <f t="shared" si="152"/>
        <v>0</v>
      </c>
      <c r="FQ100" s="322">
        <f t="shared" si="152"/>
        <v>0</v>
      </c>
      <c r="FR100" s="322">
        <f t="shared" si="152"/>
        <v>0</v>
      </c>
      <c r="FS100" s="322">
        <f t="shared" si="152"/>
        <v>0</v>
      </c>
      <c r="FT100" s="322">
        <f t="shared" si="152"/>
        <v>0</v>
      </c>
      <c r="FU100" s="322">
        <f t="shared" si="152"/>
        <v>0</v>
      </c>
      <c r="FV100" s="322">
        <f t="shared" si="152"/>
        <v>0</v>
      </c>
      <c r="FW100" s="322">
        <f t="shared" si="152"/>
        <v>0</v>
      </c>
      <c r="FX100" s="322">
        <f t="shared" si="152"/>
        <v>0</v>
      </c>
      <c r="FY100" s="322">
        <f t="shared" si="152"/>
        <v>0</v>
      </c>
      <c r="FZ100" s="322">
        <f t="shared" si="152"/>
        <v>0</v>
      </c>
      <c r="GA100" s="322">
        <f t="shared" si="152"/>
        <v>0</v>
      </c>
      <c r="GB100" s="322">
        <f t="shared" si="152"/>
        <v>0</v>
      </c>
      <c r="GC100" s="322">
        <f t="shared" si="152"/>
        <v>0</v>
      </c>
      <c r="GD100" s="322">
        <f t="shared" si="152"/>
        <v>0</v>
      </c>
      <c r="GE100" s="322">
        <f t="shared" si="152"/>
        <v>0</v>
      </c>
      <c r="GF100" s="322">
        <f t="shared" si="152"/>
        <v>0</v>
      </c>
      <c r="GG100" s="322">
        <f t="shared" si="152"/>
        <v>0</v>
      </c>
      <c r="GH100" s="322">
        <f t="shared" si="152"/>
        <v>0</v>
      </c>
      <c r="GI100" s="322">
        <f t="shared" si="152"/>
        <v>0</v>
      </c>
      <c r="GJ100" s="322">
        <f t="shared" si="152"/>
        <v>0</v>
      </c>
      <c r="GK100" s="322">
        <f t="shared" si="152"/>
        <v>0</v>
      </c>
      <c r="GL100" s="322">
        <f t="shared" si="152"/>
        <v>0</v>
      </c>
      <c r="GM100" s="322">
        <f t="shared" si="152"/>
        <v>0</v>
      </c>
      <c r="GN100" s="322">
        <f t="shared" ref="GN100:IY100" si="153">IF(GN97&gt;0,0,-GN94*$C$37)</f>
        <v>0</v>
      </c>
      <c r="GO100" s="322">
        <f t="shared" si="153"/>
        <v>0</v>
      </c>
      <c r="GP100" s="322">
        <f t="shared" si="153"/>
        <v>0</v>
      </c>
      <c r="GQ100" s="322">
        <f t="shared" si="153"/>
        <v>0</v>
      </c>
      <c r="GR100" s="322">
        <f t="shared" si="153"/>
        <v>0</v>
      </c>
      <c r="GS100" s="322">
        <f t="shared" si="153"/>
        <v>0</v>
      </c>
      <c r="GT100" s="322">
        <f t="shared" si="153"/>
        <v>0</v>
      </c>
      <c r="GU100" s="322">
        <f t="shared" si="153"/>
        <v>0</v>
      </c>
      <c r="GV100" s="322">
        <f t="shared" si="153"/>
        <v>0</v>
      </c>
      <c r="GW100" s="322">
        <f t="shared" si="153"/>
        <v>0</v>
      </c>
      <c r="GX100" s="322">
        <f t="shared" si="153"/>
        <v>0</v>
      </c>
      <c r="GY100" s="322">
        <f t="shared" si="153"/>
        <v>0</v>
      </c>
      <c r="GZ100" s="322">
        <f t="shared" si="153"/>
        <v>0</v>
      </c>
      <c r="HA100" s="322">
        <f t="shared" si="153"/>
        <v>0</v>
      </c>
      <c r="HB100" s="322">
        <f t="shared" si="153"/>
        <v>0</v>
      </c>
      <c r="HC100" s="322">
        <f t="shared" si="153"/>
        <v>0</v>
      </c>
      <c r="HD100" s="322">
        <f t="shared" si="153"/>
        <v>0</v>
      </c>
      <c r="HE100" s="322">
        <f t="shared" si="153"/>
        <v>0</v>
      </c>
      <c r="HF100" s="322">
        <f t="shared" si="153"/>
        <v>0</v>
      </c>
      <c r="HG100" s="322">
        <f t="shared" si="153"/>
        <v>0</v>
      </c>
      <c r="HH100" s="322">
        <f t="shared" si="153"/>
        <v>0</v>
      </c>
      <c r="HI100" s="322">
        <f t="shared" si="153"/>
        <v>0</v>
      </c>
      <c r="HJ100" s="322">
        <f t="shared" si="153"/>
        <v>0</v>
      </c>
      <c r="HK100" s="322">
        <f t="shared" si="153"/>
        <v>0</v>
      </c>
      <c r="HL100" s="322">
        <f t="shared" si="153"/>
        <v>0</v>
      </c>
      <c r="HM100" s="322">
        <f t="shared" si="153"/>
        <v>0</v>
      </c>
      <c r="HN100" s="322">
        <f t="shared" si="153"/>
        <v>0</v>
      </c>
      <c r="HO100" s="322">
        <f t="shared" si="153"/>
        <v>0</v>
      </c>
      <c r="HP100" s="322">
        <f t="shared" si="153"/>
        <v>0</v>
      </c>
      <c r="HQ100" s="322">
        <f t="shared" si="153"/>
        <v>0</v>
      </c>
      <c r="HR100" s="322">
        <f t="shared" si="153"/>
        <v>0</v>
      </c>
      <c r="HS100" s="322">
        <f t="shared" si="153"/>
        <v>0</v>
      </c>
      <c r="HT100" s="322">
        <f t="shared" si="153"/>
        <v>0</v>
      </c>
      <c r="HU100" s="322">
        <f t="shared" si="153"/>
        <v>0</v>
      </c>
      <c r="HV100" s="322">
        <f t="shared" si="153"/>
        <v>0</v>
      </c>
      <c r="HW100" s="322">
        <f t="shared" si="153"/>
        <v>0</v>
      </c>
      <c r="HX100" s="322">
        <f t="shared" si="153"/>
        <v>0</v>
      </c>
      <c r="HY100" s="322">
        <f t="shared" si="153"/>
        <v>0</v>
      </c>
      <c r="HZ100" s="322">
        <f t="shared" si="153"/>
        <v>0</v>
      </c>
      <c r="IA100" s="322">
        <f t="shared" si="153"/>
        <v>0</v>
      </c>
      <c r="IB100" s="322">
        <f t="shared" si="153"/>
        <v>0</v>
      </c>
      <c r="IC100" s="322">
        <f t="shared" si="153"/>
        <v>0</v>
      </c>
      <c r="ID100" s="322">
        <f t="shared" si="153"/>
        <v>0</v>
      </c>
      <c r="IE100" s="322">
        <f t="shared" si="153"/>
        <v>0</v>
      </c>
      <c r="IF100" s="322">
        <f t="shared" si="153"/>
        <v>0</v>
      </c>
      <c r="IG100" s="322">
        <f t="shared" si="153"/>
        <v>0</v>
      </c>
      <c r="IH100" s="322">
        <f t="shared" si="153"/>
        <v>0</v>
      </c>
      <c r="II100" s="322">
        <f t="shared" si="153"/>
        <v>0</v>
      </c>
      <c r="IJ100" s="322">
        <f t="shared" si="153"/>
        <v>0</v>
      </c>
      <c r="IK100" s="322">
        <f t="shared" si="153"/>
        <v>0</v>
      </c>
      <c r="IL100" s="322">
        <f t="shared" si="153"/>
        <v>0</v>
      </c>
      <c r="IM100" s="322">
        <f t="shared" si="153"/>
        <v>0</v>
      </c>
      <c r="IN100" s="322">
        <f t="shared" si="153"/>
        <v>0</v>
      </c>
      <c r="IO100" s="322">
        <f t="shared" si="153"/>
        <v>0</v>
      </c>
      <c r="IP100" s="322">
        <f t="shared" si="153"/>
        <v>0</v>
      </c>
      <c r="IQ100" s="322">
        <f t="shared" si="153"/>
        <v>0</v>
      </c>
      <c r="IR100" s="322">
        <f t="shared" si="153"/>
        <v>0</v>
      </c>
      <c r="IS100" s="322">
        <f t="shared" si="153"/>
        <v>0</v>
      </c>
      <c r="IT100" s="322">
        <f t="shared" si="153"/>
        <v>0</v>
      </c>
      <c r="IU100" s="322">
        <f t="shared" si="153"/>
        <v>0</v>
      </c>
      <c r="IV100" s="322">
        <f t="shared" si="153"/>
        <v>0</v>
      </c>
      <c r="IW100" s="322">
        <f t="shared" si="153"/>
        <v>0</v>
      </c>
      <c r="IX100" s="322">
        <f t="shared" si="153"/>
        <v>0</v>
      </c>
      <c r="IY100" s="322">
        <f t="shared" si="153"/>
        <v>0</v>
      </c>
      <c r="IZ100" s="322">
        <f t="shared" ref="IZ100:JV100" si="154">IF(IZ97&gt;0,0,-IZ94*$C$37)</f>
        <v>0</v>
      </c>
      <c r="JA100" s="322">
        <f t="shared" si="154"/>
        <v>0</v>
      </c>
      <c r="JB100" s="322">
        <f t="shared" si="154"/>
        <v>0</v>
      </c>
      <c r="JC100" s="322">
        <f t="shared" si="154"/>
        <v>0</v>
      </c>
      <c r="JD100" s="322">
        <f t="shared" si="154"/>
        <v>0</v>
      </c>
      <c r="JE100" s="322">
        <f t="shared" si="154"/>
        <v>0</v>
      </c>
      <c r="JF100" s="322">
        <f t="shared" si="154"/>
        <v>0</v>
      </c>
      <c r="JG100" s="322">
        <f t="shared" si="154"/>
        <v>0</v>
      </c>
      <c r="JH100" s="322">
        <f t="shared" si="154"/>
        <v>0</v>
      </c>
      <c r="JI100" s="322">
        <f t="shared" si="154"/>
        <v>0</v>
      </c>
      <c r="JJ100" s="322">
        <f t="shared" si="154"/>
        <v>0</v>
      </c>
      <c r="JK100" s="322">
        <f t="shared" si="154"/>
        <v>0</v>
      </c>
      <c r="JL100" s="322">
        <f t="shared" si="154"/>
        <v>0</v>
      </c>
      <c r="JM100" s="322">
        <f t="shared" si="154"/>
        <v>0</v>
      </c>
      <c r="JN100" s="322">
        <f t="shared" si="154"/>
        <v>0</v>
      </c>
      <c r="JO100" s="322">
        <f t="shared" si="154"/>
        <v>0</v>
      </c>
      <c r="JP100" s="322">
        <f t="shared" si="154"/>
        <v>0</v>
      </c>
      <c r="JQ100" s="322">
        <f t="shared" si="154"/>
        <v>0</v>
      </c>
      <c r="JR100" s="322">
        <f t="shared" si="154"/>
        <v>0</v>
      </c>
      <c r="JS100" s="322">
        <f t="shared" si="154"/>
        <v>0</v>
      </c>
      <c r="JT100" s="322">
        <f t="shared" si="154"/>
        <v>0</v>
      </c>
      <c r="JU100" s="322">
        <f t="shared" si="154"/>
        <v>0</v>
      </c>
      <c r="JV100" s="322">
        <f t="shared" si="154"/>
        <v>0</v>
      </c>
    </row>
    <row r="101" spans="1:282" ht="30" hidden="1" x14ac:dyDescent="0.25">
      <c r="A101" s="326" t="s">
        <v>480</v>
      </c>
      <c r="B101" s="313"/>
      <c r="C101" s="340">
        <f>-(C96+C100)</f>
        <v>0</v>
      </c>
      <c r="D101" s="340">
        <f t="shared" ref="D101:BO101" si="155">-(D96+D100)</f>
        <v>0</v>
      </c>
      <c r="E101" s="340">
        <f t="shared" si="155"/>
        <v>0</v>
      </c>
      <c r="F101" s="340">
        <f t="shared" si="155"/>
        <v>0</v>
      </c>
      <c r="G101" s="340">
        <f t="shared" si="155"/>
        <v>0</v>
      </c>
      <c r="H101" s="340">
        <f t="shared" si="155"/>
        <v>0</v>
      </c>
      <c r="I101" s="340">
        <f t="shared" si="155"/>
        <v>0</v>
      </c>
      <c r="J101" s="340">
        <f t="shared" si="155"/>
        <v>0</v>
      </c>
      <c r="K101" s="340">
        <f t="shared" si="155"/>
        <v>0</v>
      </c>
      <c r="L101" s="340">
        <f t="shared" si="155"/>
        <v>0</v>
      </c>
      <c r="M101" s="340">
        <f t="shared" si="155"/>
        <v>0</v>
      </c>
      <c r="N101" s="340">
        <f t="shared" si="155"/>
        <v>0</v>
      </c>
      <c r="O101" s="340">
        <f t="shared" si="155"/>
        <v>0</v>
      </c>
      <c r="P101" s="340">
        <f t="shared" si="155"/>
        <v>0</v>
      </c>
      <c r="Q101" s="340">
        <f t="shared" si="155"/>
        <v>0</v>
      </c>
      <c r="R101" s="340">
        <f t="shared" si="155"/>
        <v>0</v>
      </c>
      <c r="S101" s="340">
        <f t="shared" si="155"/>
        <v>0</v>
      </c>
      <c r="T101" s="340">
        <f t="shared" si="155"/>
        <v>0</v>
      </c>
      <c r="U101" s="340">
        <f t="shared" si="155"/>
        <v>0</v>
      </c>
      <c r="V101" s="340">
        <f t="shared" si="155"/>
        <v>0</v>
      </c>
      <c r="W101" s="340">
        <f t="shared" si="155"/>
        <v>0</v>
      </c>
      <c r="X101" s="340">
        <f t="shared" si="155"/>
        <v>0</v>
      </c>
      <c r="Y101" s="340">
        <f t="shared" si="155"/>
        <v>0</v>
      </c>
      <c r="Z101" s="340">
        <f t="shared" si="155"/>
        <v>0</v>
      </c>
      <c r="AA101" s="340">
        <f t="shared" si="155"/>
        <v>0</v>
      </c>
      <c r="AB101" s="340">
        <f t="shared" si="155"/>
        <v>0</v>
      </c>
      <c r="AC101" s="340">
        <f t="shared" si="155"/>
        <v>0</v>
      </c>
      <c r="AD101" s="340">
        <f t="shared" si="155"/>
        <v>0</v>
      </c>
      <c r="AE101" s="340">
        <f t="shared" si="155"/>
        <v>0</v>
      </c>
      <c r="AF101" s="340">
        <f t="shared" si="155"/>
        <v>0</v>
      </c>
      <c r="AG101" s="340">
        <f t="shared" si="155"/>
        <v>0</v>
      </c>
      <c r="AH101" s="340">
        <f t="shared" si="155"/>
        <v>0</v>
      </c>
      <c r="AI101" s="340">
        <f t="shared" si="155"/>
        <v>0</v>
      </c>
      <c r="AJ101" s="340">
        <f t="shared" si="155"/>
        <v>0</v>
      </c>
      <c r="AK101" s="340">
        <f t="shared" si="155"/>
        <v>0</v>
      </c>
      <c r="AL101" s="340">
        <f t="shared" si="155"/>
        <v>0</v>
      </c>
      <c r="AM101" s="340">
        <f t="shared" si="155"/>
        <v>0</v>
      </c>
      <c r="AN101" s="340">
        <f t="shared" si="155"/>
        <v>0</v>
      </c>
      <c r="AO101" s="340">
        <f t="shared" si="155"/>
        <v>0</v>
      </c>
      <c r="AP101" s="340">
        <f t="shared" si="155"/>
        <v>0</v>
      </c>
      <c r="AQ101" s="340">
        <f t="shared" si="155"/>
        <v>0</v>
      </c>
      <c r="AR101" s="340">
        <f t="shared" si="155"/>
        <v>0</v>
      </c>
      <c r="AS101" s="340">
        <f t="shared" si="155"/>
        <v>0</v>
      </c>
      <c r="AT101" s="340">
        <f t="shared" si="155"/>
        <v>0</v>
      </c>
      <c r="AU101" s="340">
        <f t="shared" si="155"/>
        <v>0</v>
      </c>
      <c r="AV101" s="340">
        <f t="shared" si="155"/>
        <v>0</v>
      </c>
      <c r="AW101" s="340">
        <f t="shared" si="155"/>
        <v>0</v>
      </c>
      <c r="AX101" s="340">
        <f t="shared" si="155"/>
        <v>0</v>
      </c>
      <c r="AY101" s="340">
        <f t="shared" si="155"/>
        <v>0</v>
      </c>
      <c r="AZ101" s="340">
        <f t="shared" si="155"/>
        <v>0</v>
      </c>
      <c r="BA101" s="340">
        <f t="shared" si="155"/>
        <v>0</v>
      </c>
      <c r="BB101" s="340">
        <f t="shared" si="155"/>
        <v>0</v>
      </c>
      <c r="BC101" s="340">
        <f t="shared" si="155"/>
        <v>0</v>
      </c>
      <c r="BD101" s="340">
        <f t="shared" si="155"/>
        <v>0</v>
      </c>
      <c r="BE101" s="340">
        <f t="shared" si="155"/>
        <v>0</v>
      </c>
      <c r="BF101" s="340">
        <f t="shared" si="155"/>
        <v>0</v>
      </c>
      <c r="BG101" s="340">
        <f t="shared" si="155"/>
        <v>0</v>
      </c>
      <c r="BH101" s="340">
        <f t="shared" si="155"/>
        <v>0</v>
      </c>
      <c r="BI101" s="340">
        <f t="shared" si="155"/>
        <v>0</v>
      </c>
      <c r="BJ101" s="340">
        <f t="shared" si="155"/>
        <v>0</v>
      </c>
      <c r="BK101" s="340">
        <f t="shared" si="155"/>
        <v>0</v>
      </c>
      <c r="BL101" s="340">
        <f t="shared" si="155"/>
        <v>0</v>
      </c>
      <c r="BM101" s="340">
        <f t="shared" si="155"/>
        <v>0</v>
      </c>
      <c r="BN101" s="340">
        <f t="shared" si="155"/>
        <v>0</v>
      </c>
      <c r="BO101" s="340">
        <f t="shared" si="155"/>
        <v>0</v>
      </c>
      <c r="BP101" s="340">
        <f t="shared" ref="BP101:EA101" si="156">-(BP96+BP100)</f>
        <v>0</v>
      </c>
      <c r="BQ101" s="340">
        <f t="shared" si="156"/>
        <v>0</v>
      </c>
      <c r="BR101" s="340">
        <f t="shared" si="156"/>
        <v>0</v>
      </c>
      <c r="BS101" s="340">
        <f t="shared" si="156"/>
        <v>0</v>
      </c>
      <c r="BT101" s="340">
        <f t="shared" si="156"/>
        <v>0</v>
      </c>
      <c r="BU101" s="340">
        <f t="shared" si="156"/>
        <v>0</v>
      </c>
      <c r="BV101" s="340">
        <f t="shared" si="156"/>
        <v>0</v>
      </c>
      <c r="BW101" s="340">
        <f t="shared" si="156"/>
        <v>0</v>
      </c>
      <c r="BX101" s="340">
        <f t="shared" si="156"/>
        <v>0</v>
      </c>
      <c r="BY101" s="340">
        <f t="shared" si="156"/>
        <v>0</v>
      </c>
      <c r="BZ101" s="340">
        <f t="shared" si="156"/>
        <v>0</v>
      </c>
      <c r="CA101" s="340">
        <f t="shared" si="156"/>
        <v>0</v>
      </c>
      <c r="CB101" s="340">
        <f t="shared" si="156"/>
        <v>0</v>
      </c>
      <c r="CC101" s="340">
        <f t="shared" si="156"/>
        <v>0</v>
      </c>
      <c r="CD101" s="340">
        <f t="shared" si="156"/>
        <v>0</v>
      </c>
      <c r="CE101" s="340">
        <f t="shared" si="156"/>
        <v>0</v>
      </c>
      <c r="CF101" s="340">
        <f t="shared" si="156"/>
        <v>0</v>
      </c>
      <c r="CG101" s="340">
        <f t="shared" si="156"/>
        <v>0</v>
      </c>
      <c r="CH101" s="340">
        <f t="shared" si="156"/>
        <v>0</v>
      </c>
      <c r="CI101" s="340">
        <f t="shared" si="156"/>
        <v>0</v>
      </c>
      <c r="CJ101" s="340">
        <f t="shared" si="156"/>
        <v>0</v>
      </c>
      <c r="CK101" s="340">
        <f t="shared" si="156"/>
        <v>0</v>
      </c>
      <c r="CL101" s="340">
        <f t="shared" si="156"/>
        <v>0</v>
      </c>
      <c r="CM101" s="340">
        <f t="shared" si="156"/>
        <v>0</v>
      </c>
      <c r="CN101" s="340">
        <f t="shared" si="156"/>
        <v>0</v>
      </c>
      <c r="CO101" s="340">
        <f t="shared" si="156"/>
        <v>0</v>
      </c>
      <c r="CP101" s="340">
        <f t="shared" si="156"/>
        <v>0</v>
      </c>
      <c r="CQ101" s="340">
        <f t="shared" si="156"/>
        <v>0</v>
      </c>
      <c r="CR101" s="340">
        <f t="shared" si="156"/>
        <v>0</v>
      </c>
      <c r="CS101" s="340">
        <f t="shared" si="156"/>
        <v>0</v>
      </c>
      <c r="CT101" s="340">
        <f t="shared" si="156"/>
        <v>0</v>
      </c>
      <c r="CU101" s="340">
        <f t="shared" si="156"/>
        <v>0</v>
      </c>
      <c r="CV101" s="340">
        <f t="shared" si="156"/>
        <v>0</v>
      </c>
      <c r="CW101" s="340">
        <f t="shared" si="156"/>
        <v>0</v>
      </c>
      <c r="CX101" s="340">
        <f t="shared" si="156"/>
        <v>0</v>
      </c>
      <c r="CY101" s="340">
        <f t="shared" si="156"/>
        <v>0</v>
      </c>
      <c r="CZ101" s="340">
        <f t="shared" si="156"/>
        <v>0</v>
      </c>
      <c r="DA101" s="340">
        <f t="shared" si="156"/>
        <v>0</v>
      </c>
      <c r="DB101" s="340">
        <f t="shared" si="156"/>
        <v>0</v>
      </c>
      <c r="DC101" s="340">
        <f t="shared" si="156"/>
        <v>0</v>
      </c>
      <c r="DD101" s="340">
        <f t="shared" si="156"/>
        <v>0</v>
      </c>
      <c r="DE101" s="340">
        <f t="shared" si="156"/>
        <v>0</v>
      </c>
      <c r="DF101" s="340">
        <f t="shared" si="156"/>
        <v>0</v>
      </c>
      <c r="DG101" s="340">
        <f t="shared" si="156"/>
        <v>0</v>
      </c>
      <c r="DH101" s="340">
        <f t="shared" si="156"/>
        <v>0</v>
      </c>
      <c r="DI101" s="340">
        <f t="shared" si="156"/>
        <v>0</v>
      </c>
      <c r="DJ101" s="340">
        <f t="shared" si="156"/>
        <v>0</v>
      </c>
      <c r="DK101" s="340">
        <f t="shared" si="156"/>
        <v>0</v>
      </c>
      <c r="DL101" s="340">
        <f t="shared" si="156"/>
        <v>0</v>
      </c>
      <c r="DM101" s="340">
        <f t="shared" si="156"/>
        <v>0</v>
      </c>
      <c r="DN101" s="340">
        <f t="shared" si="156"/>
        <v>0</v>
      </c>
      <c r="DO101" s="340">
        <f t="shared" si="156"/>
        <v>0</v>
      </c>
      <c r="DP101" s="340">
        <f t="shared" si="156"/>
        <v>0</v>
      </c>
      <c r="DQ101" s="340">
        <f t="shared" si="156"/>
        <v>0</v>
      </c>
      <c r="DR101" s="340">
        <f t="shared" si="156"/>
        <v>0</v>
      </c>
      <c r="DS101" s="340">
        <f t="shared" si="156"/>
        <v>0</v>
      </c>
      <c r="DT101" s="340">
        <f t="shared" si="156"/>
        <v>0</v>
      </c>
      <c r="DU101" s="340">
        <f t="shared" si="156"/>
        <v>0</v>
      </c>
      <c r="DV101" s="340">
        <f t="shared" si="156"/>
        <v>0</v>
      </c>
      <c r="DW101" s="340">
        <f t="shared" si="156"/>
        <v>0</v>
      </c>
      <c r="DX101" s="340">
        <f t="shared" si="156"/>
        <v>0</v>
      </c>
      <c r="DY101" s="340">
        <f t="shared" si="156"/>
        <v>0</v>
      </c>
      <c r="DZ101" s="340">
        <f t="shared" si="156"/>
        <v>0</v>
      </c>
      <c r="EA101" s="340">
        <f t="shared" si="156"/>
        <v>0</v>
      </c>
      <c r="EB101" s="340">
        <f t="shared" ref="EB101:GM101" si="157">-(EB96+EB100)</f>
        <v>0</v>
      </c>
      <c r="EC101" s="340">
        <f t="shared" si="157"/>
        <v>0</v>
      </c>
      <c r="ED101" s="340">
        <f t="shared" si="157"/>
        <v>0</v>
      </c>
      <c r="EE101" s="340">
        <f t="shared" si="157"/>
        <v>0</v>
      </c>
      <c r="EF101" s="340">
        <f t="shared" si="157"/>
        <v>0</v>
      </c>
      <c r="EG101" s="340">
        <f t="shared" si="157"/>
        <v>0</v>
      </c>
      <c r="EH101" s="340">
        <f t="shared" si="157"/>
        <v>0</v>
      </c>
      <c r="EI101" s="340">
        <f t="shared" si="157"/>
        <v>0</v>
      </c>
      <c r="EJ101" s="340">
        <f t="shared" si="157"/>
        <v>0</v>
      </c>
      <c r="EK101" s="340">
        <f t="shared" si="157"/>
        <v>0</v>
      </c>
      <c r="EL101" s="340">
        <f t="shared" si="157"/>
        <v>0</v>
      </c>
      <c r="EM101" s="340">
        <f t="shared" si="157"/>
        <v>0</v>
      </c>
      <c r="EN101" s="340">
        <f t="shared" si="157"/>
        <v>0</v>
      </c>
      <c r="EO101" s="340">
        <f t="shared" si="157"/>
        <v>0</v>
      </c>
      <c r="EP101" s="340">
        <f t="shared" si="157"/>
        <v>0</v>
      </c>
      <c r="EQ101" s="340">
        <f t="shared" si="157"/>
        <v>0</v>
      </c>
      <c r="ER101" s="340">
        <f t="shared" si="157"/>
        <v>0</v>
      </c>
      <c r="ES101" s="340">
        <f t="shared" si="157"/>
        <v>0</v>
      </c>
      <c r="ET101" s="340">
        <f t="shared" si="157"/>
        <v>0</v>
      </c>
      <c r="EU101" s="340">
        <f t="shared" si="157"/>
        <v>0</v>
      </c>
      <c r="EV101" s="340">
        <f t="shared" si="157"/>
        <v>0</v>
      </c>
      <c r="EW101" s="340">
        <f t="shared" si="157"/>
        <v>0</v>
      </c>
      <c r="EX101" s="340">
        <f t="shared" si="157"/>
        <v>0</v>
      </c>
      <c r="EY101" s="340">
        <f t="shared" si="157"/>
        <v>0</v>
      </c>
      <c r="EZ101" s="340">
        <f t="shared" si="157"/>
        <v>0</v>
      </c>
      <c r="FA101" s="340">
        <f t="shared" si="157"/>
        <v>0</v>
      </c>
      <c r="FB101" s="340">
        <f t="shared" si="157"/>
        <v>0</v>
      </c>
      <c r="FC101" s="340">
        <f t="shared" si="157"/>
        <v>0</v>
      </c>
      <c r="FD101" s="340">
        <f t="shared" si="157"/>
        <v>0</v>
      </c>
      <c r="FE101" s="340">
        <f t="shared" si="157"/>
        <v>0</v>
      </c>
      <c r="FF101" s="340">
        <f t="shared" si="157"/>
        <v>0</v>
      </c>
      <c r="FG101" s="340">
        <f t="shared" si="157"/>
        <v>0</v>
      </c>
      <c r="FH101" s="340">
        <f t="shared" si="157"/>
        <v>0</v>
      </c>
      <c r="FI101" s="340">
        <f t="shared" si="157"/>
        <v>0</v>
      </c>
      <c r="FJ101" s="340">
        <f t="shared" si="157"/>
        <v>0</v>
      </c>
      <c r="FK101" s="340">
        <f t="shared" si="157"/>
        <v>0</v>
      </c>
      <c r="FL101" s="340">
        <f t="shared" si="157"/>
        <v>0</v>
      </c>
      <c r="FM101" s="340">
        <f t="shared" si="157"/>
        <v>0</v>
      </c>
      <c r="FN101" s="340">
        <f t="shared" si="157"/>
        <v>0</v>
      </c>
      <c r="FO101" s="340">
        <f t="shared" si="157"/>
        <v>0</v>
      </c>
      <c r="FP101" s="340">
        <f t="shared" si="157"/>
        <v>0</v>
      </c>
      <c r="FQ101" s="340">
        <f t="shared" si="157"/>
        <v>0</v>
      </c>
      <c r="FR101" s="340">
        <f t="shared" si="157"/>
        <v>0</v>
      </c>
      <c r="FS101" s="340">
        <f t="shared" si="157"/>
        <v>0</v>
      </c>
      <c r="FT101" s="340">
        <f t="shared" si="157"/>
        <v>0</v>
      </c>
      <c r="FU101" s="340">
        <f t="shared" si="157"/>
        <v>0</v>
      </c>
      <c r="FV101" s="340">
        <f t="shared" si="157"/>
        <v>0</v>
      </c>
      <c r="FW101" s="340">
        <f t="shared" si="157"/>
        <v>0</v>
      </c>
      <c r="FX101" s="340">
        <f t="shared" si="157"/>
        <v>0</v>
      </c>
      <c r="FY101" s="340">
        <f t="shared" si="157"/>
        <v>0</v>
      </c>
      <c r="FZ101" s="340">
        <f t="shared" si="157"/>
        <v>0</v>
      </c>
      <c r="GA101" s="340">
        <f t="shared" si="157"/>
        <v>0</v>
      </c>
      <c r="GB101" s="340">
        <f t="shared" si="157"/>
        <v>0</v>
      </c>
      <c r="GC101" s="340">
        <f t="shared" si="157"/>
        <v>0</v>
      </c>
      <c r="GD101" s="340">
        <f t="shared" si="157"/>
        <v>0</v>
      </c>
      <c r="GE101" s="340">
        <f t="shared" si="157"/>
        <v>0</v>
      </c>
      <c r="GF101" s="340">
        <f t="shared" si="157"/>
        <v>0</v>
      </c>
      <c r="GG101" s="340">
        <f t="shared" si="157"/>
        <v>0</v>
      </c>
      <c r="GH101" s="340">
        <f t="shared" si="157"/>
        <v>0</v>
      </c>
      <c r="GI101" s="340">
        <f t="shared" si="157"/>
        <v>0</v>
      </c>
      <c r="GJ101" s="340">
        <f t="shared" si="157"/>
        <v>0</v>
      </c>
      <c r="GK101" s="340">
        <f t="shared" si="157"/>
        <v>0</v>
      </c>
      <c r="GL101" s="340">
        <f t="shared" si="157"/>
        <v>0</v>
      </c>
      <c r="GM101" s="340">
        <f t="shared" si="157"/>
        <v>0</v>
      </c>
      <c r="GN101" s="340">
        <f t="shared" ref="GN101:IY101" si="158">-(GN96+GN100)</f>
        <v>0</v>
      </c>
      <c r="GO101" s="340">
        <f t="shared" si="158"/>
        <v>0</v>
      </c>
      <c r="GP101" s="340">
        <f t="shared" si="158"/>
        <v>0</v>
      </c>
      <c r="GQ101" s="340">
        <f t="shared" si="158"/>
        <v>0</v>
      </c>
      <c r="GR101" s="340">
        <f t="shared" si="158"/>
        <v>0</v>
      </c>
      <c r="GS101" s="340">
        <f t="shared" si="158"/>
        <v>0</v>
      </c>
      <c r="GT101" s="340">
        <f t="shared" si="158"/>
        <v>0</v>
      </c>
      <c r="GU101" s="340">
        <f t="shared" si="158"/>
        <v>0</v>
      </c>
      <c r="GV101" s="340">
        <f t="shared" si="158"/>
        <v>0</v>
      </c>
      <c r="GW101" s="340">
        <f t="shared" si="158"/>
        <v>0</v>
      </c>
      <c r="GX101" s="340">
        <f t="shared" si="158"/>
        <v>0</v>
      </c>
      <c r="GY101" s="340">
        <f t="shared" si="158"/>
        <v>0</v>
      </c>
      <c r="GZ101" s="340">
        <f t="shared" si="158"/>
        <v>0</v>
      </c>
      <c r="HA101" s="340">
        <f t="shared" si="158"/>
        <v>0</v>
      </c>
      <c r="HB101" s="340">
        <f t="shared" si="158"/>
        <v>0</v>
      </c>
      <c r="HC101" s="340">
        <f t="shared" si="158"/>
        <v>0</v>
      </c>
      <c r="HD101" s="340">
        <f t="shared" si="158"/>
        <v>0</v>
      </c>
      <c r="HE101" s="340">
        <f t="shared" si="158"/>
        <v>0</v>
      </c>
      <c r="HF101" s="340">
        <f t="shared" si="158"/>
        <v>0</v>
      </c>
      <c r="HG101" s="340">
        <f t="shared" si="158"/>
        <v>0</v>
      </c>
      <c r="HH101" s="340">
        <f t="shared" si="158"/>
        <v>0</v>
      </c>
      <c r="HI101" s="340">
        <f t="shared" si="158"/>
        <v>0</v>
      </c>
      <c r="HJ101" s="340">
        <f t="shared" si="158"/>
        <v>0</v>
      </c>
      <c r="HK101" s="340">
        <f t="shared" si="158"/>
        <v>0</v>
      </c>
      <c r="HL101" s="340">
        <f t="shared" si="158"/>
        <v>0</v>
      </c>
      <c r="HM101" s="340">
        <f t="shared" si="158"/>
        <v>0</v>
      </c>
      <c r="HN101" s="340">
        <f t="shared" si="158"/>
        <v>0</v>
      </c>
      <c r="HO101" s="340">
        <f t="shared" si="158"/>
        <v>0</v>
      </c>
      <c r="HP101" s="340">
        <f t="shared" si="158"/>
        <v>0</v>
      </c>
      <c r="HQ101" s="340">
        <f t="shared" si="158"/>
        <v>0</v>
      </c>
      <c r="HR101" s="340">
        <f t="shared" si="158"/>
        <v>0</v>
      </c>
      <c r="HS101" s="340">
        <f t="shared" si="158"/>
        <v>0</v>
      </c>
      <c r="HT101" s="340">
        <f t="shared" si="158"/>
        <v>0</v>
      </c>
      <c r="HU101" s="340">
        <f t="shared" si="158"/>
        <v>0</v>
      </c>
      <c r="HV101" s="340">
        <f t="shared" si="158"/>
        <v>0</v>
      </c>
      <c r="HW101" s="340">
        <f t="shared" si="158"/>
        <v>0</v>
      </c>
      <c r="HX101" s="340">
        <f t="shared" si="158"/>
        <v>0</v>
      </c>
      <c r="HY101" s="340">
        <f t="shared" si="158"/>
        <v>0</v>
      </c>
      <c r="HZ101" s="340">
        <f t="shared" si="158"/>
        <v>0</v>
      </c>
      <c r="IA101" s="340">
        <f t="shared" si="158"/>
        <v>0</v>
      </c>
      <c r="IB101" s="340">
        <f t="shared" si="158"/>
        <v>0</v>
      </c>
      <c r="IC101" s="340">
        <f t="shared" si="158"/>
        <v>0</v>
      </c>
      <c r="ID101" s="340">
        <f t="shared" si="158"/>
        <v>0</v>
      </c>
      <c r="IE101" s="340">
        <f t="shared" si="158"/>
        <v>0</v>
      </c>
      <c r="IF101" s="340">
        <f t="shared" si="158"/>
        <v>0</v>
      </c>
      <c r="IG101" s="340">
        <f t="shared" si="158"/>
        <v>0</v>
      </c>
      <c r="IH101" s="340">
        <f t="shared" si="158"/>
        <v>0</v>
      </c>
      <c r="II101" s="340">
        <f t="shared" si="158"/>
        <v>0</v>
      </c>
      <c r="IJ101" s="340">
        <f t="shared" si="158"/>
        <v>0</v>
      </c>
      <c r="IK101" s="340">
        <f t="shared" si="158"/>
        <v>0</v>
      </c>
      <c r="IL101" s="340">
        <f t="shared" si="158"/>
        <v>0</v>
      </c>
      <c r="IM101" s="340">
        <f t="shared" si="158"/>
        <v>0</v>
      </c>
      <c r="IN101" s="340">
        <f t="shared" si="158"/>
        <v>0</v>
      </c>
      <c r="IO101" s="340">
        <f t="shared" si="158"/>
        <v>0</v>
      </c>
      <c r="IP101" s="340">
        <f t="shared" si="158"/>
        <v>0</v>
      </c>
      <c r="IQ101" s="340">
        <f t="shared" si="158"/>
        <v>0</v>
      </c>
      <c r="IR101" s="340">
        <f t="shared" si="158"/>
        <v>0</v>
      </c>
      <c r="IS101" s="340">
        <f t="shared" si="158"/>
        <v>0</v>
      </c>
      <c r="IT101" s="340">
        <f t="shared" si="158"/>
        <v>0</v>
      </c>
      <c r="IU101" s="340">
        <f t="shared" si="158"/>
        <v>0</v>
      </c>
      <c r="IV101" s="340">
        <f t="shared" si="158"/>
        <v>0</v>
      </c>
      <c r="IW101" s="340">
        <f t="shared" si="158"/>
        <v>0</v>
      </c>
      <c r="IX101" s="340">
        <f t="shared" si="158"/>
        <v>0</v>
      </c>
      <c r="IY101" s="340">
        <f t="shared" si="158"/>
        <v>0</v>
      </c>
      <c r="IZ101" s="340">
        <f t="shared" ref="IZ101:JV101" si="159">-(IZ96+IZ100)</f>
        <v>0</v>
      </c>
      <c r="JA101" s="340">
        <f t="shared" si="159"/>
        <v>0</v>
      </c>
      <c r="JB101" s="340">
        <f t="shared" si="159"/>
        <v>0</v>
      </c>
      <c r="JC101" s="340">
        <f t="shared" si="159"/>
        <v>0</v>
      </c>
      <c r="JD101" s="340">
        <f t="shared" si="159"/>
        <v>0</v>
      </c>
      <c r="JE101" s="340">
        <f t="shared" si="159"/>
        <v>0</v>
      </c>
      <c r="JF101" s="340">
        <f t="shared" si="159"/>
        <v>0</v>
      </c>
      <c r="JG101" s="340">
        <f t="shared" si="159"/>
        <v>0</v>
      </c>
      <c r="JH101" s="340">
        <f t="shared" si="159"/>
        <v>0</v>
      </c>
      <c r="JI101" s="340">
        <f t="shared" si="159"/>
        <v>0</v>
      </c>
      <c r="JJ101" s="340">
        <f t="shared" si="159"/>
        <v>0</v>
      </c>
      <c r="JK101" s="340">
        <f t="shared" si="159"/>
        <v>0</v>
      </c>
      <c r="JL101" s="340">
        <f t="shared" si="159"/>
        <v>0</v>
      </c>
      <c r="JM101" s="340">
        <f t="shared" si="159"/>
        <v>0</v>
      </c>
      <c r="JN101" s="340">
        <f t="shared" si="159"/>
        <v>0</v>
      </c>
      <c r="JO101" s="340">
        <f t="shared" si="159"/>
        <v>0</v>
      </c>
      <c r="JP101" s="340">
        <f t="shared" si="159"/>
        <v>0</v>
      </c>
      <c r="JQ101" s="340">
        <f t="shared" si="159"/>
        <v>0</v>
      </c>
      <c r="JR101" s="340">
        <f t="shared" si="159"/>
        <v>0</v>
      </c>
      <c r="JS101" s="340">
        <f t="shared" si="159"/>
        <v>0</v>
      </c>
      <c r="JT101" s="340">
        <f t="shared" si="159"/>
        <v>0</v>
      </c>
      <c r="JU101" s="340">
        <f t="shared" si="159"/>
        <v>0</v>
      </c>
      <c r="JV101" s="340">
        <f t="shared" si="159"/>
        <v>0</v>
      </c>
    </row>
    <row r="102" spans="1:282" hidden="1" x14ac:dyDescent="0.25">
      <c r="A102" s="326"/>
      <c r="B102" s="313"/>
      <c r="C102" s="327"/>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7"/>
      <c r="BP102" s="327"/>
      <c r="BQ102" s="327"/>
      <c r="BR102" s="327"/>
      <c r="BS102" s="327"/>
      <c r="BT102" s="327"/>
      <c r="BU102" s="327"/>
      <c r="BV102" s="327"/>
      <c r="BW102" s="327"/>
      <c r="BX102" s="327"/>
      <c r="BY102" s="327"/>
      <c r="BZ102" s="327"/>
      <c r="CA102" s="327"/>
      <c r="CB102" s="327"/>
      <c r="CC102" s="327"/>
      <c r="CD102" s="327"/>
      <c r="CE102" s="327"/>
      <c r="CF102" s="327"/>
      <c r="CG102" s="327"/>
      <c r="CH102" s="327"/>
      <c r="CI102" s="327"/>
      <c r="CJ102" s="327"/>
      <c r="CK102" s="327"/>
      <c r="CL102" s="327"/>
      <c r="CM102" s="327"/>
      <c r="CN102" s="327"/>
      <c r="CO102" s="327"/>
      <c r="CP102" s="327"/>
      <c r="CQ102" s="327"/>
      <c r="CR102" s="327"/>
      <c r="CS102" s="327"/>
      <c r="CT102" s="327"/>
      <c r="CU102" s="327"/>
      <c r="CV102" s="327"/>
      <c r="CW102" s="327"/>
      <c r="CX102" s="327"/>
      <c r="CY102" s="327"/>
      <c r="CZ102" s="327"/>
      <c r="DA102" s="327"/>
      <c r="DB102" s="327"/>
      <c r="DC102" s="327"/>
      <c r="DD102" s="327"/>
      <c r="DE102" s="327"/>
      <c r="DF102" s="327"/>
      <c r="DG102" s="327"/>
      <c r="DH102" s="327"/>
      <c r="DI102" s="327"/>
      <c r="DJ102" s="327"/>
      <c r="DK102" s="327"/>
      <c r="DL102" s="327"/>
      <c r="DM102" s="327"/>
      <c r="DN102" s="327"/>
      <c r="DO102" s="327"/>
      <c r="DP102" s="327"/>
      <c r="DQ102" s="327"/>
      <c r="DR102" s="327"/>
      <c r="DS102" s="327"/>
      <c r="DT102" s="327"/>
      <c r="DU102" s="327"/>
      <c r="DV102" s="327"/>
      <c r="DW102" s="327"/>
      <c r="DX102" s="327"/>
      <c r="DY102" s="327"/>
      <c r="DZ102" s="327"/>
      <c r="EA102" s="327"/>
      <c r="EB102" s="327"/>
      <c r="EC102" s="327"/>
      <c r="ED102" s="327"/>
      <c r="EE102" s="327"/>
      <c r="EF102" s="327"/>
      <c r="EG102" s="327"/>
      <c r="EH102" s="327"/>
      <c r="EI102" s="327"/>
      <c r="EJ102" s="327"/>
      <c r="EK102" s="327"/>
      <c r="EL102" s="327"/>
      <c r="EM102" s="327"/>
      <c r="EN102" s="327"/>
      <c r="EO102" s="327"/>
      <c r="EP102" s="327"/>
      <c r="EQ102" s="327"/>
      <c r="ER102" s="327"/>
      <c r="ES102" s="327"/>
      <c r="ET102" s="327"/>
      <c r="EU102" s="327"/>
      <c r="EV102" s="327"/>
      <c r="EW102" s="327"/>
      <c r="EX102" s="327"/>
      <c r="EY102" s="327"/>
      <c r="EZ102" s="327"/>
      <c r="FA102" s="327"/>
      <c r="FB102" s="327"/>
      <c r="FC102" s="327"/>
      <c r="FD102" s="327"/>
      <c r="FE102" s="327"/>
      <c r="FF102" s="327"/>
      <c r="FG102" s="327"/>
      <c r="FH102" s="327"/>
      <c r="FI102" s="327"/>
      <c r="FJ102" s="327"/>
      <c r="FK102" s="327"/>
      <c r="FL102" s="327"/>
      <c r="FM102" s="327"/>
      <c r="FN102" s="327"/>
      <c r="FO102" s="327"/>
      <c r="FP102" s="327"/>
      <c r="FQ102" s="327"/>
      <c r="FR102" s="327"/>
      <c r="FS102" s="327"/>
      <c r="FT102" s="327"/>
      <c r="FU102" s="327"/>
      <c r="FV102" s="327"/>
      <c r="FW102" s="327"/>
      <c r="FX102" s="327"/>
      <c r="FY102" s="327"/>
      <c r="FZ102" s="327"/>
      <c r="GA102" s="327"/>
      <c r="GB102" s="327"/>
      <c r="GC102" s="327"/>
      <c r="GD102" s="327"/>
      <c r="GE102" s="327"/>
      <c r="GF102" s="327"/>
      <c r="GG102" s="327"/>
      <c r="GH102" s="327"/>
      <c r="GI102" s="327"/>
      <c r="GJ102" s="327"/>
      <c r="GK102" s="327"/>
      <c r="GL102" s="327"/>
      <c r="GM102" s="327"/>
      <c r="GN102" s="327"/>
      <c r="GO102" s="327"/>
      <c r="GP102" s="327"/>
      <c r="GQ102" s="327"/>
      <c r="GR102" s="327"/>
      <c r="GS102" s="327"/>
      <c r="GT102" s="327"/>
      <c r="GU102" s="327"/>
      <c r="GV102" s="327"/>
      <c r="GW102" s="327"/>
      <c r="GX102" s="327"/>
      <c r="GY102" s="327"/>
      <c r="GZ102" s="327"/>
      <c r="HA102" s="327"/>
      <c r="HB102" s="327"/>
      <c r="HC102" s="327"/>
      <c r="HD102" s="327"/>
      <c r="HE102" s="327"/>
      <c r="HF102" s="327"/>
      <c r="HG102" s="327"/>
      <c r="HH102" s="327"/>
      <c r="HI102" s="327"/>
      <c r="HJ102" s="327"/>
      <c r="HK102" s="327"/>
      <c r="HL102" s="327"/>
      <c r="HM102" s="327"/>
      <c r="HN102" s="327"/>
      <c r="HO102" s="327"/>
      <c r="HP102" s="327"/>
      <c r="HQ102" s="327"/>
      <c r="HR102" s="327"/>
      <c r="HS102" s="327"/>
      <c r="HT102" s="327"/>
      <c r="HU102" s="327"/>
      <c r="HV102" s="327"/>
      <c r="HW102" s="327"/>
      <c r="HX102" s="327"/>
      <c r="HY102" s="327"/>
      <c r="HZ102" s="327"/>
      <c r="IA102" s="327"/>
      <c r="IB102" s="327"/>
      <c r="IC102" s="327"/>
      <c r="ID102" s="327"/>
      <c r="IE102" s="327"/>
      <c r="IF102" s="327"/>
      <c r="IG102" s="327"/>
      <c r="IH102" s="327"/>
      <c r="II102" s="327"/>
      <c r="IJ102" s="327"/>
      <c r="IK102" s="327"/>
      <c r="IL102" s="327"/>
      <c r="IM102" s="327"/>
      <c r="IN102" s="327"/>
      <c r="IO102" s="327"/>
      <c r="IP102" s="327"/>
      <c r="IQ102" s="327"/>
      <c r="IR102" s="327"/>
      <c r="IS102" s="327"/>
      <c r="IT102" s="327"/>
      <c r="IU102" s="327"/>
      <c r="IV102" s="327"/>
      <c r="IW102" s="327"/>
      <c r="IX102" s="327"/>
      <c r="IY102" s="327"/>
      <c r="IZ102" s="327"/>
      <c r="JA102" s="327"/>
      <c r="JB102" s="327"/>
      <c r="JC102" s="327"/>
      <c r="JD102" s="327"/>
      <c r="JE102" s="327"/>
      <c r="JF102" s="327"/>
      <c r="JG102" s="327"/>
      <c r="JH102" s="327"/>
      <c r="JI102" s="327"/>
      <c r="JJ102" s="327"/>
      <c r="JK102" s="327"/>
      <c r="JL102" s="327"/>
      <c r="JM102" s="327"/>
      <c r="JN102" s="327"/>
      <c r="JO102" s="327"/>
      <c r="JP102" s="327"/>
      <c r="JQ102" s="327"/>
      <c r="JR102" s="327"/>
      <c r="JS102" s="327"/>
      <c r="JT102" s="327"/>
      <c r="JU102" s="327"/>
      <c r="JV102" s="327"/>
    </row>
    <row r="103" spans="1:282" s="343" customFormat="1" hidden="1" x14ac:dyDescent="0.25">
      <c r="A103" s="343" t="s">
        <v>473</v>
      </c>
      <c r="B103" s="343">
        <v>4</v>
      </c>
    </row>
    <row r="104" spans="1:282" s="342" customFormat="1" hidden="1" x14ac:dyDescent="0.25">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row>
    <row r="105" spans="1:282" hidden="1" x14ac:dyDescent="0.25">
      <c r="A105" t="s">
        <v>474</v>
      </c>
      <c r="B105" s="313"/>
      <c r="C105" s="322">
        <f>B109</f>
        <v>0</v>
      </c>
      <c r="D105" s="322">
        <f t="shared" ref="D105:BO105" si="160">C109</f>
        <v>0</v>
      </c>
      <c r="E105" s="322">
        <f t="shared" si="160"/>
        <v>0</v>
      </c>
      <c r="F105" s="322">
        <f t="shared" si="160"/>
        <v>0</v>
      </c>
      <c r="G105" s="322">
        <f t="shared" si="160"/>
        <v>0</v>
      </c>
      <c r="H105" s="322">
        <f t="shared" si="160"/>
        <v>0</v>
      </c>
      <c r="I105" s="322">
        <f t="shared" si="160"/>
        <v>0</v>
      </c>
      <c r="J105" s="322">
        <f t="shared" si="160"/>
        <v>0</v>
      </c>
      <c r="K105" s="322">
        <f t="shared" si="160"/>
        <v>0</v>
      </c>
      <c r="L105" s="322">
        <f t="shared" si="160"/>
        <v>0</v>
      </c>
      <c r="M105" s="322">
        <f t="shared" si="160"/>
        <v>0</v>
      </c>
      <c r="N105" s="322">
        <f t="shared" si="160"/>
        <v>0</v>
      </c>
      <c r="O105" s="322">
        <f t="shared" si="160"/>
        <v>0</v>
      </c>
      <c r="P105" s="322">
        <f t="shared" si="160"/>
        <v>0</v>
      </c>
      <c r="Q105" s="322">
        <f t="shared" si="160"/>
        <v>0</v>
      </c>
      <c r="R105" s="322">
        <f t="shared" si="160"/>
        <v>0</v>
      </c>
      <c r="S105" s="322">
        <f t="shared" si="160"/>
        <v>0</v>
      </c>
      <c r="T105" s="322">
        <f t="shared" si="160"/>
        <v>0</v>
      </c>
      <c r="U105" s="322">
        <f t="shared" si="160"/>
        <v>0</v>
      </c>
      <c r="V105" s="322">
        <f t="shared" si="160"/>
        <v>0</v>
      </c>
      <c r="W105" s="322">
        <f t="shared" si="160"/>
        <v>0</v>
      </c>
      <c r="X105" s="322">
        <f t="shared" si="160"/>
        <v>0</v>
      </c>
      <c r="Y105" s="322">
        <f t="shared" si="160"/>
        <v>0</v>
      </c>
      <c r="Z105" s="322">
        <f t="shared" si="160"/>
        <v>0</v>
      </c>
      <c r="AA105" s="322">
        <f t="shared" si="160"/>
        <v>0</v>
      </c>
      <c r="AB105" s="322">
        <f t="shared" si="160"/>
        <v>0</v>
      </c>
      <c r="AC105" s="322">
        <f t="shared" si="160"/>
        <v>0</v>
      </c>
      <c r="AD105" s="322">
        <f t="shared" si="160"/>
        <v>0</v>
      </c>
      <c r="AE105" s="322">
        <f t="shared" si="160"/>
        <v>0</v>
      </c>
      <c r="AF105" s="322">
        <f t="shared" si="160"/>
        <v>0</v>
      </c>
      <c r="AG105" s="322">
        <f t="shared" si="160"/>
        <v>0</v>
      </c>
      <c r="AH105" s="322">
        <f t="shared" si="160"/>
        <v>0</v>
      </c>
      <c r="AI105" s="322">
        <f t="shared" si="160"/>
        <v>0</v>
      </c>
      <c r="AJ105" s="322">
        <f t="shared" si="160"/>
        <v>0</v>
      </c>
      <c r="AK105" s="322">
        <f t="shared" si="160"/>
        <v>0</v>
      </c>
      <c r="AL105" s="322">
        <f t="shared" si="160"/>
        <v>0</v>
      </c>
      <c r="AM105" s="322">
        <f t="shared" si="160"/>
        <v>0</v>
      </c>
      <c r="AN105" s="322">
        <f t="shared" si="160"/>
        <v>0</v>
      </c>
      <c r="AO105" s="322">
        <f t="shared" si="160"/>
        <v>0</v>
      </c>
      <c r="AP105" s="322">
        <f t="shared" si="160"/>
        <v>0</v>
      </c>
      <c r="AQ105" s="322">
        <f t="shared" si="160"/>
        <v>0</v>
      </c>
      <c r="AR105" s="322">
        <f t="shared" si="160"/>
        <v>0</v>
      </c>
      <c r="AS105" s="322">
        <f t="shared" si="160"/>
        <v>0</v>
      </c>
      <c r="AT105" s="322">
        <f t="shared" si="160"/>
        <v>0</v>
      </c>
      <c r="AU105" s="322">
        <f t="shared" si="160"/>
        <v>0</v>
      </c>
      <c r="AV105" s="322">
        <f t="shared" si="160"/>
        <v>0</v>
      </c>
      <c r="AW105" s="322">
        <f t="shared" si="160"/>
        <v>0</v>
      </c>
      <c r="AX105" s="322">
        <f t="shared" si="160"/>
        <v>0</v>
      </c>
      <c r="AY105" s="322">
        <f t="shared" si="160"/>
        <v>0</v>
      </c>
      <c r="AZ105" s="322">
        <f t="shared" si="160"/>
        <v>0</v>
      </c>
      <c r="BA105" s="322">
        <f t="shared" si="160"/>
        <v>0</v>
      </c>
      <c r="BB105" s="322">
        <f t="shared" si="160"/>
        <v>0</v>
      </c>
      <c r="BC105" s="322">
        <f t="shared" si="160"/>
        <v>0</v>
      </c>
      <c r="BD105" s="322">
        <f t="shared" si="160"/>
        <v>0</v>
      </c>
      <c r="BE105" s="322">
        <f t="shared" si="160"/>
        <v>0</v>
      </c>
      <c r="BF105" s="322">
        <f t="shared" si="160"/>
        <v>0</v>
      </c>
      <c r="BG105" s="322">
        <f t="shared" si="160"/>
        <v>0</v>
      </c>
      <c r="BH105" s="322">
        <f t="shared" si="160"/>
        <v>0</v>
      </c>
      <c r="BI105" s="322">
        <f t="shared" si="160"/>
        <v>0</v>
      </c>
      <c r="BJ105" s="322">
        <f t="shared" si="160"/>
        <v>0</v>
      </c>
      <c r="BK105" s="322">
        <f t="shared" si="160"/>
        <v>0</v>
      </c>
      <c r="BL105" s="322">
        <f t="shared" si="160"/>
        <v>0</v>
      </c>
      <c r="BM105" s="322">
        <f t="shared" si="160"/>
        <v>0</v>
      </c>
      <c r="BN105" s="322">
        <f t="shared" si="160"/>
        <v>0</v>
      </c>
      <c r="BO105" s="322">
        <f t="shared" si="160"/>
        <v>0</v>
      </c>
      <c r="BP105" s="322">
        <f t="shared" ref="BP105:EA105" si="161">BO109</f>
        <v>0</v>
      </c>
      <c r="BQ105" s="322">
        <f t="shared" si="161"/>
        <v>0</v>
      </c>
      <c r="BR105" s="322">
        <f t="shared" si="161"/>
        <v>0</v>
      </c>
      <c r="BS105" s="322">
        <f t="shared" si="161"/>
        <v>0</v>
      </c>
      <c r="BT105" s="322">
        <f t="shared" si="161"/>
        <v>0</v>
      </c>
      <c r="BU105" s="322">
        <f t="shared" si="161"/>
        <v>0</v>
      </c>
      <c r="BV105" s="322">
        <f t="shared" si="161"/>
        <v>0</v>
      </c>
      <c r="BW105" s="322">
        <f t="shared" si="161"/>
        <v>0</v>
      </c>
      <c r="BX105" s="322">
        <f t="shared" si="161"/>
        <v>0</v>
      </c>
      <c r="BY105" s="322">
        <f t="shared" si="161"/>
        <v>0</v>
      </c>
      <c r="BZ105" s="322">
        <f t="shared" si="161"/>
        <v>0</v>
      </c>
      <c r="CA105" s="322">
        <f t="shared" si="161"/>
        <v>0</v>
      </c>
      <c r="CB105" s="322">
        <f t="shared" si="161"/>
        <v>0</v>
      </c>
      <c r="CC105" s="322">
        <f t="shared" si="161"/>
        <v>0</v>
      </c>
      <c r="CD105" s="322">
        <f t="shared" si="161"/>
        <v>0</v>
      </c>
      <c r="CE105" s="322">
        <f t="shared" si="161"/>
        <v>0</v>
      </c>
      <c r="CF105" s="322">
        <f t="shared" si="161"/>
        <v>0</v>
      </c>
      <c r="CG105" s="322">
        <f t="shared" si="161"/>
        <v>0</v>
      </c>
      <c r="CH105" s="322">
        <f t="shared" si="161"/>
        <v>0</v>
      </c>
      <c r="CI105" s="322">
        <f t="shared" si="161"/>
        <v>0</v>
      </c>
      <c r="CJ105" s="322">
        <f t="shared" si="161"/>
        <v>0</v>
      </c>
      <c r="CK105" s="322">
        <f t="shared" si="161"/>
        <v>0</v>
      </c>
      <c r="CL105" s="322">
        <f t="shared" si="161"/>
        <v>0</v>
      </c>
      <c r="CM105" s="322">
        <f t="shared" si="161"/>
        <v>0</v>
      </c>
      <c r="CN105" s="322">
        <f t="shared" si="161"/>
        <v>0</v>
      </c>
      <c r="CO105" s="322">
        <f t="shared" si="161"/>
        <v>0</v>
      </c>
      <c r="CP105" s="322">
        <f t="shared" si="161"/>
        <v>0</v>
      </c>
      <c r="CQ105" s="322">
        <f t="shared" si="161"/>
        <v>0</v>
      </c>
      <c r="CR105" s="322">
        <f t="shared" si="161"/>
        <v>0</v>
      </c>
      <c r="CS105" s="322">
        <f t="shared" si="161"/>
        <v>0</v>
      </c>
      <c r="CT105" s="322">
        <f t="shared" si="161"/>
        <v>0</v>
      </c>
      <c r="CU105" s="322">
        <f t="shared" si="161"/>
        <v>0</v>
      </c>
      <c r="CV105" s="322">
        <f t="shared" si="161"/>
        <v>0</v>
      </c>
      <c r="CW105" s="322">
        <f t="shared" si="161"/>
        <v>0</v>
      </c>
      <c r="CX105" s="322">
        <f t="shared" si="161"/>
        <v>0</v>
      </c>
      <c r="CY105" s="322">
        <f t="shared" si="161"/>
        <v>0</v>
      </c>
      <c r="CZ105" s="322">
        <f t="shared" si="161"/>
        <v>0</v>
      </c>
      <c r="DA105" s="322">
        <f t="shared" si="161"/>
        <v>0</v>
      </c>
      <c r="DB105" s="322">
        <f t="shared" si="161"/>
        <v>0</v>
      </c>
      <c r="DC105" s="322">
        <f t="shared" si="161"/>
        <v>0</v>
      </c>
      <c r="DD105" s="322">
        <f t="shared" si="161"/>
        <v>0</v>
      </c>
      <c r="DE105" s="322">
        <f t="shared" si="161"/>
        <v>0</v>
      </c>
      <c r="DF105" s="322">
        <f t="shared" si="161"/>
        <v>0</v>
      </c>
      <c r="DG105" s="322">
        <f t="shared" si="161"/>
        <v>0</v>
      </c>
      <c r="DH105" s="322">
        <f t="shared" si="161"/>
        <v>0</v>
      </c>
      <c r="DI105" s="322">
        <f t="shared" si="161"/>
        <v>0</v>
      </c>
      <c r="DJ105" s="322">
        <f t="shared" si="161"/>
        <v>0</v>
      </c>
      <c r="DK105" s="322">
        <f t="shared" si="161"/>
        <v>0</v>
      </c>
      <c r="DL105" s="322">
        <f t="shared" si="161"/>
        <v>0</v>
      </c>
      <c r="DM105" s="322">
        <f t="shared" si="161"/>
        <v>0</v>
      </c>
      <c r="DN105" s="322">
        <f t="shared" si="161"/>
        <v>0</v>
      </c>
      <c r="DO105" s="322">
        <f t="shared" si="161"/>
        <v>0</v>
      </c>
      <c r="DP105" s="322">
        <f t="shared" si="161"/>
        <v>0</v>
      </c>
      <c r="DQ105" s="322">
        <f t="shared" si="161"/>
        <v>0</v>
      </c>
      <c r="DR105" s="322">
        <f t="shared" si="161"/>
        <v>0</v>
      </c>
      <c r="DS105" s="322">
        <f t="shared" si="161"/>
        <v>0</v>
      </c>
      <c r="DT105" s="322">
        <f t="shared" si="161"/>
        <v>0</v>
      </c>
      <c r="DU105" s="322">
        <f t="shared" si="161"/>
        <v>0</v>
      </c>
      <c r="DV105" s="322">
        <f t="shared" si="161"/>
        <v>0</v>
      </c>
      <c r="DW105" s="322">
        <f t="shared" si="161"/>
        <v>0</v>
      </c>
      <c r="DX105" s="322">
        <f t="shared" si="161"/>
        <v>0</v>
      </c>
      <c r="DY105" s="322">
        <f t="shared" si="161"/>
        <v>0</v>
      </c>
      <c r="DZ105" s="322">
        <f t="shared" si="161"/>
        <v>0</v>
      </c>
      <c r="EA105" s="322">
        <f t="shared" si="161"/>
        <v>0</v>
      </c>
      <c r="EB105" s="322">
        <f t="shared" ref="EB105:GM105" si="162">EA109</f>
        <v>0</v>
      </c>
      <c r="EC105" s="322">
        <f t="shared" si="162"/>
        <v>0</v>
      </c>
      <c r="ED105" s="322">
        <f t="shared" si="162"/>
        <v>0</v>
      </c>
      <c r="EE105" s="322">
        <f t="shared" si="162"/>
        <v>0</v>
      </c>
      <c r="EF105" s="322">
        <f t="shared" si="162"/>
        <v>0</v>
      </c>
      <c r="EG105" s="322">
        <f t="shared" si="162"/>
        <v>0</v>
      </c>
      <c r="EH105" s="322">
        <f t="shared" si="162"/>
        <v>0</v>
      </c>
      <c r="EI105" s="322">
        <f t="shared" si="162"/>
        <v>0</v>
      </c>
      <c r="EJ105" s="322">
        <f t="shared" si="162"/>
        <v>0</v>
      </c>
      <c r="EK105" s="322">
        <f t="shared" si="162"/>
        <v>0</v>
      </c>
      <c r="EL105" s="322">
        <f t="shared" si="162"/>
        <v>0</v>
      </c>
      <c r="EM105" s="322">
        <f t="shared" si="162"/>
        <v>0</v>
      </c>
      <c r="EN105" s="322">
        <f t="shared" si="162"/>
        <v>0</v>
      </c>
      <c r="EO105" s="322">
        <f t="shared" si="162"/>
        <v>0</v>
      </c>
      <c r="EP105" s="322">
        <f t="shared" si="162"/>
        <v>0</v>
      </c>
      <c r="EQ105" s="322">
        <f t="shared" si="162"/>
        <v>0</v>
      </c>
      <c r="ER105" s="322">
        <f t="shared" si="162"/>
        <v>0</v>
      </c>
      <c r="ES105" s="322">
        <f t="shared" si="162"/>
        <v>0</v>
      </c>
      <c r="ET105" s="322">
        <f t="shared" si="162"/>
        <v>0</v>
      </c>
      <c r="EU105" s="322">
        <f t="shared" si="162"/>
        <v>0</v>
      </c>
      <c r="EV105" s="322">
        <f t="shared" si="162"/>
        <v>0</v>
      </c>
      <c r="EW105" s="322">
        <f t="shared" si="162"/>
        <v>0</v>
      </c>
      <c r="EX105" s="322">
        <f t="shared" si="162"/>
        <v>0</v>
      </c>
      <c r="EY105" s="322">
        <f t="shared" si="162"/>
        <v>0</v>
      </c>
      <c r="EZ105" s="322">
        <f t="shared" si="162"/>
        <v>0</v>
      </c>
      <c r="FA105" s="322">
        <f t="shared" si="162"/>
        <v>0</v>
      </c>
      <c r="FB105" s="322">
        <f t="shared" si="162"/>
        <v>0</v>
      </c>
      <c r="FC105" s="322">
        <f t="shared" si="162"/>
        <v>0</v>
      </c>
      <c r="FD105" s="322">
        <f t="shared" si="162"/>
        <v>0</v>
      </c>
      <c r="FE105" s="322">
        <f t="shared" si="162"/>
        <v>0</v>
      </c>
      <c r="FF105" s="322">
        <f t="shared" si="162"/>
        <v>0</v>
      </c>
      <c r="FG105" s="322">
        <f t="shared" si="162"/>
        <v>0</v>
      </c>
      <c r="FH105" s="322">
        <f t="shared" si="162"/>
        <v>0</v>
      </c>
      <c r="FI105" s="322">
        <f t="shared" si="162"/>
        <v>0</v>
      </c>
      <c r="FJ105" s="322">
        <f t="shared" si="162"/>
        <v>0</v>
      </c>
      <c r="FK105" s="322">
        <f t="shared" si="162"/>
        <v>0</v>
      </c>
      <c r="FL105" s="322">
        <f t="shared" si="162"/>
        <v>0</v>
      </c>
      <c r="FM105" s="322">
        <f t="shared" si="162"/>
        <v>0</v>
      </c>
      <c r="FN105" s="322">
        <f t="shared" si="162"/>
        <v>0</v>
      </c>
      <c r="FO105" s="322">
        <f t="shared" si="162"/>
        <v>0</v>
      </c>
      <c r="FP105" s="322">
        <f t="shared" si="162"/>
        <v>0</v>
      </c>
      <c r="FQ105" s="322">
        <f t="shared" si="162"/>
        <v>0</v>
      </c>
      <c r="FR105" s="322">
        <f t="shared" si="162"/>
        <v>0</v>
      </c>
      <c r="FS105" s="322">
        <f t="shared" si="162"/>
        <v>0</v>
      </c>
      <c r="FT105" s="322">
        <f t="shared" si="162"/>
        <v>0</v>
      </c>
      <c r="FU105" s="322">
        <f t="shared" si="162"/>
        <v>0</v>
      </c>
      <c r="FV105" s="322">
        <f t="shared" si="162"/>
        <v>0</v>
      </c>
      <c r="FW105" s="322">
        <f t="shared" si="162"/>
        <v>0</v>
      </c>
      <c r="FX105" s="322">
        <f t="shared" si="162"/>
        <v>0</v>
      </c>
      <c r="FY105" s="322">
        <f t="shared" si="162"/>
        <v>0</v>
      </c>
      <c r="FZ105" s="322">
        <f t="shared" si="162"/>
        <v>0</v>
      </c>
      <c r="GA105" s="322">
        <f t="shared" si="162"/>
        <v>0</v>
      </c>
      <c r="GB105" s="322">
        <f t="shared" si="162"/>
        <v>0</v>
      </c>
      <c r="GC105" s="322">
        <f t="shared" si="162"/>
        <v>0</v>
      </c>
      <c r="GD105" s="322">
        <f t="shared" si="162"/>
        <v>0</v>
      </c>
      <c r="GE105" s="322">
        <f t="shared" si="162"/>
        <v>0</v>
      </c>
      <c r="GF105" s="322">
        <f t="shared" si="162"/>
        <v>0</v>
      </c>
      <c r="GG105" s="322">
        <f t="shared" si="162"/>
        <v>0</v>
      </c>
      <c r="GH105" s="322">
        <f t="shared" si="162"/>
        <v>0</v>
      </c>
      <c r="GI105" s="322">
        <f t="shared" si="162"/>
        <v>0</v>
      </c>
      <c r="GJ105" s="322">
        <f t="shared" si="162"/>
        <v>0</v>
      </c>
      <c r="GK105" s="322">
        <f t="shared" si="162"/>
        <v>0</v>
      </c>
      <c r="GL105" s="322">
        <f t="shared" si="162"/>
        <v>0</v>
      </c>
      <c r="GM105" s="322">
        <f t="shared" si="162"/>
        <v>0</v>
      </c>
      <c r="GN105" s="322">
        <f t="shared" ref="GN105:IY105" si="163">GM109</f>
        <v>0</v>
      </c>
      <c r="GO105" s="322">
        <f t="shared" si="163"/>
        <v>0</v>
      </c>
      <c r="GP105" s="322">
        <f t="shared" si="163"/>
        <v>0</v>
      </c>
      <c r="GQ105" s="322">
        <f t="shared" si="163"/>
        <v>0</v>
      </c>
      <c r="GR105" s="322">
        <f t="shared" si="163"/>
        <v>0</v>
      </c>
      <c r="GS105" s="322">
        <f t="shared" si="163"/>
        <v>0</v>
      </c>
      <c r="GT105" s="322">
        <f t="shared" si="163"/>
        <v>0</v>
      </c>
      <c r="GU105" s="322">
        <f t="shared" si="163"/>
        <v>0</v>
      </c>
      <c r="GV105" s="322">
        <f t="shared" si="163"/>
        <v>0</v>
      </c>
      <c r="GW105" s="322">
        <f t="shared" si="163"/>
        <v>0</v>
      </c>
      <c r="GX105" s="322">
        <f t="shared" si="163"/>
        <v>0</v>
      </c>
      <c r="GY105" s="322">
        <f t="shared" si="163"/>
        <v>0</v>
      </c>
      <c r="GZ105" s="322">
        <f t="shared" si="163"/>
        <v>0</v>
      </c>
      <c r="HA105" s="322">
        <f t="shared" si="163"/>
        <v>0</v>
      </c>
      <c r="HB105" s="322">
        <f t="shared" si="163"/>
        <v>0</v>
      </c>
      <c r="HC105" s="322">
        <f t="shared" si="163"/>
        <v>0</v>
      </c>
      <c r="HD105" s="322">
        <f t="shared" si="163"/>
        <v>0</v>
      </c>
      <c r="HE105" s="322">
        <f t="shared" si="163"/>
        <v>0</v>
      </c>
      <c r="HF105" s="322">
        <f t="shared" si="163"/>
        <v>0</v>
      </c>
      <c r="HG105" s="322">
        <f t="shared" si="163"/>
        <v>0</v>
      </c>
      <c r="HH105" s="322">
        <f t="shared" si="163"/>
        <v>0</v>
      </c>
      <c r="HI105" s="322">
        <f t="shared" si="163"/>
        <v>0</v>
      </c>
      <c r="HJ105" s="322">
        <f t="shared" si="163"/>
        <v>0</v>
      </c>
      <c r="HK105" s="322">
        <f t="shared" si="163"/>
        <v>0</v>
      </c>
      <c r="HL105" s="322">
        <f t="shared" si="163"/>
        <v>0</v>
      </c>
      <c r="HM105" s="322">
        <f t="shared" si="163"/>
        <v>0</v>
      </c>
      <c r="HN105" s="322">
        <f t="shared" si="163"/>
        <v>0</v>
      </c>
      <c r="HO105" s="322">
        <f t="shared" si="163"/>
        <v>0</v>
      </c>
      <c r="HP105" s="322">
        <f t="shared" si="163"/>
        <v>0</v>
      </c>
      <c r="HQ105" s="322">
        <f t="shared" si="163"/>
        <v>0</v>
      </c>
      <c r="HR105" s="322">
        <f t="shared" si="163"/>
        <v>0</v>
      </c>
      <c r="HS105" s="322">
        <f t="shared" si="163"/>
        <v>0</v>
      </c>
      <c r="HT105" s="322">
        <f t="shared" si="163"/>
        <v>0</v>
      </c>
      <c r="HU105" s="322">
        <f t="shared" si="163"/>
        <v>0</v>
      </c>
      <c r="HV105" s="322">
        <f t="shared" si="163"/>
        <v>0</v>
      </c>
      <c r="HW105" s="322">
        <f t="shared" si="163"/>
        <v>0</v>
      </c>
      <c r="HX105" s="322">
        <f t="shared" si="163"/>
        <v>0</v>
      </c>
      <c r="HY105" s="322">
        <f t="shared" si="163"/>
        <v>0</v>
      </c>
      <c r="HZ105" s="322">
        <f t="shared" si="163"/>
        <v>0</v>
      </c>
      <c r="IA105" s="322">
        <f t="shared" si="163"/>
        <v>0</v>
      </c>
      <c r="IB105" s="322">
        <f t="shared" si="163"/>
        <v>0</v>
      </c>
      <c r="IC105" s="322">
        <f t="shared" si="163"/>
        <v>0</v>
      </c>
      <c r="ID105" s="322">
        <f t="shared" si="163"/>
        <v>0</v>
      </c>
      <c r="IE105" s="322">
        <f t="shared" si="163"/>
        <v>0</v>
      </c>
      <c r="IF105" s="322">
        <f t="shared" si="163"/>
        <v>0</v>
      </c>
      <c r="IG105" s="322">
        <f t="shared" si="163"/>
        <v>0</v>
      </c>
      <c r="IH105" s="322">
        <f t="shared" si="163"/>
        <v>0</v>
      </c>
      <c r="II105" s="322">
        <f t="shared" si="163"/>
        <v>0</v>
      </c>
      <c r="IJ105" s="322">
        <f t="shared" si="163"/>
        <v>0</v>
      </c>
      <c r="IK105" s="322">
        <f t="shared" si="163"/>
        <v>0</v>
      </c>
      <c r="IL105" s="322">
        <f t="shared" si="163"/>
        <v>0</v>
      </c>
      <c r="IM105" s="322">
        <f t="shared" si="163"/>
        <v>0</v>
      </c>
      <c r="IN105" s="322">
        <f t="shared" si="163"/>
        <v>0</v>
      </c>
      <c r="IO105" s="322">
        <f t="shared" si="163"/>
        <v>0</v>
      </c>
      <c r="IP105" s="322">
        <f t="shared" si="163"/>
        <v>0</v>
      </c>
      <c r="IQ105" s="322">
        <f t="shared" si="163"/>
        <v>0</v>
      </c>
      <c r="IR105" s="322">
        <f t="shared" si="163"/>
        <v>0</v>
      </c>
      <c r="IS105" s="322">
        <f t="shared" si="163"/>
        <v>0</v>
      </c>
      <c r="IT105" s="322">
        <f t="shared" si="163"/>
        <v>0</v>
      </c>
      <c r="IU105" s="322">
        <f t="shared" si="163"/>
        <v>0</v>
      </c>
      <c r="IV105" s="322">
        <f t="shared" si="163"/>
        <v>0</v>
      </c>
      <c r="IW105" s="322">
        <f t="shared" si="163"/>
        <v>0</v>
      </c>
      <c r="IX105" s="322">
        <f t="shared" si="163"/>
        <v>0</v>
      </c>
      <c r="IY105" s="322">
        <f t="shared" si="163"/>
        <v>0</v>
      </c>
      <c r="IZ105" s="322">
        <f t="shared" ref="IZ105:JV105" si="164">IY109</f>
        <v>0</v>
      </c>
      <c r="JA105" s="322">
        <f t="shared" si="164"/>
        <v>0</v>
      </c>
      <c r="JB105" s="322">
        <f t="shared" si="164"/>
        <v>0</v>
      </c>
      <c r="JC105" s="322">
        <f t="shared" si="164"/>
        <v>0</v>
      </c>
      <c r="JD105" s="322">
        <f t="shared" si="164"/>
        <v>0</v>
      </c>
      <c r="JE105" s="322">
        <f t="shared" si="164"/>
        <v>0</v>
      </c>
      <c r="JF105" s="322">
        <f t="shared" si="164"/>
        <v>0</v>
      </c>
      <c r="JG105" s="322">
        <f t="shared" si="164"/>
        <v>0</v>
      </c>
      <c r="JH105" s="322">
        <f t="shared" si="164"/>
        <v>0</v>
      </c>
      <c r="JI105" s="322">
        <f t="shared" si="164"/>
        <v>0</v>
      </c>
      <c r="JJ105" s="322">
        <f t="shared" si="164"/>
        <v>0</v>
      </c>
      <c r="JK105" s="322">
        <f t="shared" si="164"/>
        <v>0</v>
      </c>
      <c r="JL105" s="322">
        <f t="shared" si="164"/>
        <v>0</v>
      </c>
      <c r="JM105" s="322">
        <f t="shared" si="164"/>
        <v>0</v>
      </c>
      <c r="JN105" s="322">
        <f t="shared" si="164"/>
        <v>0</v>
      </c>
      <c r="JO105" s="322">
        <f t="shared" si="164"/>
        <v>0</v>
      </c>
      <c r="JP105" s="322">
        <f t="shared" si="164"/>
        <v>0</v>
      </c>
      <c r="JQ105" s="322">
        <f t="shared" si="164"/>
        <v>0</v>
      </c>
      <c r="JR105" s="322">
        <f t="shared" si="164"/>
        <v>0</v>
      </c>
      <c r="JS105" s="322">
        <f t="shared" si="164"/>
        <v>0</v>
      </c>
      <c r="JT105" s="322">
        <f t="shared" si="164"/>
        <v>0</v>
      </c>
      <c r="JU105" s="322">
        <f t="shared" si="164"/>
        <v>0</v>
      </c>
      <c r="JV105" s="322">
        <f t="shared" si="164"/>
        <v>0</v>
      </c>
    </row>
    <row r="106" spans="1:282" hidden="1" x14ac:dyDescent="0.25">
      <c r="A106" t="s">
        <v>475</v>
      </c>
      <c r="B106" s="313"/>
      <c r="C106" s="322">
        <f t="shared" ref="C106:BN106" si="165">IF($C$42+12*($B103-1)=C$63,$F$49,0)</f>
        <v>0</v>
      </c>
      <c r="D106" s="322">
        <f t="shared" si="165"/>
        <v>0</v>
      </c>
      <c r="E106" s="322">
        <f t="shared" si="165"/>
        <v>0</v>
      </c>
      <c r="F106" s="322">
        <f t="shared" si="165"/>
        <v>0</v>
      </c>
      <c r="G106" s="322">
        <f t="shared" si="165"/>
        <v>0</v>
      </c>
      <c r="H106" s="322">
        <f t="shared" si="165"/>
        <v>0</v>
      </c>
      <c r="I106" s="322">
        <f t="shared" si="165"/>
        <v>0</v>
      </c>
      <c r="J106" s="322">
        <f t="shared" si="165"/>
        <v>0</v>
      </c>
      <c r="K106" s="322">
        <f t="shared" si="165"/>
        <v>0</v>
      </c>
      <c r="L106" s="322">
        <f t="shared" si="165"/>
        <v>0</v>
      </c>
      <c r="M106" s="322">
        <f t="shared" si="165"/>
        <v>0</v>
      </c>
      <c r="N106" s="322">
        <f t="shared" si="165"/>
        <v>0</v>
      </c>
      <c r="O106" s="322">
        <f t="shared" si="165"/>
        <v>0</v>
      </c>
      <c r="P106" s="322">
        <f t="shared" si="165"/>
        <v>0</v>
      </c>
      <c r="Q106" s="322">
        <f t="shared" si="165"/>
        <v>0</v>
      </c>
      <c r="R106" s="322">
        <f t="shared" si="165"/>
        <v>0</v>
      </c>
      <c r="S106" s="322">
        <f t="shared" si="165"/>
        <v>0</v>
      </c>
      <c r="T106" s="322">
        <f t="shared" si="165"/>
        <v>0</v>
      </c>
      <c r="U106" s="322">
        <f t="shared" si="165"/>
        <v>0</v>
      </c>
      <c r="V106" s="322">
        <f t="shared" si="165"/>
        <v>0</v>
      </c>
      <c r="W106" s="322">
        <f t="shared" si="165"/>
        <v>0</v>
      </c>
      <c r="X106" s="322">
        <f t="shared" si="165"/>
        <v>0</v>
      </c>
      <c r="Y106" s="322">
        <f t="shared" si="165"/>
        <v>0</v>
      </c>
      <c r="Z106" s="322">
        <f t="shared" si="165"/>
        <v>0</v>
      </c>
      <c r="AA106" s="322">
        <f t="shared" si="165"/>
        <v>0</v>
      </c>
      <c r="AB106" s="322">
        <f t="shared" si="165"/>
        <v>0</v>
      </c>
      <c r="AC106" s="322">
        <f t="shared" si="165"/>
        <v>0</v>
      </c>
      <c r="AD106" s="322">
        <f t="shared" si="165"/>
        <v>0</v>
      </c>
      <c r="AE106" s="322">
        <f t="shared" si="165"/>
        <v>0</v>
      </c>
      <c r="AF106" s="322">
        <f t="shared" si="165"/>
        <v>0</v>
      </c>
      <c r="AG106" s="322">
        <f t="shared" si="165"/>
        <v>0</v>
      </c>
      <c r="AH106" s="322">
        <f t="shared" si="165"/>
        <v>0</v>
      </c>
      <c r="AI106" s="322">
        <f t="shared" si="165"/>
        <v>0</v>
      </c>
      <c r="AJ106" s="322">
        <f t="shared" si="165"/>
        <v>0</v>
      </c>
      <c r="AK106" s="322">
        <f t="shared" si="165"/>
        <v>0</v>
      </c>
      <c r="AL106" s="322">
        <f t="shared" si="165"/>
        <v>0</v>
      </c>
      <c r="AM106" s="322">
        <f t="shared" si="165"/>
        <v>0</v>
      </c>
      <c r="AN106" s="322">
        <f t="shared" si="165"/>
        <v>0</v>
      </c>
      <c r="AO106" s="322">
        <f t="shared" si="165"/>
        <v>0</v>
      </c>
      <c r="AP106" s="322">
        <f t="shared" si="165"/>
        <v>0</v>
      </c>
      <c r="AQ106" s="322">
        <f t="shared" si="165"/>
        <v>0</v>
      </c>
      <c r="AR106" s="322">
        <f t="shared" si="165"/>
        <v>0</v>
      </c>
      <c r="AS106" s="322">
        <f t="shared" si="165"/>
        <v>0</v>
      </c>
      <c r="AT106" s="322">
        <f t="shared" si="165"/>
        <v>0</v>
      </c>
      <c r="AU106" s="322">
        <f t="shared" si="165"/>
        <v>0</v>
      </c>
      <c r="AV106" s="322">
        <f t="shared" si="165"/>
        <v>0</v>
      </c>
      <c r="AW106" s="322">
        <f t="shared" si="165"/>
        <v>0</v>
      </c>
      <c r="AX106" s="322">
        <f t="shared" si="165"/>
        <v>0</v>
      </c>
      <c r="AY106" s="322">
        <f t="shared" si="165"/>
        <v>0</v>
      </c>
      <c r="AZ106" s="322">
        <f t="shared" si="165"/>
        <v>0</v>
      </c>
      <c r="BA106" s="322">
        <f t="shared" si="165"/>
        <v>0</v>
      </c>
      <c r="BB106" s="322">
        <f t="shared" si="165"/>
        <v>0</v>
      </c>
      <c r="BC106" s="322">
        <f t="shared" si="165"/>
        <v>0</v>
      </c>
      <c r="BD106" s="322">
        <f t="shared" si="165"/>
        <v>0</v>
      </c>
      <c r="BE106" s="322">
        <f t="shared" si="165"/>
        <v>0</v>
      </c>
      <c r="BF106" s="322">
        <f t="shared" si="165"/>
        <v>0</v>
      </c>
      <c r="BG106" s="322">
        <f t="shared" si="165"/>
        <v>0</v>
      </c>
      <c r="BH106" s="322">
        <f t="shared" si="165"/>
        <v>0</v>
      </c>
      <c r="BI106" s="322">
        <f t="shared" si="165"/>
        <v>0</v>
      </c>
      <c r="BJ106" s="322">
        <f t="shared" si="165"/>
        <v>0</v>
      </c>
      <c r="BK106" s="322">
        <f t="shared" si="165"/>
        <v>0</v>
      </c>
      <c r="BL106" s="322">
        <f t="shared" si="165"/>
        <v>0</v>
      </c>
      <c r="BM106" s="322">
        <f t="shared" si="165"/>
        <v>0</v>
      </c>
      <c r="BN106" s="322">
        <f t="shared" si="165"/>
        <v>0</v>
      </c>
      <c r="BO106" s="322">
        <f t="shared" ref="BO106:DZ106" si="166">IF($C$42+12*($B103-1)=BO$63,$F$49,0)</f>
        <v>0</v>
      </c>
      <c r="BP106" s="322">
        <f t="shared" si="166"/>
        <v>0</v>
      </c>
      <c r="BQ106" s="322">
        <f t="shared" si="166"/>
        <v>0</v>
      </c>
      <c r="BR106" s="322">
        <f t="shared" si="166"/>
        <v>0</v>
      </c>
      <c r="BS106" s="322">
        <f t="shared" si="166"/>
        <v>0</v>
      </c>
      <c r="BT106" s="322">
        <f t="shared" si="166"/>
        <v>0</v>
      </c>
      <c r="BU106" s="322">
        <f t="shared" si="166"/>
        <v>0</v>
      </c>
      <c r="BV106" s="322">
        <f t="shared" si="166"/>
        <v>0</v>
      </c>
      <c r="BW106" s="322">
        <f t="shared" si="166"/>
        <v>0</v>
      </c>
      <c r="BX106" s="322">
        <f t="shared" si="166"/>
        <v>0</v>
      </c>
      <c r="BY106" s="322">
        <f t="shared" si="166"/>
        <v>0</v>
      </c>
      <c r="BZ106" s="322">
        <f t="shared" si="166"/>
        <v>0</v>
      </c>
      <c r="CA106" s="322">
        <f t="shared" si="166"/>
        <v>0</v>
      </c>
      <c r="CB106" s="322">
        <f t="shared" si="166"/>
        <v>0</v>
      </c>
      <c r="CC106" s="322">
        <f t="shared" si="166"/>
        <v>0</v>
      </c>
      <c r="CD106" s="322">
        <f t="shared" si="166"/>
        <v>0</v>
      </c>
      <c r="CE106" s="322">
        <f t="shared" si="166"/>
        <v>0</v>
      </c>
      <c r="CF106" s="322">
        <f t="shared" si="166"/>
        <v>0</v>
      </c>
      <c r="CG106" s="322">
        <f t="shared" si="166"/>
        <v>0</v>
      </c>
      <c r="CH106" s="322">
        <f t="shared" si="166"/>
        <v>0</v>
      </c>
      <c r="CI106" s="322">
        <f t="shared" si="166"/>
        <v>0</v>
      </c>
      <c r="CJ106" s="322">
        <f t="shared" si="166"/>
        <v>0</v>
      </c>
      <c r="CK106" s="322">
        <f t="shared" si="166"/>
        <v>0</v>
      </c>
      <c r="CL106" s="322">
        <f t="shared" si="166"/>
        <v>0</v>
      </c>
      <c r="CM106" s="322">
        <f t="shared" si="166"/>
        <v>0</v>
      </c>
      <c r="CN106" s="322">
        <f t="shared" si="166"/>
        <v>0</v>
      </c>
      <c r="CO106" s="322">
        <f t="shared" si="166"/>
        <v>0</v>
      </c>
      <c r="CP106" s="322">
        <f t="shared" si="166"/>
        <v>0</v>
      </c>
      <c r="CQ106" s="322">
        <f t="shared" si="166"/>
        <v>0</v>
      </c>
      <c r="CR106" s="322">
        <f t="shared" si="166"/>
        <v>0</v>
      </c>
      <c r="CS106" s="322">
        <f t="shared" si="166"/>
        <v>0</v>
      </c>
      <c r="CT106" s="322">
        <f t="shared" si="166"/>
        <v>0</v>
      </c>
      <c r="CU106" s="322">
        <f t="shared" si="166"/>
        <v>0</v>
      </c>
      <c r="CV106" s="322">
        <f t="shared" si="166"/>
        <v>0</v>
      </c>
      <c r="CW106" s="322">
        <f t="shared" si="166"/>
        <v>0</v>
      </c>
      <c r="CX106" s="322">
        <f t="shared" si="166"/>
        <v>0</v>
      </c>
      <c r="CY106" s="322">
        <f t="shared" si="166"/>
        <v>0</v>
      </c>
      <c r="CZ106" s="322">
        <f t="shared" si="166"/>
        <v>0</v>
      </c>
      <c r="DA106" s="322">
        <f t="shared" si="166"/>
        <v>0</v>
      </c>
      <c r="DB106" s="322">
        <f t="shared" si="166"/>
        <v>0</v>
      </c>
      <c r="DC106" s="322">
        <f t="shared" si="166"/>
        <v>0</v>
      </c>
      <c r="DD106" s="322">
        <f t="shared" si="166"/>
        <v>0</v>
      </c>
      <c r="DE106" s="322">
        <f t="shared" si="166"/>
        <v>0</v>
      </c>
      <c r="DF106" s="322">
        <f t="shared" si="166"/>
        <v>0</v>
      </c>
      <c r="DG106" s="322">
        <f t="shared" si="166"/>
        <v>0</v>
      </c>
      <c r="DH106" s="322">
        <f t="shared" si="166"/>
        <v>0</v>
      </c>
      <c r="DI106" s="322">
        <f t="shared" si="166"/>
        <v>0</v>
      </c>
      <c r="DJ106" s="322">
        <f t="shared" si="166"/>
        <v>0</v>
      </c>
      <c r="DK106" s="322">
        <f t="shared" si="166"/>
        <v>0</v>
      </c>
      <c r="DL106" s="322">
        <f t="shared" si="166"/>
        <v>0</v>
      </c>
      <c r="DM106" s="322">
        <f t="shared" si="166"/>
        <v>0</v>
      </c>
      <c r="DN106" s="322">
        <f t="shared" si="166"/>
        <v>0</v>
      </c>
      <c r="DO106" s="322">
        <f t="shared" si="166"/>
        <v>0</v>
      </c>
      <c r="DP106" s="322">
        <f t="shared" si="166"/>
        <v>0</v>
      </c>
      <c r="DQ106" s="322">
        <f t="shared" si="166"/>
        <v>0</v>
      </c>
      <c r="DR106" s="322">
        <f t="shared" si="166"/>
        <v>0</v>
      </c>
      <c r="DS106" s="322">
        <f t="shared" si="166"/>
        <v>0</v>
      </c>
      <c r="DT106" s="322">
        <f t="shared" si="166"/>
        <v>0</v>
      </c>
      <c r="DU106" s="322">
        <f t="shared" si="166"/>
        <v>0</v>
      </c>
      <c r="DV106" s="322">
        <f t="shared" si="166"/>
        <v>0</v>
      </c>
      <c r="DW106" s="322">
        <f t="shared" si="166"/>
        <v>0</v>
      </c>
      <c r="DX106" s="322">
        <f t="shared" si="166"/>
        <v>0</v>
      </c>
      <c r="DY106" s="322">
        <f t="shared" si="166"/>
        <v>0</v>
      </c>
      <c r="DZ106" s="322">
        <f t="shared" si="166"/>
        <v>0</v>
      </c>
      <c r="EA106" s="322">
        <f t="shared" ref="EA106:GL106" si="167">IF($C$42+12*($B103-1)=EA$63,$F$49,0)</f>
        <v>0</v>
      </c>
      <c r="EB106" s="322">
        <f t="shared" si="167"/>
        <v>0</v>
      </c>
      <c r="EC106" s="322">
        <f t="shared" si="167"/>
        <v>0</v>
      </c>
      <c r="ED106" s="322">
        <f t="shared" si="167"/>
        <v>0</v>
      </c>
      <c r="EE106" s="322">
        <f t="shared" si="167"/>
        <v>0</v>
      </c>
      <c r="EF106" s="322">
        <f t="shared" si="167"/>
        <v>0</v>
      </c>
      <c r="EG106" s="322">
        <f t="shared" si="167"/>
        <v>0</v>
      </c>
      <c r="EH106" s="322">
        <f t="shared" si="167"/>
        <v>0</v>
      </c>
      <c r="EI106" s="322">
        <f t="shared" si="167"/>
        <v>0</v>
      </c>
      <c r="EJ106" s="322">
        <f t="shared" si="167"/>
        <v>0</v>
      </c>
      <c r="EK106" s="322">
        <f t="shared" si="167"/>
        <v>0</v>
      </c>
      <c r="EL106" s="322">
        <f t="shared" si="167"/>
        <v>0</v>
      </c>
      <c r="EM106" s="322">
        <f t="shared" si="167"/>
        <v>0</v>
      </c>
      <c r="EN106" s="322">
        <f t="shared" si="167"/>
        <v>0</v>
      </c>
      <c r="EO106" s="322">
        <f t="shared" si="167"/>
        <v>0</v>
      </c>
      <c r="EP106" s="322">
        <f t="shared" si="167"/>
        <v>0</v>
      </c>
      <c r="EQ106" s="322">
        <f t="shared" si="167"/>
        <v>0</v>
      </c>
      <c r="ER106" s="322">
        <f t="shared" si="167"/>
        <v>0</v>
      </c>
      <c r="ES106" s="322">
        <f t="shared" si="167"/>
        <v>0</v>
      </c>
      <c r="ET106" s="322">
        <f t="shared" si="167"/>
        <v>0</v>
      </c>
      <c r="EU106" s="322">
        <f t="shared" si="167"/>
        <v>0</v>
      </c>
      <c r="EV106" s="322">
        <f t="shared" si="167"/>
        <v>0</v>
      </c>
      <c r="EW106" s="322">
        <f t="shared" si="167"/>
        <v>0</v>
      </c>
      <c r="EX106" s="322">
        <f t="shared" si="167"/>
        <v>0</v>
      </c>
      <c r="EY106" s="322">
        <f t="shared" si="167"/>
        <v>0</v>
      </c>
      <c r="EZ106" s="322">
        <f t="shared" si="167"/>
        <v>0</v>
      </c>
      <c r="FA106" s="322">
        <f t="shared" si="167"/>
        <v>0</v>
      </c>
      <c r="FB106" s="322">
        <f t="shared" si="167"/>
        <v>0</v>
      </c>
      <c r="FC106" s="322">
        <f t="shared" si="167"/>
        <v>0</v>
      </c>
      <c r="FD106" s="322">
        <f t="shared" si="167"/>
        <v>0</v>
      </c>
      <c r="FE106" s="322">
        <f t="shared" si="167"/>
        <v>0</v>
      </c>
      <c r="FF106" s="322">
        <f t="shared" si="167"/>
        <v>0</v>
      </c>
      <c r="FG106" s="322">
        <f t="shared" si="167"/>
        <v>0</v>
      </c>
      <c r="FH106" s="322">
        <f t="shared" si="167"/>
        <v>0</v>
      </c>
      <c r="FI106" s="322">
        <f t="shared" si="167"/>
        <v>0</v>
      </c>
      <c r="FJ106" s="322">
        <f t="shared" si="167"/>
        <v>0</v>
      </c>
      <c r="FK106" s="322">
        <f t="shared" si="167"/>
        <v>0</v>
      </c>
      <c r="FL106" s="322">
        <f t="shared" si="167"/>
        <v>0</v>
      </c>
      <c r="FM106" s="322">
        <f t="shared" si="167"/>
        <v>0</v>
      </c>
      <c r="FN106" s="322">
        <f t="shared" si="167"/>
        <v>0</v>
      </c>
      <c r="FO106" s="322">
        <f t="shared" si="167"/>
        <v>0</v>
      </c>
      <c r="FP106" s="322">
        <f t="shared" si="167"/>
        <v>0</v>
      </c>
      <c r="FQ106" s="322">
        <f t="shared" si="167"/>
        <v>0</v>
      </c>
      <c r="FR106" s="322">
        <f t="shared" si="167"/>
        <v>0</v>
      </c>
      <c r="FS106" s="322">
        <f t="shared" si="167"/>
        <v>0</v>
      </c>
      <c r="FT106" s="322">
        <f t="shared" si="167"/>
        <v>0</v>
      </c>
      <c r="FU106" s="322">
        <f t="shared" si="167"/>
        <v>0</v>
      </c>
      <c r="FV106" s="322">
        <f t="shared" si="167"/>
        <v>0</v>
      </c>
      <c r="FW106" s="322">
        <f t="shared" si="167"/>
        <v>0</v>
      </c>
      <c r="FX106" s="322">
        <f t="shared" si="167"/>
        <v>0</v>
      </c>
      <c r="FY106" s="322">
        <f t="shared" si="167"/>
        <v>0</v>
      </c>
      <c r="FZ106" s="322">
        <f t="shared" si="167"/>
        <v>0</v>
      </c>
      <c r="GA106" s="322">
        <f t="shared" si="167"/>
        <v>0</v>
      </c>
      <c r="GB106" s="322">
        <f t="shared" si="167"/>
        <v>0</v>
      </c>
      <c r="GC106" s="322">
        <f t="shared" si="167"/>
        <v>0</v>
      </c>
      <c r="GD106" s="322">
        <f t="shared" si="167"/>
        <v>0</v>
      </c>
      <c r="GE106" s="322">
        <f t="shared" si="167"/>
        <v>0</v>
      </c>
      <c r="GF106" s="322">
        <f t="shared" si="167"/>
        <v>0</v>
      </c>
      <c r="GG106" s="322">
        <f t="shared" si="167"/>
        <v>0</v>
      </c>
      <c r="GH106" s="322">
        <f t="shared" si="167"/>
        <v>0</v>
      </c>
      <c r="GI106" s="322">
        <f t="shared" si="167"/>
        <v>0</v>
      </c>
      <c r="GJ106" s="322">
        <f t="shared" si="167"/>
        <v>0</v>
      </c>
      <c r="GK106" s="322">
        <f t="shared" si="167"/>
        <v>0</v>
      </c>
      <c r="GL106" s="322">
        <f t="shared" si="167"/>
        <v>0</v>
      </c>
      <c r="GM106" s="322">
        <f t="shared" ref="GM106:IX106" si="168">IF($C$42+12*($B103-1)=GM$63,$F$49,0)</f>
        <v>0</v>
      </c>
      <c r="GN106" s="322">
        <f t="shared" si="168"/>
        <v>0</v>
      </c>
      <c r="GO106" s="322">
        <f t="shared" si="168"/>
        <v>0</v>
      </c>
      <c r="GP106" s="322">
        <f t="shared" si="168"/>
        <v>0</v>
      </c>
      <c r="GQ106" s="322">
        <f t="shared" si="168"/>
        <v>0</v>
      </c>
      <c r="GR106" s="322">
        <f t="shared" si="168"/>
        <v>0</v>
      </c>
      <c r="GS106" s="322">
        <f t="shared" si="168"/>
        <v>0</v>
      </c>
      <c r="GT106" s="322">
        <f t="shared" si="168"/>
        <v>0</v>
      </c>
      <c r="GU106" s="322">
        <f t="shared" si="168"/>
        <v>0</v>
      </c>
      <c r="GV106" s="322">
        <f t="shared" si="168"/>
        <v>0</v>
      </c>
      <c r="GW106" s="322">
        <f t="shared" si="168"/>
        <v>0</v>
      </c>
      <c r="GX106" s="322">
        <f t="shared" si="168"/>
        <v>0</v>
      </c>
      <c r="GY106" s="322">
        <f t="shared" si="168"/>
        <v>0</v>
      </c>
      <c r="GZ106" s="322">
        <f t="shared" si="168"/>
        <v>0</v>
      </c>
      <c r="HA106" s="322">
        <f t="shared" si="168"/>
        <v>0</v>
      </c>
      <c r="HB106" s="322">
        <f t="shared" si="168"/>
        <v>0</v>
      </c>
      <c r="HC106" s="322">
        <f t="shared" si="168"/>
        <v>0</v>
      </c>
      <c r="HD106" s="322">
        <f t="shared" si="168"/>
        <v>0</v>
      </c>
      <c r="HE106" s="322">
        <f t="shared" si="168"/>
        <v>0</v>
      </c>
      <c r="HF106" s="322">
        <f t="shared" si="168"/>
        <v>0</v>
      </c>
      <c r="HG106" s="322">
        <f t="shared" si="168"/>
        <v>0</v>
      </c>
      <c r="HH106" s="322">
        <f t="shared" si="168"/>
        <v>0</v>
      </c>
      <c r="HI106" s="322">
        <f t="shared" si="168"/>
        <v>0</v>
      </c>
      <c r="HJ106" s="322">
        <f t="shared" si="168"/>
        <v>0</v>
      </c>
      <c r="HK106" s="322">
        <f t="shared" si="168"/>
        <v>0</v>
      </c>
      <c r="HL106" s="322">
        <f t="shared" si="168"/>
        <v>0</v>
      </c>
      <c r="HM106" s="322">
        <f t="shared" si="168"/>
        <v>0</v>
      </c>
      <c r="HN106" s="322">
        <f t="shared" si="168"/>
        <v>0</v>
      </c>
      <c r="HO106" s="322">
        <f t="shared" si="168"/>
        <v>0</v>
      </c>
      <c r="HP106" s="322">
        <f t="shared" si="168"/>
        <v>0</v>
      </c>
      <c r="HQ106" s="322">
        <f t="shared" si="168"/>
        <v>0</v>
      </c>
      <c r="HR106" s="322">
        <f t="shared" si="168"/>
        <v>0</v>
      </c>
      <c r="HS106" s="322">
        <f t="shared" si="168"/>
        <v>0</v>
      </c>
      <c r="HT106" s="322">
        <f t="shared" si="168"/>
        <v>0</v>
      </c>
      <c r="HU106" s="322">
        <f t="shared" si="168"/>
        <v>0</v>
      </c>
      <c r="HV106" s="322">
        <f t="shared" si="168"/>
        <v>0</v>
      </c>
      <c r="HW106" s="322">
        <f t="shared" si="168"/>
        <v>0</v>
      </c>
      <c r="HX106" s="322">
        <f t="shared" si="168"/>
        <v>0</v>
      </c>
      <c r="HY106" s="322">
        <f t="shared" si="168"/>
        <v>0</v>
      </c>
      <c r="HZ106" s="322">
        <f t="shared" si="168"/>
        <v>0</v>
      </c>
      <c r="IA106" s="322">
        <f t="shared" si="168"/>
        <v>0</v>
      </c>
      <c r="IB106" s="322">
        <f t="shared" si="168"/>
        <v>0</v>
      </c>
      <c r="IC106" s="322">
        <f t="shared" si="168"/>
        <v>0</v>
      </c>
      <c r="ID106" s="322">
        <f t="shared" si="168"/>
        <v>0</v>
      </c>
      <c r="IE106" s="322">
        <f t="shared" si="168"/>
        <v>0</v>
      </c>
      <c r="IF106" s="322">
        <f t="shared" si="168"/>
        <v>0</v>
      </c>
      <c r="IG106" s="322">
        <f t="shared" si="168"/>
        <v>0</v>
      </c>
      <c r="IH106" s="322">
        <f t="shared" si="168"/>
        <v>0</v>
      </c>
      <c r="II106" s="322">
        <f t="shared" si="168"/>
        <v>0</v>
      </c>
      <c r="IJ106" s="322">
        <f t="shared" si="168"/>
        <v>0</v>
      </c>
      <c r="IK106" s="322">
        <f t="shared" si="168"/>
        <v>0</v>
      </c>
      <c r="IL106" s="322">
        <f t="shared" si="168"/>
        <v>0</v>
      </c>
      <c r="IM106" s="322">
        <f t="shared" si="168"/>
        <v>0</v>
      </c>
      <c r="IN106" s="322">
        <f t="shared" si="168"/>
        <v>0</v>
      </c>
      <c r="IO106" s="322">
        <f t="shared" si="168"/>
        <v>0</v>
      </c>
      <c r="IP106" s="322">
        <f t="shared" si="168"/>
        <v>0</v>
      </c>
      <c r="IQ106" s="322">
        <f t="shared" si="168"/>
        <v>0</v>
      </c>
      <c r="IR106" s="322">
        <f t="shared" si="168"/>
        <v>0</v>
      </c>
      <c r="IS106" s="322">
        <f t="shared" si="168"/>
        <v>0</v>
      </c>
      <c r="IT106" s="322">
        <f t="shared" si="168"/>
        <v>0</v>
      </c>
      <c r="IU106" s="322">
        <f t="shared" si="168"/>
        <v>0</v>
      </c>
      <c r="IV106" s="322">
        <f t="shared" si="168"/>
        <v>0</v>
      </c>
      <c r="IW106" s="322">
        <f t="shared" si="168"/>
        <v>0</v>
      </c>
      <c r="IX106" s="322">
        <f t="shared" si="168"/>
        <v>0</v>
      </c>
      <c r="IY106" s="322">
        <f t="shared" ref="IY106:JV106" si="169">IF($C$42+12*($B103-1)=IY$63,$F$49,0)</f>
        <v>0</v>
      </c>
      <c r="IZ106" s="322">
        <f t="shared" si="169"/>
        <v>0</v>
      </c>
      <c r="JA106" s="322">
        <f t="shared" si="169"/>
        <v>0</v>
      </c>
      <c r="JB106" s="322">
        <f t="shared" si="169"/>
        <v>0</v>
      </c>
      <c r="JC106" s="322">
        <f t="shared" si="169"/>
        <v>0</v>
      </c>
      <c r="JD106" s="322">
        <f t="shared" si="169"/>
        <v>0</v>
      </c>
      <c r="JE106" s="322">
        <f t="shared" si="169"/>
        <v>0</v>
      </c>
      <c r="JF106" s="322">
        <f t="shared" si="169"/>
        <v>0</v>
      </c>
      <c r="JG106" s="322">
        <f t="shared" si="169"/>
        <v>0</v>
      </c>
      <c r="JH106" s="322">
        <f t="shared" si="169"/>
        <v>0</v>
      </c>
      <c r="JI106" s="322">
        <f t="shared" si="169"/>
        <v>0</v>
      </c>
      <c r="JJ106" s="322">
        <f t="shared" si="169"/>
        <v>0</v>
      </c>
      <c r="JK106" s="322">
        <f t="shared" si="169"/>
        <v>0</v>
      </c>
      <c r="JL106" s="322">
        <f t="shared" si="169"/>
        <v>0</v>
      </c>
      <c r="JM106" s="322">
        <f t="shared" si="169"/>
        <v>0</v>
      </c>
      <c r="JN106" s="322">
        <f t="shared" si="169"/>
        <v>0</v>
      </c>
      <c r="JO106" s="322">
        <f t="shared" si="169"/>
        <v>0</v>
      </c>
      <c r="JP106" s="322">
        <f t="shared" si="169"/>
        <v>0</v>
      </c>
      <c r="JQ106" s="322">
        <f t="shared" si="169"/>
        <v>0</v>
      </c>
      <c r="JR106" s="322">
        <f t="shared" si="169"/>
        <v>0</v>
      </c>
      <c r="JS106" s="322">
        <f t="shared" si="169"/>
        <v>0</v>
      </c>
      <c r="JT106" s="322">
        <f t="shared" si="169"/>
        <v>0</v>
      </c>
      <c r="JU106" s="322">
        <f t="shared" si="169"/>
        <v>0</v>
      </c>
      <c r="JV106" s="322">
        <f t="shared" si="169"/>
        <v>0</v>
      </c>
    </row>
    <row r="107" spans="1:282" hidden="1" x14ac:dyDescent="0.25">
      <c r="A107" t="s">
        <v>476</v>
      </c>
      <c r="B107" s="313"/>
      <c r="C107" s="322">
        <f t="shared" ref="C107:BN107" si="170">IF(AND(C$67&gt;0,C$67&lt;=$C$38),PPMT($C$37,C$67,$C$38,$F$50),0)</f>
        <v>0</v>
      </c>
      <c r="D107" s="322">
        <f t="shared" si="170"/>
        <v>0</v>
      </c>
      <c r="E107" s="322">
        <f t="shared" si="170"/>
        <v>0</v>
      </c>
      <c r="F107" s="322">
        <f t="shared" si="170"/>
        <v>0</v>
      </c>
      <c r="G107" s="322">
        <f t="shared" si="170"/>
        <v>0</v>
      </c>
      <c r="H107" s="322">
        <f t="shared" si="170"/>
        <v>0</v>
      </c>
      <c r="I107" s="322">
        <f t="shared" si="170"/>
        <v>0</v>
      </c>
      <c r="J107" s="322">
        <f t="shared" si="170"/>
        <v>0</v>
      </c>
      <c r="K107" s="322">
        <f t="shared" si="170"/>
        <v>0</v>
      </c>
      <c r="L107" s="322">
        <f t="shared" si="170"/>
        <v>0</v>
      </c>
      <c r="M107" s="322">
        <f t="shared" si="170"/>
        <v>0</v>
      </c>
      <c r="N107" s="322">
        <f t="shared" si="170"/>
        <v>0</v>
      </c>
      <c r="O107" s="322">
        <f t="shared" si="170"/>
        <v>0</v>
      </c>
      <c r="P107" s="322">
        <f t="shared" si="170"/>
        <v>0</v>
      </c>
      <c r="Q107" s="322">
        <f t="shared" si="170"/>
        <v>0</v>
      </c>
      <c r="R107" s="322">
        <f t="shared" si="170"/>
        <v>0</v>
      </c>
      <c r="S107" s="322">
        <f t="shared" si="170"/>
        <v>0</v>
      </c>
      <c r="T107" s="322">
        <f t="shared" si="170"/>
        <v>0</v>
      </c>
      <c r="U107" s="322">
        <f t="shared" si="170"/>
        <v>0</v>
      </c>
      <c r="V107" s="322">
        <f t="shared" si="170"/>
        <v>0</v>
      </c>
      <c r="W107" s="322">
        <f t="shared" si="170"/>
        <v>0</v>
      </c>
      <c r="X107" s="322">
        <f t="shared" si="170"/>
        <v>0</v>
      </c>
      <c r="Y107" s="322">
        <f t="shared" si="170"/>
        <v>0</v>
      </c>
      <c r="Z107" s="322">
        <f t="shared" si="170"/>
        <v>0</v>
      </c>
      <c r="AA107" s="322">
        <f t="shared" si="170"/>
        <v>0</v>
      </c>
      <c r="AB107" s="322">
        <f t="shared" si="170"/>
        <v>0</v>
      </c>
      <c r="AC107" s="322">
        <f t="shared" si="170"/>
        <v>0</v>
      </c>
      <c r="AD107" s="322">
        <f t="shared" si="170"/>
        <v>0</v>
      </c>
      <c r="AE107" s="322">
        <f t="shared" si="170"/>
        <v>0</v>
      </c>
      <c r="AF107" s="322">
        <f t="shared" si="170"/>
        <v>0</v>
      </c>
      <c r="AG107" s="322">
        <f t="shared" si="170"/>
        <v>0</v>
      </c>
      <c r="AH107" s="322">
        <f t="shared" si="170"/>
        <v>0</v>
      </c>
      <c r="AI107" s="322">
        <f t="shared" si="170"/>
        <v>0</v>
      </c>
      <c r="AJ107" s="322">
        <f t="shared" si="170"/>
        <v>0</v>
      </c>
      <c r="AK107" s="322">
        <f t="shared" si="170"/>
        <v>0</v>
      </c>
      <c r="AL107" s="322">
        <f t="shared" si="170"/>
        <v>0</v>
      </c>
      <c r="AM107" s="322">
        <f t="shared" si="170"/>
        <v>0</v>
      </c>
      <c r="AN107" s="322">
        <f t="shared" si="170"/>
        <v>0</v>
      </c>
      <c r="AO107" s="322">
        <f t="shared" si="170"/>
        <v>0</v>
      </c>
      <c r="AP107" s="322">
        <f t="shared" si="170"/>
        <v>0</v>
      </c>
      <c r="AQ107" s="322">
        <f t="shared" si="170"/>
        <v>0</v>
      </c>
      <c r="AR107" s="322">
        <f t="shared" si="170"/>
        <v>0</v>
      </c>
      <c r="AS107" s="322">
        <f t="shared" si="170"/>
        <v>0</v>
      </c>
      <c r="AT107" s="322">
        <f t="shared" si="170"/>
        <v>0</v>
      </c>
      <c r="AU107" s="322">
        <f t="shared" si="170"/>
        <v>0</v>
      </c>
      <c r="AV107" s="322">
        <f t="shared" si="170"/>
        <v>0</v>
      </c>
      <c r="AW107" s="322">
        <f t="shared" si="170"/>
        <v>0</v>
      </c>
      <c r="AX107" s="322">
        <f t="shared" si="170"/>
        <v>0</v>
      </c>
      <c r="AY107" s="322">
        <f t="shared" si="170"/>
        <v>0</v>
      </c>
      <c r="AZ107" s="322">
        <f t="shared" si="170"/>
        <v>0</v>
      </c>
      <c r="BA107" s="322">
        <f t="shared" si="170"/>
        <v>0</v>
      </c>
      <c r="BB107" s="322">
        <f t="shared" si="170"/>
        <v>0</v>
      </c>
      <c r="BC107" s="322">
        <f t="shared" si="170"/>
        <v>0</v>
      </c>
      <c r="BD107" s="322">
        <f t="shared" si="170"/>
        <v>0</v>
      </c>
      <c r="BE107" s="322">
        <f t="shared" si="170"/>
        <v>0</v>
      </c>
      <c r="BF107" s="322">
        <f t="shared" si="170"/>
        <v>0</v>
      </c>
      <c r="BG107" s="322">
        <f t="shared" si="170"/>
        <v>0</v>
      </c>
      <c r="BH107" s="322">
        <f t="shared" si="170"/>
        <v>0</v>
      </c>
      <c r="BI107" s="322">
        <f t="shared" si="170"/>
        <v>0</v>
      </c>
      <c r="BJ107" s="322">
        <f t="shared" si="170"/>
        <v>0</v>
      </c>
      <c r="BK107" s="322">
        <f t="shared" si="170"/>
        <v>0</v>
      </c>
      <c r="BL107" s="322">
        <f t="shared" si="170"/>
        <v>0</v>
      </c>
      <c r="BM107" s="322">
        <f t="shared" si="170"/>
        <v>0</v>
      </c>
      <c r="BN107" s="322">
        <f t="shared" si="170"/>
        <v>0</v>
      </c>
      <c r="BO107" s="322">
        <f t="shared" ref="BO107:DZ107" si="171">IF(AND(BO$67&gt;0,BO$67&lt;=$C$38),PPMT($C$37,BO$67,$C$38,$F$50),0)</f>
        <v>0</v>
      </c>
      <c r="BP107" s="322">
        <f t="shared" si="171"/>
        <v>0</v>
      </c>
      <c r="BQ107" s="322">
        <f t="shared" si="171"/>
        <v>0</v>
      </c>
      <c r="BR107" s="322">
        <f t="shared" si="171"/>
        <v>0</v>
      </c>
      <c r="BS107" s="322">
        <f t="shared" si="171"/>
        <v>0</v>
      </c>
      <c r="BT107" s="322">
        <f t="shared" si="171"/>
        <v>0</v>
      </c>
      <c r="BU107" s="322">
        <f t="shared" si="171"/>
        <v>0</v>
      </c>
      <c r="BV107" s="322">
        <f t="shared" si="171"/>
        <v>0</v>
      </c>
      <c r="BW107" s="322">
        <f t="shared" si="171"/>
        <v>0</v>
      </c>
      <c r="BX107" s="322">
        <f t="shared" si="171"/>
        <v>0</v>
      </c>
      <c r="BY107" s="322">
        <f t="shared" si="171"/>
        <v>0</v>
      </c>
      <c r="BZ107" s="322">
        <f t="shared" si="171"/>
        <v>0</v>
      </c>
      <c r="CA107" s="322">
        <f t="shared" si="171"/>
        <v>0</v>
      </c>
      <c r="CB107" s="322">
        <f t="shared" si="171"/>
        <v>0</v>
      </c>
      <c r="CC107" s="322">
        <f t="shared" si="171"/>
        <v>0</v>
      </c>
      <c r="CD107" s="322">
        <f t="shared" si="171"/>
        <v>0</v>
      </c>
      <c r="CE107" s="322">
        <f t="shared" si="171"/>
        <v>0</v>
      </c>
      <c r="CF107" s="322">
        <f t="shared" si="171"/>
        <v>0</v>
      </c>
      <c r="CG107" s="322">
        <f t="shared" si="171"/>
        <v>0</v>
      </c>
      <c r="CH107" s="322">
        <f t="shared" si="171"/>
        <v>0</v>
      </c>
      <c r="CI107" s="322">
        <f t="shared" si="171"/>
        <v>0</v>
      </c>
      <c r="CJ107" s="322">
        <f t="shared" si="171"/>
        <v>0</v>
      </c>
      <c r="CK107" s="322">
        <f t="shared" si="171"/>
        <v>0</v>
      </c>
      <c r="CL107" s="322">
        <f t="shared" si="171"/>
        <v>0</v>
      </c>
      <c r="CM107" s="322">
        <f t="shared" si="171"/>
        <v>0</v>
      </c>
      <c r="CN107" s="322">
        <f t="shared" si="171"/>
        <v>0</v>
      </c>
      <c r="CO107" s="322">
        <f t="shared" si="171"/>
        <v>0</v>
      </c>
      <c r="CP107" s="322">
        <f t="shared" si="171"/>
        <v>0</v>
      </c>
      <c r="CQ107" s="322">
        <f t="shared" si="171"/>
        <v>0</v>
      </c>
      <c r="CR107" s="322">
        <f t="shared" si="171"/>
        <v>0</v>
      </c>
      <c r="CS107" s="322">
        <f t="shared" si="171"/>
        <v>0</v>
      </c>
      <c r="CT107" s="322">
        <f t="shared" si="171"/>
        <v>0</v>
      </c>
      <c r="CU107" s="322">
        <f t="shared" si="171"/>
        <v>0</v>
      </c>
      <c r="CV107" s="322">
        <f t="shared" si="171"/>
        <v>0</v>
      </c>
      <c r="CW107" s="322">
        <f t="shared" si="171"/>
        <v>0</v>
      </c>
      <c r="CX107" s="322">
        <f t="shared" si="171"/>
        <v>0</v>
      </c>
      <c r="CY107" s="322">
        <f t="shared" si="171"/>
        <v>0</v>
      </c>
      <c r="CZ107" s="322">
        <f t="shared" si="171"/>
        <v>0</v>
      </c>
      <c r="DA107" s="322">
        <f t="shared" si="171"/>
        <v>0</v>
      </c>
      <c r="DB107" s="322">
        <f t="shared" si="171"/>
        <v>0</v>
      </c>
      <c r="DC107" s="322">
        <f t="shared" si="171"/>
        <v>0</v>
      </c>
      <c r="DD107" s="322">
        <f t="shared" si="171"/>
        <v>0</v>
      </c>
      <c r="DE107" s="322">
        <f t="shared" si="171"/>
        <v>0</v>
      </c>
      <c r="DF107" s="322">
        <f t="shared" si="171"/>
        <v>0</v>
      </c>
      <c r="DG107" s="322">
        <f t="shared" si="171"/>
        <v>0</v>
      </c>
      <c r="DH107" s="322">
        <f t="shared" si="171"/>
        <v>0</v>
      </c>
      <c r="DI107" s="322">
        <f t="shared" si="171"/>
        <v>0</v>
      </c>
      <c r="DJ107" s="322">
        <f t="shared" si="171"/>
        <v>0</v>
      </c>
      <c r="DK107" s="322">
        <f t="shared" si="171"/>
        <v>0</v>
      </c>
      <c r="DL107" s="322">
        <f t="shared" si="171"/>
        <v>0</v>
      </c>
      <c r="DM107" s="322">
        <f t="shared" si="171"/>
        <v>0</v>
      </c>
      <c r="DN107" s="322">
        <f t="shared" si="171"/>
        <v>0</v>
      </c>
      <c r="DO107" s="322">
        <f t="shared" si="171"/>
        <v>0</v>
      </c>
      <c r="DP107" s="322">
        <f t="shared" si="171"/>
        <v>0</v>
      </c>
      <c r="DQ107" s="322">
        <f t="shared" si="171"/>
        <v>0</v>
      </c>
      <c r="DR107" s="322">
        <f t="shared" si="171"/>
        <v>0</v>
      </c>
      <c r="DS107" s="322">
        <f t="shared" si="171"/>
        <v>0</v>
      </c>
      <c r="DT107" s="322">
        <f t="shared" si="171"/>
        <v>0</v>
      </c>
      <c r="DU107" s="322">
        <f t="shared" si="171"/>
        <v>0</v>
      </c>
      <c r="DV107" s="322">
        <f t="shared" si="171"/>
        <v>0</v>
      </c>
      <c r="DW107" s="322">
        <f t="shared" si="171"/>
        <v>0</v>
      </c>
      <c r="DX107" s="322">
        <f t="shared" si="171"/>
        <v>0</v>
      </c>
      <c r="DY107" s="322">
        <f t="shared" si="171"/>
        <v>0</v>
      </c>
      <c r="DZ107" s="322">
        <f t="shared" si="171"/>
        <v>0</v>
      </c>
      <c r="EA107" s="322">
        <f t="shared" ref="EA107:GL107" si="172">IF(AND(EA$67&gt;0,EA$67&lt;=$C$38),PPMT($C$37,EA$67,$C$38,$F$50),0)</f>
        <v>0</v>
      </c>
      <c r="EB107" s="322">
        <f t="shared" si="172"/>
        <v>0</v>
      </c>
      <c r="EC107" s="322">
        <f t="shared" si="172"/>
        <v>0</v>
      </c>
      <c r="ED107" s="322">
        <f t="shared" si="172"/>
        <v>0</v>
      </c>
      <c r="EE107" s="322">
        <f t="shared" si="172"/>
        <v>0</v>
      </c>
      <c r="EF107" s="322">
        <f t="shared" si="172"/>
        <v>0</v>
      </c>
      <c r="EG107" s="322">
        <f t="shared" si="172"/>
        <v>0</v>
      </c>
      <c r="EH107" s="322">
        <f t="shared" si="172"/>
        <v>0</v>
      </c>
      <c r="EI107" s="322">
        <f t="shared" si="172"/>
        <v>0</v>
      </c>
      <c r="EJ107" s="322">
        <f t="shared" si="172"/>
        <v>0</v>
      </c>
      <c r="EK107" s="322">
        <f t="shared" si="172"/>
        <v>0</v>
      </c>
      <c r="EL107" s="322">
        <f t="shared" si="172"/>
        <v>0</v>
      </c>
      <c r="EM107" s="322">
        <f t="shared" si="172"/>
        <v>0</v>
      </c>
      <c r="EN107" s="322">
        <f t="shared" si="172"/>
        <v>0</v>
      </c>
      <c r="EO107" s="322">
        <f t="shared" si="172"/>
        <v>0</v>
      </c>
      <c r="EP107" s="322">
        <f t="shared" si="172"/>
        <v>0</v>
      </c>
      <c r="EQ107" s="322">
        <f t="shared" si="172"/>
        <v>0</v>
      </c>
      <c r="ER107" s="322">
        <f t="shared" si="172"/>
        <v>0</v>
      </c>
      <c r="ES107" s="322">
        <f t="shared" si="172"/>
        <v>0</v>
      </c>
      <c r="ET107" s="322">
        <f t="shared" si="172"/>
        <v>0</v>
      </c>
      <c r="EU107" s="322">
        <f t="shared" si="172"/>
        <v>0</v>
      </c>
      <c r="EV107" s="322">
        <f t="shared" si="172"/>
        <v>0</v>
      </c>
      <c r="EW107" s="322">
        <f t="shared" si="172"/>
        <v>0</v>
      </c>
      <c r="EX107" s="322">
        <f t="shared" si="172"/>
        <v>0</v>
      </c>
      <c r="EY107" s="322">
        <f t="shared" si="172"/>
        <v>0</v>
      </c>
      <c r="EZ107" s="322">
        <f t="shared" si="172"/>
        <v>0</v>
      </c>
      <c r="FA107" s="322">
        <f t="shared" si="172"/>
        <v>0</v>
      </c>
      <c r="FB107" s="322">
        <f t="shared" si="172"/>
        <v>0</v>
      </c>
      <c r="FC107" s="322">
        <f t="shared" si="172"/>
        <v>0</v>
      </c>
      <c r="FD107" s="322">
        <f t="shared" si="172"/>
        <v>0</v>
      </c>
      <c r="FE107" s="322">
        <f t="shared" si="172"/>
        <v>0</v>
      </c>
      <c r="FF107" s="322">
        <f t="shared" si="172"/>
        <v>0</v>
      </c>
      <c r="FG107" s="322">
        <f t="shared" si="172"/>
        <v>0</v>
      </c>
      <c r="FH107" s="322">
        <f t="shared" si="172"/>
        <v>0</v>
      </c>
      <c r="FI107" s="322">
        <f t="shared" si="172"/>
        <v>0</v>
      </c>
      <c r="FJ107" s="322">
        <f t="shared" si="172"/>
        <v>0</v>
      </c>
      <c r="FK107" s="322">
        <f t="shared" si="172"/>
        <v>0</v>
      </c>
      <c r="FL107" s="322">
        <f t="shared" si="172"/>
        <v>0</v>
      </c>
      <c r="FM107" s="322">
        <f t="shared" si="172"/>
        <v>0</v>
      </c>
      <c r="FN107" s="322">
        <f t="shared" si="172"/>
        <v>0</v>
      </c>
      <c r="FO107" s="322">
        <f t="shared" si="172"/>
        <v>0</v>
      </c>
      <c r="FP107" s="322">
        <f t="shared" si="172"/>
        <v>0</v>
      </c>
      <c r="FQ107" s="322">
        <f t="shared" si="172"/>
        <v>0</v>
      </c>
      <c r="FR107" s="322">
        <f t="shared" si="172"/>
        <v>0</v>
      </c>
      <c r="FS107" s="322">
        <f t="shared" si="172"/>
        <v>0</v>
      </c>
      <c r="FT107" s="322">
        <f t="shared" si="172"/>
        <v>0</v>
      </c>
      <c r="FU107" s="322">
        <f t="shared" si="172"/>
        <v>0</v>
      </c>
      <c r="FV107" s="322">
        <f t="shared" si="172"/>
        <v>0</v>
      </c>
      <c r="FW107" s="322">
        <f t="shared" si="172"/>
        <v>0</v>
      </c>
      <c r="FX107" s="322">
        <f t="shared" si="172"/>
        <v>0</v>
      </c>
      <c r="FY107" s="322">
        <f t="shared" si="172"/>
        <v>0</v>
      </c>
      <c r="FZ107" s="322">
        <f t="shared" si="172"/>
        <v>0</v>
      </c>
      <c r="GA107" s="322">
        <f t="shared" si="172"/>
        <v>0</v>
      </c>
      <c r="GB107" s="322">
        <f t="shared" si="172"/>
        <v>0</v>
      </c>
      <c r="GC107" s="322">
        <f t="shared" si="172"/>
        <v>0</v>
      </c>
      <c r="GD107" s="322">
        <f t="shared" si="172"/>
        <v>0</v>
      </c>
      <c r="GE107" s="322">
        <f t="shared" si="172"/>
        <v>0</v>
      </c>
      <c r="GF107" s="322">
        <f t="shared" si="172"/>
        <v>0</v>
      </c>
      <c r="GG107" s="322">
        <f t="shared" si="172"/>
        <v>0</v>
      </c>
      <c r="GH107" s="322">
        <f t="shared" si="172"/>
        <v>0</v>
      </c>
      <c r="GI107" s="322">
        <f t="shared" si="172"/>
        <v>0</v>
      </c>
      <c r="GJ107" s="322">
        <f t="shared" si="172"/>
        <v>0</v>
      </c>
      <c r="GK107" s="322">
        <f t="shared" si="172"/>
        <v>0</v>
      </c>
      <c r="GL107" s="322">
        <f t="shared" si="172"/>
        <v>0</v>
      </c>
      <c r="GM107" s="322">
        <f t="shared" ref="GM107:IX107" si="173">IF(AND(GM$67&gt;0,GM$67&lt;=$C$38),PPMT($C$37,GM$67,$C$38,$F$50),0)</f>
        <v>0</v>
      </c>
      <c r="GN107" s="322">
        <f t="shared" si="173"/>
        <v>0</v>
      </c>
      <c r="GO107" s="322">
        <f t="shared" si="173"/>
        <v>0</v>
      </c>
      <c r="GP107" s="322">
        <f t="shared" si="173"/>
        <v>0</v>
      </c>
      <c r="GQ107" s="322">
        <f t="shared" si="173"/>
        <v>0</v>
      </c>
      <c r="GR107" s="322">
        <f t="shared" si="173"/>
        <v>0</v>
      </c>
      <c r="GS107" s="322">
        <f t="shared" si="173"/>
        <v>0</v>
      </c>
      <c r="GT107" s="322">
        <f t="shared" si="173"/>
        <v>0</v>
      </c>
      <c r="GU107" s="322">
        <f t="shared" si="173"/>
        <v>0</v>
      </c>
      <c r="GV107" s="322">
        <f t="shared" si="173"/>
        <v>0</v>
      </c>
      <c r="GW107" s="322">
        <f t="shared" si="173"/>
        <v>0</v>
      </c>
      <c r="GX107" s="322">
        <f t="shared" si="173"/>
        <v>0</v>
      </c>
      <c r="GY107" s="322">
        <f t="shared" si="173"/>
        <v>0</v>
      </c>
      <c r="GZ107" s="322">
        <f t="shared" si="173"/>
        <v>0</v>
      </c>
      <c r="HA107" s="322">
        <f t="shared" si="173"/>
        <v>0</v>
      </c>
      <c r="HB107" s="322">
        <f t="shared" si="173"/>
        <v>0</v>
      </c>
      <c r="HC107" s="322">
        <f t="shared" si="173"/>
        <v>0</v>
      </c>
      <c r="HD107" s="322">
        <f t="shared" si="173"/>
        <v>0</v>
      </c>
      <c r="HE107" s="322">
        <f t="shared" si="173"/>
        <v>0</v>
      </c>
      <c r="HF107" s="322">
        <f t="shared" si="173"/>
        <v>0</v>
      </c>
      <c r="HG107" s="322">
        <f t="shared" si="173"/>
        <v>0</v>
      </c>
      <c r="HH107" s="322">
        <f t="shared" si="173"/>
        <v>0</v>
      </c>
      <c r="HI107" s="322">
        <f t="shared" si="173"/>
        <v>0</v>
      </c>
      <c r="HJ107" s="322">
        <f t="shared" si="173"/>
        <v>0</v>
      </c>
      <c r="HK107" s="322">
        <f t="shared" si="173"/>
        <v>0</v>
      </c>
      <c r="HL107" s="322">
        <f t="shared" si="173"/>
        <v>0</v>
      </c>
      <c r="HM107" s="322">
        <f t="shared" si="173"/>
        <v>0</v>
      </c>
      <c r="HN107" s="322">
        <f t="shared" si="173"/>
        <v>0</v>
      </c>
      <c r="HO107" s="322">
        <f t="shared" si="173"/>
        <v>0</v>
      </c>
      <c r="HP107" s="322">
        <f t="shared" si="173"/>
        <v>0</v>
      </c>
      <c r="HQ107" s="322">
        <f t="shared" si="173"/>
        <v>0</v>
      </c>
      <c r="HR107" s="322">
        <f t="shared" si="173"/>
        <v>0</v>
      </c>
      <c r="HS107" s="322">
        <f t="shared" si="173"/>
        <v>0</v>
      </c>
      <c r="HT107" s="322">
        <f t="shared" si="173"/>
        <v>0</v>
      </c>
      <c r="HU107" s="322">
        <f t="shared" si="173"/>
        <v>0</v>
      </c>
      <c r="HV107" s="322">
        <f t="shared" si="173"/>
        <v>0</v>
      </c>
      <c r="HW107" s="322">
        <f t="shared" si="173"/>
        <v>0</v>
      </c>
      <c r="HX107" s="322">
        <f t="shared" si="173"/>
        <v>0</v>
      </c>
      <c r="HY107" s="322">
        <f t="shared" si="173"/>
        <v>0</v>
      </c>
      <c r="HZ107" s="322">
        <f t="shared" si="173"/>
        <v>0</v>
      </c>
      <c r="IA107" s="322">
        <f t="shared" si="173"/>
        <v>0</v>
      </c>
      <c r="IB107" s="322">
        <f t="shared" si="173"/>
        <v>0</v>
      </c>
      <c r="IC107" s="322">
        <f t="shared" si="173"/>
        <v>0</v>
      </c>
      <c r="ID107" s="322">
        <f t="shared" si="173"/>
        <v>0</v>
      </c>
      <c r="IE107" s="322">
        <f t="shared" si="173"/>
        <v>0</v>
      </c>
      <c r="IF107" s="322">
        <f t="shared" si="173"/>
        <v>0</v>
      </c>
      <c r="IG107" s="322">
        <f t="shared" si="173"/>
        <v>0</v>
      </c>
      <c r="IH107" s="322">
        <f t="shared" si="173"/>
        <v>0</v>
      </c>
      <c r="II107" s="322">
        <f t="shared" si="173"/>
        <v>0</v>
      </c>
      <c r="IJ107" s="322">
        <f t="shared" si="173"/>
        <v>0</v>
      </c>
      <c r="IK107" s="322">
        <f t="shared" si="173"/>
        <v>0</v>
      </c>
      <c r="IL107" s="322">
        <f t="shared" si="173"/>
        <v>0</v>
      </c>
      <c r="IM107" s="322">
        <f t="shared" si="173"/>
        <v>0</v>
      </c>
      <c r="IN107" s="322">
        <f t="shared" si="173"/>
        <v>0</v>
      </c>
      <c r="IO107" s="322">
        <f t="shared" si="173"/>
        <v>0</v>
      </c>
      <c r="IP107" s="322">
        <f t="shared" si="173"/>
        <v>0</v>
      </c>
      <c r="IQ107" s="322">
        <f t="shared" si="173"/>
        <v>0</v>
      </c>
      <c r="IR107" s="322">
        <f t="shared" si="173"/>
        <v>0</v>
      </c>
      <c r="IS107" s="322">
        <f t="shared" si="173"/>
        <v>0</v>
      </c>
      <c r="IT107" s="322">
        <f t="shared" si="173"/>
        <v>0</v>
      </c>
      <c r="IU107" s="322">
        <f t="shared" si="173"/>
        <v>0</v>
      </c>
      <c r="IV107" s="322">
        <f t="shared" si="173"/>
        <v>0</v>
      </c>
      <c r="IW107" s="322">
        <f t="shared" si="173"/>
        <v>0</v>
      </c>
      <c r="IX107" s="322">
        <f t="shared" si="173"/>
        <v>0</v>
      </c>
      <c r="IY107" s="322">
        <f t="shared" ref="IY107:JV107" si="174">IF(AND(IY$67&gt;0,IY$67&lt;=$C$38),PPMT($C$37,IY$67,$C$38,$F$50),0)</f>
        <v>0</v>
      </c>
      <c r="IZ107" s="322">
        <f t="shared" si="174"/>
        <v>0</v>
      </c>
      <c r="JA107" s="322">
        <f t="shared" si="174"/>
        <v>0</v>
      </c>
      <c r="JB107" s="322">
        <f t="shared" si="174"/>
        <v>0</v>
      </c>
      <c r="JC107" s="322">
        <f t="shared" si="174"/>
        <v>0</v>
      </c>
      <c r="JD107" s="322">
        <f t="shared" si="174"/>
        <v>0</v>
      </c>
      <c r="JE107" s="322">
        <f t="shared" si="174"/>
        <v>0</v>
      </c>
      <c r="JF107" s="322">
        <f t="shared" si="174"/>
        <v>0</v>
      </c>
      <c r="JG107" s="322">
        <f t="shared" si="174"/>
        <v>0</v>
      </c>
      <c r="JH107" s="322">
        <f t="shared" si="174"/>
        <v>0</v>
      </c>
      <c r="JI107" s="322">
        <f t="shared" si="174"/>
        <v>0</v>
      </c>
      <c r="JJ107" s="322">
        <f t="shared" si="174"/>
        <v>0</v>
      </c>
      <c r="JK107" s="322">
        <f t="shared" si="174"/>
        <v>0</v>
      </c>
      <c r="JL107" s="322">
        <f t="shared" si="174"/>
        <v>0</v>
      </c>
      <c r="JM107" s="322">
        <f t="shared" si="174"/>
        <v>0</v>
      </c>
      <c r="JN107" s="322">
        <f t="shared" si="174"/>
        <v>0</v>
      </c>
      <c r="JO107" s="322">
        <f t="shared" si="174"/>
        <v>0</v>
      </c>
      <c r="JP107" s="322">
        <f t="shared" si="174"/>
        <v>0</v>
      </c>
      <c r="JQ107" s="322">
        <f t="shared" si="174"/>
        <v>0</v>
      </c>
      <c r="JR107" s="322">
        <f t="shared" si="174"/>
        <v>0</v>
      </c>
      <c r="JS107" s="322">
        <f t="shared" si="174"/>
        <v>0</v>
      </c>
      <c r="JT107" s="322">
        <f t="shared" si="174"/>
        <v>0</v>
      </c>
      <c r="JU107" s="322">
        <f t="shared" si="174"/>
        <v>0</v>
      </c>
      <c r="JV107" s="322">
        <f t="shared" si="174"/>
        <v>0</v>
      </c>
    </row>
    <row r="108" spans="1:282" hidden="1" x14ac:dyDescent="0.25">
      <c r="A108" t="s">
        <v>477</v>
      </c>
      <c r="B108" s="313"/>
      <c r="C108" s="322">
        <f t="shared" ref="C108:BN108" si="175">IF(AND(C$67=0,$D$40=1),C105*$C$37,0)</f>
        <v>0</v>
      </c>
      <c r="D108" s="322">
        <f t="shared" si="175"/>
        <v>0</v>
      </c>
      <c r="E108" s="322">
        <f t="shared" si="175"/>
        <v>0</v>
      </c>
      <c r="F108" s="322">
        <f t="shared" si="175"/>
        <v>0</v>
      </c>
      <c r="G108" s="322">
        <f t="shared" si="175"/>
        <v>0</v>
      </c>
      <c r="H108" s="322">
        <f t="shared" si="175"/>
        <v>0</v>
      </c>
      <c r="I108" s="322">
        <f t="shared" si="175"/>
        <v>0</v>
      </c>
      <c r="J108" s="322">
        <f t="shared" si="175"/>
        <v>0</v>
      </c>
      <c r="K108" s="322">
        <f t="shared" si="175"/>
        <v>0</v>
      </c>
      <c r="L108" s="322">
        <f t="shared" si="175"/>
        <v>0</v>
      </c>
      <c r="M108" s="322">
        <f t="shared" si="175"/>
        <v>0</v>
      </c>
      <c r="N108" s="322">
        <f t="shared" si="175"/>
        <v>0</v>
      </c>
      <c r="O108" s="322">
        <f t="shared" si="175"/>
        <v>0</v>
      </c>
      <c r="P108" s="322">
        <f t="shared" si="175"/>
        <v>0</v>
      </c>
      <c r="Q108" s="322">
        <f t="shared" si="175"/>
        <v>0</v>
      </c>
      <c r="R108" s="322">
        <f t="shared" si="175"/>
        <v>0</v>
      </c>
      <c r="S108" s="322">
        <f t="shared" si="175"/>
        <v>0</v>
      </c>
      <c r="T108" s="322">
        <f t="shared" si="175"/>
        <v>0</v>
      </c>
      <c r="U108" s="322">
        <f t="shared" si="175"/>
        <v>0</v>
      </c>
      <c r="V108" s="322">
        <f t="shared" si="175"/>
        <v>0</v>
      </c>
      <c r="W108" s="322">
        <f t="shared" si="175"/>
        <v>0</v>
      </c>
      <c r="X108" s="322">
        <f t="shared" si="175"/>
        <v>0</v>
      </c>
      <c r="Y108" s="322">
        <f t="shared" si="175"/>
        <v>0</v>
      </c>
      <c r="Z108" s="322">
        <f t="shared" si="175"/>
        <v>0</v>
      </c>
      <c r="AA108" s="322">
        <f t="shared" si="175"/>
        <v>0</v>
      </c>
      <c r="AB108" s="322">
        <f t="shared" si="175"/>
        <v>0</v>
      </c>
      <c r="AC108" s="322">
        <f t="shared" si="175"/>
        <v>0</v>
      </c>
      <c r="AD108" s="322">
        <f t="shared" si="175"/>
        <v>0</v>
      </c>
      <c r="AE108" s="322">
        <f t="shared" si="175"/>
        <v>0</v>
      </c>
      <c r="AF108" s="322">
        <f t="shared" si="175"/>
        <v>0</v>
      </c>
      <c r="AG108" s="322">
        <f t="shared" si="175"/>
        <v>0</v>
      </c>
      <c r="AH108" s="322">
        <f t="shared" si="175"/>
        <v>0</v>
      </c>
      <c r="AI108" s="322">
        <f t="shared" si="175"/>
        <v>0</v>
      </c>
      <c r="AJ108" s="322">
        <f t="shared" si="175"/>
        <v>0</v>
      </c>
      <c r="AK108" s="322">
        <f t="shared" si="175"/>
        <v>0</v>
      </c>
      <c r="AL108" s="322">
        <f t="shared" si="175"/>
        <v>0</v>
      </c>
      <c r="AM108" s="322">
        <f t="shared" si="175"/>
        <v>0</v>
      </c>
      <c r="AN108" s="322">
        <f t="shared" si="175"/>
        <v>0</v>
      </c>
      <c r="AO108" s="322">
        <f t="shared" si="175"/>
        <v>0</v>
      </c>
      <c r="AP108" s="322">
        <f t="shared" si="175"/>
        <v>0</v>
      </c>
      <c r="AQ108" s="322">
        <f t="shared" si="175"/>
        <v>0</v>
      </c>
      <c r="AR108" s="322">
        <f t="shared" si="175"/>
        <v>0</v>
      </c>
      <c r="AS108" s="322">
        <f t="shared" si="175"/>
        <v>0</v>
      </c>
      <c r="AT108" s="322">
        <f t="shared" si="175"/>
        <v>0</v>
      </c>
      <c r="AU108" s="322">
        <f t="shared" si="175"/>
        <v>0</v>
      </c>
      <c r="AV108" s="322">
        <f t="shared" si="175"/>
        <v>0</v>
      </c>
      <c r="AW108" s="322">
        <f t="shared" si="175"/>
        <v>0</v>
      </c>
      <c r="AX108" s="322">
        <f t="shared" si="175"/>
        <v>0</v>
      </c>
      <c r="AY108" s="322">
        <f t="shared" si="175"/>
        <v>0</v>
      </c>
      <c r="AZ108" s="322">
        <f t="shared" si="175"/>
        <v>0</v>
      </c>
      <c r="BA108" s="322">
        <f t="shared" si="175"/>
        <v>0</v>
      </c>
      <c r="BB108" s="322">
        <f t="shared" si="175"/>
        <v>0</v>
      </c>
      <c r="BC108" s="322">
        <f t="shared" si="175"/>
        <v>0</v>
      </c>
      <c r="BD108" s="322">
        <f t="shared" si="175"/>
        <v>0</v>
      </c>
      <c r="BE108" s="322">
        <f t="shared" si="175"/>
        <v>0</v>
      </c>
      <c r="BF108" s="322">
        <f t="shared" si="175"/>
        <v>0</v>
      </c>
      <c r="BG108" s="322">
        <f t="shared" si="175"/>
        <v>0</v>
      </c>
      <c r="BH108" s="322">
        <f t="shared" si="175"/>
        <v>0</v>
      </c>
      <c r="BI108" s="322">
        <f t="shared" si="175"/>
        <v>0</v>
      </c>
      <c r="BJ108" s="322">
        <f t="shared" si="175"/>
        <v>0</v>
      </c>
      <c r="BK108" s="322">
        <f t="shared" si="175"/>
        <v>0</v>
      </c>
      <c r="BL108" s="322">
        <f t="shared" si="175"/>
        <v>0</v>
      </c>
      <c r="BM108" s="322">
        <f t="shared" si="175"/>
        <v>0</v>
      </c>
      <c r="BN108" s="322">
        <f t="shared" si="175"/>
        <v>0</v>
      </c>
      <c r="BO108" s="322">
        <f t="shared" ref="BO108:DZ108" si="176">IF(AND(BO$67=0,$D$40=1),BO105*$C$37,0)</f>
        <v>0</v>
      </c>
      <c r="BP108" s="322">
        <f t="shared" si="176"/>
        <v>0</v>
      </c>
      <c r="BQ108" s="322">
        <f t="shared" si="176"/>
        <v>0</v>
      </c>
      <c r="BR108" s="322">
        <f t="shared" si="176"/>
        <v>0</v>
      </c>
      <c r="BS108" s="322">
        <f t="shared" si="176"/>
        <v>0</v>
      </c>
      <c r="BT108" s="322">
        <f t="shared" si="176"/>
        <v>0</v>
      </c>
      <c r="BU108" s="322">
        <f t="shared" si="176"/>
        <v>0</v>
      </c>
      <c r="BV108" s="322">
        <f t="shared" si="176"/>
        <v>0</v>
      </c>
      <c r="BW108" s="322">
        <f t="shared" si="176"/>
        <v>0</v>
      </c>
      <c r="BX108" s="322">
        <f t="shared" si="176"/>
        <v>0</v>
      </c>
      <c r="BY108" s="322">
        <f t="shared" si="176"/>
        <v>0</v>
      </c>
      <c r="BZ108" s="322">
        <f t="shared" si="176"/>
        <v>0</v>
      </c>
      <c r="CA108" s="322">
        <f t="shared" si="176"/>
        <v>0</v>
      </c>
      <c r="CB108" s="322">
        <f t="shared" si="176"/>
        <v>0</v>
      </c>
      <c r="CC108" s="322">
        <f t="shared" si="176"/>
        <v>0</v>
      </c>
      <c r="CD108" s="322">
        <f t="shared" si="176"/>
        <v>0</v>
      </c>
      <c r="CE108" s="322">
        <f t="shared" si="176"/>
        <v>0</v>
      </c>
      <c r="CF108" s="322">
        <f t="shared" si="176"/>
        <v>0</v>
      </c>
      <c r="CG108" s="322">
        <f t="shared" si="176"/>
        <v>0</v>
      </c>
      <c r="CH108" s="322">
        <f t="shared" si="176"/>
        <v>0</v>
      </c>
      <c r="CI108" s="322">
        <f t="shared" si="176"/>
        <v>0</v>
      </c>
      <c r="CJ108" s="322">
        <f t="shared" si="176"/>
        <v>0</v>
      </c>
      <c r="CK108" s="322">
        <f t="shared" si="176"/>
        <v>0</v>
      </c>
      <c r="CL108" s="322">
        <f t="shared" si="176"/>
        <v>0</v>
      </c>
      <c r="CM108" s="322">
        <f t="shared" si="176"/>
        <v>0</v>
      </c>
      <c r="CN108" s="322">
        <f t="shared" si="176"/>
        <v>0</v>
      </c>
      <c r="CO108" s="322">
        <f t="shared" si="176"/>
        <v>0</v>
      </c>
      <c r="CP108" s="322">
        <f t="shared" si="176"/>
        <v>0</v>
      </c>
      <c r="CQ108" s="322">
        <f t="shared" si="176"/>
        <v>0</v>
      </c>
      <c r="CR108" s="322">
        <f t="shared" si="176"/>
        <v>0</v>
      </c>
      <c r="CS108" s="322">
        <f t="shared" si="176"/>
        <v>0</v>
      </c>
      <c r="CT108" s="322">
        <f t="shared" si="176"/>
        <v>0</v>
      </c>
      <c r="CU108" s="322">
        <f t="shared" si="176"/>
        <v>0</v>
      </c>
      <c r="CV108" s="322">
        <f t="shared" si="176"/>
        <v>0</v>
      </c>
      <c r="CW108" s="322">
        <f t="shared" si="176"/>
        <v>0</v>
      </c>
      <c r="CX108" s="322">
        <f t="shared" si="176"/>
        <v>0</v>
      </c>
      <c r="CY108" s="322">
        <f t="shared" si="176"/>
        <v>0</v>
      </c>
      <c r="CZ108" s="322">
        <f t="shared" si="176"/>
        <v>0</v>
      </c>
      <c r="DA108" s="322">
        <f t="shared" si="176"/>
        <v>0</v>
      </c>
      <c r="DB108" s="322">
        <f t="shared" si="176"/>
        <v>0</v>
      </c>
      <c r="DC108" s="322">
        <f t="shared" si="176"/>
        <v>0</v>
      </c>
      <c r="DD108" s="322">
        <f t="shared" si="176"/>
        <v>0</v>
      </c>
      <c r="DE108" s="322">
        <f t="shared" si="176"/>
        <v>0</v>
      </c>
      <c r="DF108" s="322">
        <f t="shared" si="176"/>
        <v>0</v>
      </c>
      <c r="DG108" s="322">
        <f t="shared" si="176"/>
        <v>0</v>
      </c>
      <c r="DH108" s="322">
        <f t="shared" si="176"/>
        <v>0</v>
      </c>
      <c r="DI108" s="322">
        <f t="shared" si="176"/>
        <v>0</v>
      </c>
      <c r="DJ108" s="322">
        <f t="shared" si="176"/>
        <v>0</v>
      </c>
      <c r="DK108" s="322">
        <f t="shared" si="176"/>
        <v>0</v>
      </c>
      <c r="DL108" s="322">
        <f t="shared" si="176"/>
        <v>0</v>
      </c>
      <c r="DM108" s="322">
        <f t="shared" si="176"/>
        <v>0</v>
      </c>
      <c r="DN108" s="322">
        <f t="shared" si="176"/>
        <v>0</v>
      </c>
      <c r="DO108" s="322">
        <f t="shared" si="176"/>
        <v>0</v>
      </c>
      <c r="DP108" s="322">
        <f t="shared" si="176"/>
        <v>0</v>
      </c>
      <c r="DQ108" s="322">
        <f t="shared" si="176"/>
        <v>0</v>
      </c>
      <c r="DR108" s="322">
        <f t="shared" si="176"/>
        <v>0</v>
      </c>
      <c r="DS108" s="322">
        <f t="shared" si="176"/>
        <v>0</v>
      </c>
      <c r="DT108" s="322">
        <f t="shared" si="176"/>
        <v>0</v>
      </c>
      <c r="DU108" s="322">
        <f t="shared" si="176"/>
        <v>0</v>
      </c>
      <c r="DV108" s="322">
        <f t="shared" si="176"/>
        <v>0</v>
      </c>
      <c r="DW108" s="322">
        <f t="shared" si="176"/>
        <v>0</v>
      </c>
      <c r="DX108" s="322">
        <f t="shared" si="176"/>
        <v>0</v>
      </c>
      <c r="DY108" s="322">
        <f t="shared" si="176"/>
        <v>0</v>
      </c>
      <c r="DZ108" s="322">
        <f t="shared" si="176"/>
        <v>0</v>
      </c>
      <c r="EA108" s="322">
        <f t="shared" ref="EA108:GL108" si="177">IF(AND(EA$67=0,$D$40=1),EA105*$C$37,0)</f>
        <v>0</v>
      </c>
      <c r="EB108" s="322">
        <f t="shared" si="177"/>
        <v>0</v>
      </c>
      <c r="EC108" s="322">
        <f t="shared" si="177"/>
        <v>0</v>
      </c>
      <c r="ED108" s="322">
        <f t="shared" si="177"/>
        <v>0</v>
      </c>
      <c r="EE108" s="322">
        <f t="shared" si="177"/>
        <v>0</v>
      </c>
      <c r="EF108" s="322">
        <f t="shared" si="177"/>
        <v>0</v>
      </c>
      <c r="EG108" s="322">
        <f t="shared" si="177"/>
        <v>0</v>
      </c>
      <c r="EH108" s="322">
        <f t="shared" si="177"/>
        <v>0</v>
      </c>
      <c r="EI108" s="322">
        <f t="shared" si="177"/>
        <v>0</v>
      </c>
      <c r="EJ108" s="322">
        <f t="shared" si="177"/>
        <v>0</v>
      </c>
      <c r="EK108" s="322">
        <f t="shared" si="177"/>
        <v>0</v>
      </c>
      <c r="EL108" s="322">
        <f t="shared" si="177"/>
        <v>0</v>
      </c>
      <c r="EM108" s="322">
        <f t="shared" si="177"/>
        <v>0</v>
      </c>
      <c r="EN108" s="322">
        <f t="shared" si="177"/>
        <v>0</v>
      </c>
      <c r="EO108" s="322">
        <f t="shared" si="177"/>
        <v>0</v>
      </c>
      <c r="EP108" s="322">
        <f t="shared" si="177"/>
        <v>0</v>
      </c>
      <c r="EQ108" s="322">
        <f t="shared" si="177"/>
        <v>0</v>
      </c>
      <c r="ER108" s="322">
        <f t="shared" si="177"/>
        <v>0</v>
      </c>
      <c r="ES108" s="322">
        <f t="shared" si="177"/>
        <v>0</v>
      </c>
      <c r="ET108" s="322">
        <f t="shared" si="177"/>
        <v>0</v>
      </c>
      <c r="EU108" s="322">
        <f t="shared" si="177"/>
        <v>0</v>
      </c>
      <c r="EV108" s="322">
        <f t="shared" si="177"/>
        <v>0</v>
      </c>
      <c r="EW108" s="322">
        <f t="shared" si="177"/>
        <v>0</v>
      </c>
      <c r="EX108" s="322">
        <f t="shared" si="177"/>
        <v>0</v>
      </c>
      <c r="EY108" s="322">
        <f t="shared" si="177"/>
        <v>0</v>
      </c>
      <c r="EZ108" s="322">
        <f t="shared" si="177"/>
        <v>0</v>
      </c>
      <c r="FA108" s="322">
        <f t="shared" si="177"/>
        <v>0</v>
      </c>
      <c r="FB108" s="322">
        <f t="shared" si="177"/>
        <v>0</v>
      </c>
      <c r="FC108" s="322">
        <f t="shared" si="177"/>
        <v>0</v>
      </c>
      <c r="FD108" s="322">
        <f t="shared" si="177"/>
        <v>0</v>
      </c>
      <c r="FE108" s="322">
        <f t="shared" si="177"/>
        <v>0</v>
      </c>
      <c r="FF108" s="322">
        <f t="shared" si="177"/>
        <v>0</v>
      </c>
      <c r="FG108" s="322">
        <f t="shared" si="177"/>
        <v>0</v>
      </c>
      <c r="FH108" s="322">
        <f t="shared" si="177"/>
        <v>0</v>
      </c>
      <c r="FI108" s="322">
        <f t="shared" si="177"/>
        <v>0</v>
      </c>
      <c r="FJ108" s="322">
        <f t="shared" si="177"/>
        <v>0</v>
      </c>
      <c r="FK108" s="322">
        <f t="shared" si="177"/>
        <v>0</v>
      </c>
      <c r="FL108" s="322">
        <f t="shared" si="177"/>
        <v>0</v>
      </c>
      <c r="FM108" s="322">
        <f t="shared" si="177"/>
        <v>0</v>
      </c>
      <c r="FN108" s="322">
        <f t="shared" si="177"/>
        <v>0</v>
      </c>
      <c r="FO108" s="322">
        <f t="shared" si="177"/>
        <v>0</v>
      </c>
      <c r="FP108" s="322">
        <f t="shared" si="177"/>
        <v>0</v>
      </c>
      <c r="FQ108" s="322">
        <f t="shared" si="177"/>
        <v>0</v>
      </c>
      <c r="FR108" s="322">
        <f t="shared" si="177"/>
        <v>0</v>
      </c>
      <c r="FS108" s="322">
        <f t="shared" si="177"/>
        <v>0</v>
      </c>
      <c r="FT108" s="322">
        <f t="shared" si="177"/>
        <v>0</v>
      </c>
      <c r="FU108" s="322">
        <f t="shared" si="177"/>
        <v>0</v>
      </c>
      <c r="FV108" s="322">
        <f t="shared" si="177"/>
        <v>0</v>
      </c>
      <c r="FW108" s="322">
        <f t="shared" si="177"/>
        <v>0</v>
      </c>
      <c r="FX108" s="322">
        <f t="shared" si="177"/>
        <v>0</v>
      </c>
      <c r="FY108" s="322">
        <f t="shared" si="177"/>
        <v>0</v>
      </c>
      <c r="FZ108" s="322">
        <f t="shared" si="177"/>
        <v>0</v>
      </c>
      <c r="GA108" s="322">
        <f t="shared" si="177"/>
        <v>0</v>
      </c>
      <c r="GB108" s="322">
        <f t="shared" si="177"/>
        <v>0</v>
      </c>
      <c r="GC108" s="322">
        <f t="shared" si="177"/>
        <v>0</v>
      </c>
      <c r="GD108" s="322">
        <f t="shared" si="177"/>
        <v>0</v>
      </c>
      <c r="GE108" s="322">
        <f t="shared" si="177"/>
        <v>0</v>
      </c>
      <c r="GF108" s="322">
        <f t="shared" si="177"/>
        <v>0</v>
      </c>
      <c r="GG108" s="322">
        <f t="shared" si="177"/>
        <v>0</v>
      </c>
      <c r="GH108" s="322">
        <f t="shared" si="177"/>
        <v>0</v>
      </c>
      <c r="GI108" s="322">
        <f t="shared" si="177"/>
        <v>0</v>
      </c>
      <c r="GJ108" s="322">
        <f t="shared" si="177"/>
        <v>0</v>
      </c>
      <c r="GK108" s="322">
        <f t="shared" si="177"/>
        <v>0</v>
      </c>
      <c r="GL108" s="322">
        <f t="shared" si="177"/>
        <v>0</v>
      </c>
      <c r="GM108" s="322">
        <f t="shared" ref="GM108:IX108" si="178">IF(AND(GM$67=0,$D$40=1),GM105*$C$37,0)</f>
        <v>0</v>
      </c>
      <c r="GN108" s="322">
        <f t="shared" si="178"/>
        <v>0</v>
      </c>
      <c r="GO108" s="322">
        <f t="shared" si="178"/>
        <v>0</v>
      </c>
      <c r="GP108" s="322">
        <f t="shared" si="178"/>
        <v>0</v>
      </c>
      <c r="GQ108" s="322">
        <f t="shared" si="178"/>
        <v>0</v>
      </c>
      <c r="GR108" s="322">
        <f t="shared" si="178"/>
        <v>0</v>
      </c>
      <c r="GS108" s="322">
        <f t="shared" si="178"/>
        <v>0</v>
      </c>
      <c r="GT108" s="322">
        <f t="shared" si="178"/>
        <v>0</v>
      </c>
      <c r="GU108" s="322">
        <f t="shared" si="178"/>
        <v>0</v>
      </c>
      <c r="GV108" s="322">
        <f t="shared" si="178"/>
        <v>0</v>
      </c>
      <c r="GW108" s="322">
        <f t="shared" si="178"/>
        <v>0</v>
      </c>
      <c r="GX108" s="322">
        <f t="shared" si="178"/>
        <v>0</v>
      </c>
      <c r="GY108" s="322">
        <f t="shared" si="178"/>
        <v>0</v>
      </c>
      <c r="GZ108" s="322">
        <f t="shared" si="178"/>
        <v>0</v>
      </c>
      <c r="HA108" s="322">
        <f t="shared" si="178"/>
        <v>0</v>
      </c>
      <c r="HB108" s="322">
        <f t="shared" si="178"/>
        <v>0</v>
      </c>
      <c r="HC108" s="322">
        <f t="shared" si="178"/>
        <v>0</v>
      </c>
      <c r="HD108" s="322">
        <f t="shared" si="178"/>
        <v>0</v>
      </c>
      <c r="HE108" s="322">
        <f t="shared" si="178"/>
        <v>0</v>
      </c>
      <c r="HF108" s="322">
        <f t="shared" si="178"/>
        <v>0</v>
      </c>
      <c r="HG108" s="322">
        <f t="shared" si="178"/>
        <v>0</v>
      </c>
      <c r="HH108" s="322">
        <f t="shared" si="178"/>
        <v>0</v>
      </c>
      <c r="HI108" s="322">
        <f t="shared" si="178"/>
        <v>0</v>
      </c>
      <c r="HJ108" s="322">
        <f t="shared" si="178"/>
        <v>0</v>
      </c>
      <c r="HK108" s="322">
        <f t="shared" si="178"/>
        <v>0</v>
      </c>
      <c r="HL108" s="322">
        <f t="shared" si="178"/>
        <v>0</v>
      </c>
      <c r="HM108" s="322">
        <f t="shared" si="178"/>
        <v>0</v>
      </c>
      <c r="HN108" s="322">
        <f t="shared" si="178"/>
        <v>0</v>
      </c>
      <c r="HO108" s="322">
        <f t="shared" si="178"/>
        <v>0</v>
      </c>
      <c r="HP108" s="322">
        <f t="shared" si="178"/>
        <v>0</v>
      </c>
      <c r="HQ108" s="322">
        <f t="shared" si="178"/>
        <v>0</v>
      </c>
      <c r="HR108" s="322">
        <f t="shared" si="178"/>
        <v>0</v>
      </c>
      <c r="HS108" s="322">
        <f t="shared" si="178"/>
        <v>0</v>
      </c>
      <c r="HT108" s="322">
        <f t="shared" si="178"/>
        <v>0</v>
      </c>
      <c r="HU108" s="322">
        <f t="shared" si="178"/>
        <v>0</v>
      </c>
      <c r="HV108" s="322">
        <f t="shared" si="178"/>
        <v>0</v>
      </c>
      <c r="HW108" s="322">
        <f t="shared" si="178"/>
        <v>0</v>
      </c>
      <c r="HX108" s="322">
        <f t="shared" si="178"/>
        <v>0</v>
      </c>
      <c r="HY108" s="322">
        <f t="shared" si="178"/>
        <v>0</v>
      </c>
      <c r="HZ108" s="322">
        <f t="shared" si="178"/>
        <v>0</v>
      </c>
      <c r="IA108" s="322">
        <f t="shared" si="178"/>
        <v>0</v>
      </c>
      <c r="IB108" s="322">
        <f t="shared" si="178"/>
        <v>0</v>
      </c>
      <c r="IC108" s="322">
        <f t="shared" si="178"/>
        <v>0</v>
      </c>
      <c r="ID108" s="322">
        <f t="shared" si="178"/>
        <v>0</v>
      </c>
      <c r="IE108" s="322">
        <f t="shared" si="178"/>
        <v>0</v>
      </c>
      <c r="IF108" s="322">
        <f t="shared" si="178"/>
        <v>0</v>
      </c>
      <c r="IG108" s="322">
        <f t="shared" si="178"/>
        <v>0</v>
      </c>
      <c r="IH108" s="322">
        <f t="shared" si="178"/>
        <v>0</v>
      </c>
      <c r="II108" s="322">
        <f t="shared" si="178"/>
        <v>0</v>
      </c>
      <c r="IJ108" s="322">
        <f t="shared" si="178"/>
        <v>0</v>
      </c>
      <c r="IK108" s="322">
        <f t="shared" si="178"/>
        <v>0</v>
      </c>
      <c r="IL108" s="322">
        <f t="shared" si="178"/>
        <v>0</v>
      </c>
      <c r="IM108" s="322">
        <f t="shared" si="178"/>
        <v>0</v>
      </c>
      <c r="IN108" s="322">
        <f t="shared" si="178"/>
        <v>0</v>
      </c>
      <c r="IO108" s="322">
        <f t="shared" si="178"/>
        <v>0</v>
      </c>
      <c r="IP108" s="322">
        <f t="shared" si="178"/>
        <v>0</v>
      </c>
      <c r="IQ108" s="322">
        <f t="shared" si="178"/>
        <v>0</v>
      </c>
      <c r="IR108" s="322">
        <f t="shared" si="178"/>
        <v>0</v>
      </c>
      <c r="IS108" s="322">
        <f t="shared" si="178"/>
        <v>0</v>
      </c>
      <c r="IT108" s="322">
        <f t="shared" si="178"/>
        <v>0</v>
      </c>
      <c r="IU108" s="322">
        <f t="shared" si="178"/>
        <v>0</v>
      </c>
      <c r="IV108" s="322">
        <f t="shared" si="178"/>
        <v>0</v>
      </c>
      <c r="IW108" s="322">
        <f t="shared" si="178"/>
        <v>0</v>
      </c>
      <c r="IX108" s="322">
        <f t="shared" si="178"/>
        <v>0</v>
      </c>
      <c r="IY108" s="322">
        <f t="shared" ref="IY108:JV108" si="179">IF(AND(IY$67=0,$D$40=1),IY105*$C$37,0)</f>
        <v>0</v>
      </c>
      <c r="IZ108" s="322">
        <f t="shared" si="179"/>
        <v>0</v>
      </c>
      <c r="JA108" s="322">
        <f t="shared" si="179"/>
        <v>0</v>
      </c>
      <c r="JB108" s="322">
        <f t="shared" si="179"/>
        <v>0</v>
      </c>
      <c r="JC108" s="322">
        <f t="shared" si="179"/>
        <v>0</v>
      </c>
      <c r="JD108" s="322">
        <f t="shared" si="179"/>
        <v>0</v>
      </c>
      <c r="JE108" s="322">
        <f t="shared" si="179"/>
        <v>0</v>
      </c>
      <c r="JF108" s="322">
        <f t="shared" si="179"/>
        <v>0</v>
      </c>
      <c r="JG108" s="322">
        <f t="shared" si="179"/>
        <v>0</v>
      </c>
      <c r="JH108" s="322">
        <f t="shared" si="179"/>
        <v>0</v>
      </c>
      <c r="JI108" s="322">
        <f t="shared" si="179"/>
        <v>0</v>
      </c>
      <c r="JJ108" s="322">
        <f t="shared" si="179"/>
        <v>0</v>
      </c>
      <c r="JK108" s="322">
        <f t="shared" si="179"/>
        <v>0</v>
      </c>
      <c r="JL108" s="322">
        <f t="shared" si="179"/>
        <v>0</v>
      </c>
      <c r="JM108" s="322">
        <f t="shared" si="179"/>
        <v>0</v>
      </c>
      <c r="JN108" s="322">
        <f t="shared" si="179"/>
        <v>0</v>
      </c>
      <c r="JO108" s="322">
        <f t="shared" si="179"/>
        <v>0</v>
      </c>
      <c r="JP108" s="322">
        <f t="shared" si="179"/>
        <v>0</v>
      </c>
      <c r="JQ108" s="322">
        <f t="shared" si="179"/>
        <v>0</v>
      </c>
      <c r="JR108" s="322">
        <f t="shared" si="179"/>
        <v>0</v>
      </c>
      <c r="JS108" s="322">
        <f t="shared" si="179"/>
        <v>0</v>
      </c>
      <c r="JT108" s="322">
        <f t="shared" si="179"/>
        <v>0</v>
      </c>
      <c r="JU108" s="322">
        <f t="shared" si="179"/>
        <v>0</v>
      </c>
      <c r="JV108" s="322">
        <f t="shared" si="179"/>
        <v>0</v>
      </c>
    </row>
    <row r="109" spans="1:282" hidden="1" x14ac:dyDescent="0.25">
      <c r="A109" t="s">
        <v>478</v>
      </c>
      <c r="B109" s="313"/>
      <c r="C109" s="339">
        <f>SUM(C105:C108)</f>
        <v>0</v>
      </c>
      <c r="D109" s="339">
        <f t="shared" ref="D109:BO109" si="180">SUM(D105:D108)</f>
        <v>0</v>
      </c>
      <c r="E109" s="339">
        <f t="shared" si="180"/>
        <v>0</v>
      </c>
      <c r="F109" s="339">
        <f t="shared" si="180"/>
        <v>0</v>
      </c>
      <c r="G109" s="339">
        <f t="shared" si="180"/>
        <v>0</v>
      </c>
      <c r="H109" s="339">
        <f t="shared" si="180"/>
        <v>0</v>
      </c>
      <c r="I109" s="339">
        <f t="shared" si="180"/>
        <v>0</v>
      </c>
      <c r="J109" s="339">
        <f t="shared" si="180"/>
        <v>0</v>
      </c>
      <c r="K109" s="339">
        <f t="shared" si="180"/>
        <v>0</v>
      </c>
      <c r="L109" s="339">
        <f t="shared" si="180"/>
        <v>0</v>
      </c>
      <c r="M109" s="339">
        <f t="shared" si="180"/>
        <v>0</v>
      </c>
      <c r="N109" s="339">
        <f t="shared" si="180"/>
        <v>0</v>
      </c>
      <c r="O109" s="339">
        <f t="shared" si="180"/>
        <v>0</v>
      </c>
      <c r="P109" s="339">
        <f t="shared" si="180"/>
        <v>0</v>
      </c>
      <c r="Q109" s="339">
        <f t="shared" si="180"/>
        <v>0</v>
      </c>
      <c r="R109" s="339">
        <f t="shared" si="180"/>
        <v>0</v>
      </c>
      <c r="S109" s="339">
        <f t="shared" si="180"/>
        <v>0</v>
      </c>
      <c r="T109" s="339">
        <f t="shared" si="180"/>
        <v>0</v>
      </c>
      <c r="U109" s="339">
        <f t="shared" si="180"/>
        <v>0</v>
      </c>
      <c r="V109" s="339">
        <f t="shared" si="180"/>
        <v>0</v>
      </c>
      <c r="W109" s="339">
        <f t="shared" si="180"/>
        <v>0</v>
      </c>
      <c r="X109" s="339">
        <f t="shared" si="180"/>
        <v>0</v>
      </c>
      <c r="Y109" s="339">
        <f t="shared" si="180"/>
        <v>0</v>
      </c>
      <c r="Z109" s="339">
        <f t="shared" si="180"/>
        <v>0</v>
      </c>
      <c r="AA109" s="339">
        <f t="shared" si="180"/>
        <v>0</v>
      </c>
      <c r="AB109" s="339">
        <f t="shared" si="180"/>
        <v>0</v>
      </c>
      <c r="AC109" s="339">
        <f t="shared" si="180"/>
        <v>0</v>
      </c>
      <c r="AD109" s="339">
        <f t="shared" si="180"/>
        <v>0</v>
      </c>
      <c r="AE109" s="339">
        <f t="shared" si="180"/>
        <v>0</v>
      </c>
      <c r="AF109" s="339">
        <f t="shared" si="180"/>
        <v>0</v>
      </c>
      <c r="AG109" s="339">
        <f t="shared" si="180"/>
        <v>0</v>
      </c>
      <c r="AH109" s="339">
        <f t="shared" si="180"/>
        <v>0</v>
      </c>
      <c r="AI109" s="339">
        <f t="shared" si="180"/>
        <v>0</v>
      </c>
      <c r="AJ109" s="339">
        <f t="shared" si="180"/>
        <v>0</v>
      </c>
      <c r="AK109" s="339">
        <f t="shared" si="180"/>
        <v>0</v>
      </c>
      <c r="AL109" s="339">
        <f t="shared" si="180"/>
        <v>0</v>
      </c>
      <c r="AM109" s="339">
        <f t="shared" si="180"/>
        <v>0</v>
      </c>
      <c r="AN109" s="339">
        <f t="shared" si="180"/>
        <v>0</v>
      </c>
      <c r="AO109" s="339">
        <f t="shared" si="180"/>
        <v>0</v>
      </c>
      <c r="AP109" s="339">
        <f t="shared" si="180"/>
        <v>0</v>
      </c>
      <c r="AQ109" s="339">
        <f t="shared" si="180"/>
        <v>0</v>
      </c>
      <c r="AR109" s="339">
        <f t="shared" si="180"/>
        <v>0</v>
      </c>
      <c r="AS109" s="339">
        <f t="shared" si="180"/>
        <v>0</v>
      </c>
      <c r="AT109" s="339">
        <f t="shared" si="180"/>
        <v>0</v>
      </c>
      <c r="AU109" s="339">
        <f t="shared" si="180"/>
        <v>0</v>
      </c>
      <c r="AV109" s="339">
        <f t="shared" si="180"/>
        <v>0</v>
      </c>
      <c r="AW109" s="339">
        <f t="shared" si="180"/>
        <v>0</v>
      </c>
      <c r="AX109" s="339">
        <f t="shared" si="180"/>
        <v>0</v>
      </c>
      <c r="AY109" s="339">
        <f t="shared" si="180"/>
        <v>0</v>
      </c>
      <c r="AZ109" s="339">
        <f t="shared" si="180"/>
        <v>0</v>
      </c>
      <c r="BA109" s="339">
        <f t="shared" si="180"/>
        <v>0</v>
      </c>
      <c r="BB109" s="339">
        <f t="shared" si="180"/>
        <v>0</v>
      </c>
      <c r="BC109" s="339">
        <f t="shared" si="180"/>
        <v>0</v>
      </c>
      <c r="BD109" s="339">
        <f t="shared" si="180"/>
        <v>0</v>
      </c>
      <c r="BE109" s="339">
        <f t="shared" si="180"/>
        <v>0</v>
      </c>
      <c r="BF109" s="339">
        <f t="shared" si="180"/>
        <v>0</v>
      </c>
      <c r="BG109" s="339">
        <f t="shared" si="180"/>
        <v>0</v>
      </c>
      <c r="BH109" s="339">
        <f t="shared" si="180"/>
        <v>0</v>
      </c>
      <c r="BI109" s="339">
        <f t="shared" si="180"/>
        <v>0</v>
      </c>
      <c r="BJ109" s="339">
        <f t="shared" si="180"/>
        <v>0</v>
      </c>
      <c r="BK109" s="339">
        <f t="shared" si="180"/>
        <v>0</v>
      </c>
      <c r="BL109" s="339">
        <f t="shared" si="180"/>
        <v>0</v>
      </c>
      <c r="BM109" s="339">
        <f t="shared" si="180"/>
        <v>0</v>
      </c>
      <c r="BN109" s="339">
        <f t="shared" si="180"/>
        <v>0</v>
      </c>
      <c r="BO109" s="339">
        <f t="shared" si="180"/>
        <v>0</v>
      </c>
      <c r="BP109" s="339">
        <f t="shared" ref="BP109:EA109" si="181">SUM(BP105:BP108)</f>
        <v>0</v>
      </c>
      <c r="BQ109" s="339">
        <f t="shared" si="181"/>
        <v>0</v>
      </c>
      <c r="BR109" s="339">
        <f t="shared" si="181"/>
        <v>0</v>
      </c>
      <c r="BS109" s="339">
        <f t="shared" si="181"/>
        <v>0</v>
      </c>
      <c r="BT109" s="339">
        <f t="shared" si="181"/>
        <v>0</v>
      </c>
      <c r="BU109" s="339">
        <f t="shared" si="181"/>
        <v>0</v>
      </c>
      <c r="BV109" s="339">
        <f t="shared" si="181"/>
        <v>0</v>
      </c>
      <c r="BW109" s="339">
        <f t="shared" si="181"/>
        <v>0</v>
      </c>
      <c r="BX109" s="339">
        <f t="shared" si="181"/>
        <v>0</v>
      </c>
      <c r="BY109" s="339">
        <f t="shared" si="181"/>
        <v>0</v>
      </c>
      <c r="BZ109" s="339">
        <f t="shared" si="181"/>
        <v>0</v>
      </c>
      <c r="CA109" s="339">
        <f t="shared" si="181"/>
        <v>0</v>
      </c>
      <c r="CB109" s="339">
        <f t="shared" si="181"/>
        <v>0</v>
      </c>
      <c r="CC109" s="339">
        <f t="shared" si="181"/>
        <v>0</v>
      </c>
      <c r="CD109" s="339">
        <f t="shared" si="181"/>
        <v>0</v>
      </c>
      <c r="CE109" s="339">
        <f t="shared" si="181"/>
        <v>0</v>
      </c>
      <c r="CF109" s="339">
        <f t="shared" si="181"/>
        <v>0</v>
      </c>
      <c r="CG109" s="339">
        <f t="shared" si="181"/>
        <v>0</v>
      </c>
      <c r="CH109" s="339">
        <f t="shared" si="181"/>
        <v>0</v>
      </c>
      <c r="CI109" s="339">
        <f t="shared" si="181"/>
        <v>0</v>
      </c>
      <c r="CJ109" s="339">
        <f t="shared" si="181"/>
        <v>0</v>
      </c>
      <c r="CK109" s="339">
        <f t="shared" si="181"/>
        <v>0</v>
      </c>
      <c r="CL109" s="339">
        <f t="shared" si="181"/>
        <v>0</v>
      </c>
      <c r="CM109" s="339">
        <f t="shared" si="181"/>
        <v>0</v>
      </c>
      <c r="CN109" s="339">
        <f t="shared" si="181"/>
        <v>0</v>
      </c>
      <c r="CO109" s="339">
        <f t="shared" si="181"/>
        <v>0</v>
      </c>
      <c r="CP109" s="339">
        <f t="shared" si="181"/>
        <v>0</v>
      </c>
      <c r="CQ109" s="339">
        <f t="shared" si="181"/>
        <v>0</v>
      </c>
      <c r="CR109" s="339">
        <f t="shared" si="181"/>
        <v>0</v>
      </c>
      <c r="CS109" s="339">
        <f t="shared" si="181"/>
        <v>0</v>
      </c>
      <c r="CT109" s="339">
        <f t="shared" si="181"/>
        <v>0</v>
      </c>
      <c r="CU109" s="339">
        <f t="shared" si="181"/>
        <v>0</v>
      </c>
      <c r="CV109" s="339">
        <f t="shared" si="181"/>
        <v>0</v>
      </c>
      <c r="CW109" s="339">
        <f t="shared" si="181"/>
        <v>0</v>
      </c>
      <c r="CX109" s="339">
        <f t="shared" si="181"/>
        <v>0</v>
      </c>
      <c r="CY109" s="339">
        <f t="shared" si="181"/>
        <v>0</v>
      </c>
      <c r="CZ109" s="339">
        <f t="shared" si="181"/>
        <v>0</v>
      </c>
      <c r="DA109" s="339">
        <f t="shared" si="181"/>
        <v>0</v>
      </c>
      <c r="DB109" s="339">
        <f t="shared" si="181"/>
        <v>0</v>
      </c>
      <c r="DC109" s="339">
        <f t="shared" si="181"/>
        <v>0</v>
      </c>
      <c r="DD109" s="339">
        <f t="shared" si="181"/>
        <v>0</v>
      </c>
      <c r="DE109" s="339">
        <f t="shared" si="181"/>
        <v>0</v>
      </c>
      <c r="DF109" s="339">
        <f t="shared" si="181"/>
        <v>0</v>
      </c>
      <c r="DG109" s="339">
        <f t="shared" si="181"/>
        <v>0</v>
      </c>
      <c r="DH109" s="339">
        <f t="shared" si="181"/>
        <v>0</v>
      </c>
      <c r="DI109" s="339">
        <f t="shared" si="181"/>
        <v>0</v>
      </c>
      <c r="DJ109" s="339">
        <f t="shared" si="181"/>
        <v>0</v>
      </c>
      <c r="DK109" s="339">
        <f t="shared" si="181"/>
        <v>0</v>
      </c>
      <c r="DL109" s="339">
        <f t="shared" si="181"/>
        <v>0</v>
      </c>
      <c r="DM109" s="339">
        <f t="shared" si="181"/>
        <v>0</v>
      </c>
      <c r="DN109" s="339">
        <f t="shared" si="181"/>
        <v>0</v>
      </c>
      <c r="DO109" s="339">
        <f t="shared" si="181"/>
        <v>0</v>
      </c>
      <c r="DP109" s="339">
        <f t="shared" si="181"/>
        <v>0</v>
      </c>
      <c r="DQ109" s="339">
        <f t="shared" si="181"/>
        <v>0</v>
      </c>
      <c r="DR109" s="339">
        <f t="shared" si="181"/>
        <v>0</v>
      </c>
      <c r="DS109" s="339">
        <f t="shared" si="181"/>
        <v>0</v>
      </c>
      <c r="DT109" s="339">
        <f t="shared" si="181"/>
        <v>0</v>
      </c>
      <c r="DU109" s="339">
        <f t="shared" si="181"/>
        <v>0</v>
      </c>
      <c r="DV109" s="339">
        <f t="shared" si="181"/>
        <v>0</v>
      </c>
      <c r="DW109" s="339">
        <f t="shared" si="181"/>
        <v>0</v>
      </c>
      <c r="DX109" s="339">
        <f t="shared" si="181"/>
        <v>0</v>
      </c>
      <c r="DY109" s="339">
        <f t="shared" si="181"/>
        <v>0</v>
      </c>
      <c r="DZ109" s="339">
        <f t="shared" si="181"/>
        <v>0</v>
      </c>
      <c r="EA109" s="339">
        <f t="shared" si="181"/>
        <v>0</v>
      </c>
      <c r="EB109" s="339">
        <f t="shared" ref="EB109:GM109" si="182">SUM(EB105:EB108)</f>
        <v>0</v>
      </c>
      <c r="EC109" s="339">
        <f t="shared" si="182"/>
        <v>0</v>
      </c>
      <c r="ED109" s="339">
        <f t="shared" si="182"/>
        <v>0</v>
      </c>
      <c r="EE109" s="339">
        <f t="shared" si="182"/>
        <v>0</v>
      </c>
      <c r="EF109" s="339">
        <f t="shared" si="182"/>
        <v>0</v>
      </c>
      <c r="EG109" s="339">
        <f t="shared" si="182"/>
        <v>0</v>
      </c>
      <c r="EH109" s="339">
        <f t="shared" si="182"/>
        <v>0</v>
      </c>
      <c r="EI109" s="339">
        <f t="shared" si="182"/>
        <v>0</v>
      </c>
      <c r="EJ109" s="339">
        <f t="shared" si="182"/>
        <v>0</v>
      </c>
      <c r="EK109" s="339">
        <f t="shared" si="182"/>
        <v>0</v>
      </c>
      <c r="EL109" s="339">
        <f t="shared" si="182"/>
        <v>0</v>
      </c>
      <c r="EM109" s="339">
        <f t="shared" si="182"/>
        <v>0</v>
      </c>
      <c r="EN109" s="339">
        <f t="shared" si="182"/>
        <v>0</v>
      </c>
      <c r="EO109" s="339">
        <f t="shared" si="182"/>
        <v>0</v>
      </c>
      <c r="EP109" s="339">
        <f t="shared" si="182"/>
        <v>0</v>
      </c>
      <c r="EQ109" s="339">
        <f t="shared" si="182"/>
        <v>0</v>
      </c>
      <c r="ER109" s="339">
        <f t="shared" si="182"/>
        <v>0</v>
      </c>
      <c r="ES109" s="339">
        <f t="shared" si="182"/>
        <v>0</v>
      </c>
      <c r="ET109" s="339">
        <f t="shared" si="182"/>
        <v>0</v>
      </c>
      <c r="EU109" s="339">
        <f t="shared" si="182"/>
        <v>0</v>
      </c>
      <c r="EV109" s="339">
        <f t="shared" si="182"/>
        <v>0</v>
      </c>
      <c r="EW109" s="339">
        <f t="shared" si="182"/>
        <v>0</v>
      </c>
      <c r="EX109" s="339">
        <f t="shared" si="182"/>
        <v>0</v>
      </c>
      <c r="EY109" s="339">
        <f t="shared" si="182"/>
        <v>0</v>
      </c>
      <c r="EZ109" s="339">
        <f t="shared" si="182"/>
        <v>0</v>
      </c>
      <c r="FA109" s="339">
        <f t="shared" si="182"/>
        <v>0</v>
      </c>
      <c r="FB109" s="339">
        <f t="shared" si="182"/>
        <v>0</v>
      </c>
      <c r="FC109" s="339">
        <f t="shared" si="182"/>
        <v>0</v>
      </c>
      <c r="FD109" s="339">
        <f t="shared" si="182"/>
        <v>0</v>
      </c>
      <c r="FE109" s="339">
        <f t="shared" si="182"/>
        <v>0</v>
      </c>
      <c r="FF109" s="339">
        <f t="shared" si="182"/>
        <v>0</v>
      </c>
      <c r="FG109" s="339">
        <f t="shared" si="182"/>
        <v>0</v>
      </c>
      <c r="FH109" s="339">
        <f t="shared" si="182"/>
        <v>0</v>
      </c>
      <c r="FI109" s="339">
        <f t="shared" si="182"/>
        <v>0</v>
      </c>
      <c r="FJ109" s="339">
        <f t="shared" si="182"/>
        <v>0</v>
      </c>
      <c r="FK109" s="339">
        <f t="shared" si="182"/>
        <v>0</v>
      </c>
      <c r="FL109" s="339">
        <f t="shared" si="182"/>
        <v>0</v>
      </c>
      <c r="FM109" s="339">
        <f t="shared" si="182"/>
        <v>0</v>
      </c>
      <c r="FN109" s="339">
        <f t="shared" si="182"/>
        <v>0</v>
      </c>
      <c r="FO109" s="339">
        <f t="shared" si="182"/>
        <v>0</v>
      </c>
      <c r="FP109" s="339">
        <f t="shared" si="182"/>
        <v>0</v>
      </c>
      <c r="FQ109" s="339">
        <f t="shared" si="182"/>
        <v>0</v>
      </c>
      <c r="FR109" s="339">
        <f t="shared" si="182"/>
        <v>0</v>
      </c>
      <c r="FS109" s="339">
        <f t="shared" si="182"/>
        <v>0</v>
      </c>
      <c r="FT109" s="339">
        <f t="shared" si="182"/>
        <v>0</v>
      </c>
      <c r="FU109" s="339">
        <f t="shared" si="182"/>
        <v>0</v>
      </c>
      <c r="FV109" s="339">
        <f t="shared" si="182"/>
        <v>0</v>
      </c>
      <c r="FW109" s="339">
        <f t="shared" si="182"/>
        <v>0</v>
      </c>
      <c r="FX109" s="339">
        <f t="shared" si="182"/>
        <v>0</v>
      </c>
      <c r="FY109" s="339">
        <f t="shared" si="182"/>
        <v>0</v>
      </c>
      <c r="FZ109" s="339">
        <f t="shared" si="182"/>
        <v>0</v>
      </c>
      <c r="GA109" s="339">
        <f t="shared" si="182"/>
        <v>0</v>
      </c>
      <c r="GB109" s="339">
        <f t="shared" si="182"/>
        <v>0</v>
      </c>
      <c r="GC109" s="339">
        <f t="shared" si="182"/>
        <v>0</v>
      </c>
      <c r="GD109" s="339">
        <f t="shared" si="182"/>
        <v>0</v>
      </c>
      <c r="GE109" s="339">
        <f t="shared" si="182"/>
        <v>0</v>
      </c>
      <c r="GF109" s="339">
        <f t="shared" si="182"/>
        <v>0</v>
      </c>
      <c r="GG109" s="339">
        <f t="shared" si="182"/>
        <v>0</v>
      </c>
      <c r="GH109" s="339">
        <f t="shared" si="182"/>
        <v>0</v>
      </c>
      <c r="GI109" s="339">
        <f t="shared" si="182"/>
        <v>0</v>
      </c>
      <c r="GJ109" s="339">
        <f t="shared" si="182"/>
        <v>0</v>
      </c>
      <c r="GK109" s="339">
        <f t="shared" si="182"/>
        <v>0</v>
      </c>
      <c r="GL109" s="339">
        <f t="shared" si="182"/>
        <v>0</v>
      </c>
      <c r="GM109" s="339">
        <f t="shared" si="182"/>
        <v>0</v>
      </c>
      <c r="GN109" s="339">
        <f t="shared" ref="GN109:IY109" si="183">SUM(GN105:GN108)</f>
        <v>0</v>
      </c>
      <c r="GO109" s="339">
        <f t="shared" si="183"/>
        <v>0</v>
      </c>
      <c r="GP109" s="339">
        <f t="shared" si="183"/>
        <v>0</v>
      </c>
      <c r="GQ109" s="339">
        <f t="shared" si="183"/>
        <v>0</v>
      </c>
      <c r="GR109" s="339">
        <f t="shared" si="183"/>
        <v>0</v>
      </c>
      <c r="GS109" s="339">
        <f t="shared" si="183"/>
        <v>0</v>
      </c>
      <c r="GT109" s="339">
        <f t="shared" si="183"/>
        <v>0</v>
      </c>
      <c r="GU109" s="339">
        <f t="shared" si="183"/>
        <v>0</v>
      </c>
      <c r="GV109" s="339">
        <f t="shared" si="183"/>
        <v>0</v>
      </c>
      <c r="GW109" s="339">
        <f t="shared" si="183"/>
        <v>0</v>
      </c>
      <c r="GX109" s="339">
        <f t="shared" si="183"/>
        <v>0</v>
      </c>
      <c r="GY109" s="339">
        <f t="shared" si="183"/>
        <v>0</v>
      </c>
      <c r="GZ109" s="339">
        <f t="shared" si="183"/>
        <v>0</v>
      </c>
      <c r="HA109" s="339">
        <f t="shared" si="183"/>
        <v>0</v>
      </c>
      <c r="HB109" s="339">
        <f t="shared" si="183"/>
        <v>0</v>
      </c>
      <c r="HC109" s="339">
        <f t="shared" si="183"/>
        <v>0</v>
      </c>
      <c r="HD109" s="339">
        <f t="shared" si="183"/>
        <v>0</v>
      </c>
      <c r="HE109" s="339">
        <f t="shared" si="183"/>
        <v>0</v>
      </c>
      <c r="HF109" s="339">
        <f t="shared" si="183"/>
        <v>0</v>
      </c>
      <c r="HG109" s="339">
        <f t="shared" si="183"/>
        <v>0</v>
      </c>
      <c r="HH109" s="339">
        <f t="shared" si="183"/>
        <v>0</v>
      </c>
      <c r="HI109" s="339">
        <f t="shared" si="183"/>
        <v>0</v>
      </c>
      <c r="HJ109" s="339">
        <f t="shared" si="183"/>
        <v>0</v>
      </c>
      <c r="HK109" s="339">
        <f t="shared" si="183"/>
        <v>0</v>
      </c>
      <c r="HL109" s="339">
        <f t="shared" si="183"/>
        <v>0</v>
      </c>
      <c r="HM109" s="339">
        <f t="shared" si="183"/>
        <v>0</v>
      </c>
      <c r="HN109" s="339">
        <f t="shared" si="183"/>
        <v>0</v>
      </c>
      <c r="HO109" s="339">
        <f t="shared" si="183"/>
        <v>0</v>
      </c>
      <c r="HP109" s="339">
        <f t="shared" si="183"/>
        <v>0</v>
      </c>
      <c r="HQ109" s="339">
        <f t="shared" si="183"/>
        <v>0</v>
      </c>
      <c r="HR109" s="339">
        <f t="shared" si="183"/>
        <v>0</v>
      </c>
      <c r="HS109" s="339">
        <f t="shared" si="183"/>
        <v>0</v>
      </c>
      <c r="HT109" s="339">
        <f t="shared" si="183"/>
        <v>0</v>
      </c>
      <c r="HU109" s="339">
        <f t="shared" si="183"/>
        <v>0</v>
      </c>
      <c r="HV109" s="339">
        <f t="shared" si="183"/>
        <v>0</v>
      </c>
      <c r="HW109" s="339">
        <f t="shared" si="183"/>
        <v>0</v>
      </c>
      <c r="HX109" s="339">
        <f t="shared" si="183"/>
        <v>0</v>
      </c>
      <c r="HY109" s="339">
        <f t="shared" si="183"/>
        <v>0</v>
      </c>
      <c r="HZ109" s="339">
        <f t="shared" si="183"/>
        <v>0</v>
      </c>
      <c r="IA109" s="339">
        <f t="shared" si="183"/>
        <v>0</v>
      </c>
      <c r="IB109" s="339">
        <f t="shared" si="183"/>
        <v>0</v>
      </c>
      <c r="IC109" s="339">
        <f t="shared" si="183"/>
        <v>0</v>
      </c>
      <c r="ID109" s="339">
        <f t="shared" si="183"/>
        <v>0</v>
      </c>
      <c r="IE109" s="339">
        <f t="shared" si="183"/>
        <v>0</v>
      </c>
      <c r="IF109" s="339">
        <f t="shared" si="183"/>
        <v>0</v>
      </c>
      <c r="IG109" s="339">
        <f t="shared" si="183"/>
        <v>0</v>
      </c>
      <c r="IH109" s="339">
        <f t="shared" si="183"/>
        <v>0</v>
      </c>
      <c r="II109" s="339">
        <f t="shared" si="183"/>
        <v>0</v>
      </c>
      <c r="IJ109" s="339">
        <f t="shared" si="183"/>
        <v>0</v>
      </c>
      <c r="IK109" s="339">
        <f t="shared" si="183"/>
        <v>0</v>
      </c>
      <c r="IL109" s="339">
        <f t="shared" si="183"/>
        <v>0</v>
      </c>
      <c r="IM109" s="339">
        <f t="shared" si="183"/>
        <v>0</v>
      </c>
      <c r="IN109" s="339">
        <f t="shared" si="183"/>
        <v>0</v>
      </c>
      <c r="IO109" s="339">
        <f t="shared" si="183"/>
        <v>0</v>
      </c>
      <c r="IP109" s="339">
        <f t="shared" si="183"/>
        <v>0</v>
      </c>
      <c r="IQ109" s="339">
        <f t="shared" si="183"/>
        <v>0</v>
      </c>
      <c r="IR109" s="339">
        <f t="shared" si="183"/>
        <v>0</v>
      </c>
      <c r="IS109" s="339">
        <f t="shared" si="183"/>
        <v>0</v>
      </c>
      <c r="IT109" s="339">
        <f t="shared" si="183"/>
        <v>0</v>
      </c>
      <c r="IU109" s="339">
        <f t="shared" si="183"/>
        <v>0</v>
      </c>
      <c r="IV109" s="339">
        <f t="shared" si="183"/>
        <v>0</v>
      </c>
      <c r="IW109" s="339">
        <f t="shared" si="183"/>
        <v>0</v>
      </c>
      <c r="IX109" s="339">
        <f t="shared" si="183"/>
        <v>0</v>
      </c>
      <c r="IY109" s="339">
        <f t="shared" si="183"/>
        <v>0</v>
      </c>
      <c r="IZ109" s="339">
        <f t="shared" ref="IZ109:JV109" si="184">SUM(IZ105:IZ108)</f>
        <v>0</v>
      </c>
      <c r="JA109" s="339">
        <f t="shared" si="184"/>
        <v>0</v>
      </c>
      <c r="JB109" s="339">
        <f t="shared" si="184"/>
        <v>0</v>
      </c>
      <c r="JC109" s="339">
        <f t="shared" si="184"/>
        <v>0</v>
      </c>
      <c r="JD109" s="339">
        <f t="shared" si="184"/>
        <v>0</v>
      </c>
      <c r="JE109" s="339">
        <f t="shared" si="184"/>
        <v>0</v>
      </c>
      <c r="JF109" s="339">
        <f t="shared" si="184"/>
        <v>0</v>
      </c>
      <c r="JG109" s="339">
        <f t="shared" si="184"/>
        <v>0</v>
      </c>
      <c r="JH109" s="339">
        <f t="shared" si="184"/>
        <v>0</v>
      </c>
      <c r="JI109" s="339">
        <f t="shared" si="184"/>
        <v>0</v>
      </c>
      <c r="JJ109" s="339">
        <f t="shared" si="184"/>
        <v>0</v>
      </c>
      <c r="JK109" s="339">
        <f t="shared" si="184"/>
        <v>0</v>
      </c>
      <c r="JL109" s="339">
        <f t="shared" si="184"/>
        <v>0</v>
      </c>
      <c r="JM109" s="339">
        <f t="shared" si="184"/>
        <v>0</v>
      </c>
      <c r="JN109" s="339">
        <f t="shared" si="184"/>
        <v>0</v>
      </c>
      <c r="JO109" s="339">
        <f t="shared" si="184"/>
        <v>0</v>
      </c>
      <c r="JP109" s="339">
        <f t="shared" si="184"/>
        <v>0</v>
      </c>
      <c r="JQ109" s="339">
        <f t="shared" si="184"/>
        <v>0</v>
      </c>
      <c r="JR109" s="339">
        <f t="shared" si="184"/>
        <v>0</v>
      </c>
      <c r="JS109" s="339">
        <f t="shared" si="184"/>
        <v>0</v>
      </c>
      <c r="JT109" s="339">
        <f t="shared" si="184"/>
        <v>0</v>
      </c>
      <c r="JU109" s="339">
        <f t="shared" si="184"/>
        <v>0</v>
      </c>
      <c r="JV109" s="339">
        <f t="shared" si="184"/>
        <v>0</v>
      </c>
    </row>
    <row r="110" spans="1:282" hidden="1" x14ac:dyDescent="0.25">
      <c r="A110" s="312"/>
      <c r="B110" s="313"/>
      <c r="C110" s="312"/>
      <c r="D110" s="312"/>
      <c r="E110" s="312"/>
      <c r="F110" s="312"/>
      <c r="G110" s="312"/>
      <c r="H110" s="312"/>
      <c r="I110" s="312"/>
      <c r="J110" s="312"/>
      <c r="K110" s="312"/>
      <c r="L110" s="312"/>
      <c r="M110" s="312"/>
      <c r="N110" s="312"/>
      <c r="O110" s="312"/>
      <c r="P110" s="312"/>
      <c r="Q110" s="312"/>
      <c r="R110" s="312"/>
      <c r="S110" s="312"/>
      <c r="T110" s="312"/>
      <c r="U110" s="312"/>
      <c r="V110" s="312"/>
      <c r="W110" s="312"/>
      <c r="X110" s="312"/>
      <c r="Y110" s="312"/>
      <c r="Z110" s="312"/>
      <c r="AA110" s="312"/>
      <c r="AB110" s="312"/>
      <c r="AC110" s="312"/>
      <c r="AD110" s="312"/>
      <c r="AE110" s="312"/>
      <c r="AF110" s="312"/>
      <c r="AG110" s="312"/>
      <c r="AH110" s="312"/>
      <c r="AI110" s="312"/>
      <c r="AJ110" s="312"/>
      <c r="AK110" s="312"/>
      <c r="AL110" s="312"/>
      <c r="AM110" s="312"/>
      <c r="AN110" s="312"/>
      <c r="AO110" s="312"/>
      <c r="AP110" s="312"/>
      <c r="AQ110" s="312"/>
      <c r="AR110" s="312"/>
      <c r="AS110" s="312"/>
      <c r="AT110" s="312"/>
      <c r="AU110" s="312"/>
      <c r="AV110" s="312"/>
      <c r="AW110" s="312"/>
      <c r="AX110" s="312"/>
      <c r="AY110" s="312"/>
      <c r="AZ110" s="312"/>
      <c r="BA110" s="312"/>
      <c r="BB110" s="312"/>
      <c r="BC110" s="312"/>
      <c r="BD110" s="312"/>
      <c r="BE110" s="312"/>
      <c r="BF110" s="312"/>
      <c r="BG110" s="312"/>
      <c r="BH110" s="312"/>
      <c r="BI110" s="312"/>
      <c r="BJ110" s="312"/>
      <c r="BK110" s="312"/>
      <c r="BL110" s="312"/>
      <c r="BM110" s="312"/>
      <c r="BN110" s="312"/>
      <c r="BO110" s="312"/>
      <c r="BP110" s="312"/>
      <c r="BQ110" s="312"/>
      <c r="BR110" s="312"/>
      <c r="BS110" s="312"/>
      <c r="BT110" s="312"/>
      <c r="BU110" s="312"/>
      <c r="BV110" s="312"/>
      <c r="BW110" s="312"/>
      <c r="BX110" s="312"/>
      <c r="BY110" s="312"/>
      <c r="BZ110" s="312"/>
      <c r="CA110" s="312"/>
      <c r="CB110" s="312"/>
      <c r="CC110" s="312"/>
      <c r="CD110" s="312"/>
      <c r="CE110" s="312"/>
      <c r="CF110" s="312"/>
      <c r="CG110" s="312"/>
      <c r="CH110" s="312"/>
      <c r="CI110" s="312"/>
      <c r="CJ110" s="312"/>
      <c r="CK110" s="312"/>
      <c r="CL110" s="312"/>
      <c r="CM110" s="312"/>
      <c r="CN110" s="312"/>
      <c r="CO110" s="312"/>
      <c r="CP110" s="312"/>
      <c r="CQ110" s="312"/>
      <c r="CR110" s="312"/>
      <c r="CS110" s="312"/>
      <c r="CT110" s="312"/>
      <c r="CU110" s="312"/>
      <c r="CV110" s="312"/>
      <c r="CW110" s="312"/>
      <c r="CX110" s="312"/>
      <c r="CY110" s="312"/>
      <c r="CZ110" s="312"/>
      <c r="DA110" s="312"/>
      <c r="DB110" s="312"/>
      <c r="DC110" s="312"/>
      <c r="DD110" s="312"/>
      <c r="DE110" s="312"/>
      <c r="DF110" s="312"/>
      <c r="DG110" s="312"/>
      <c r="DH110" s="312"/>
      <c r="DI110" s="312"/>
      <c r="DJ110" s="312"/>
      <c r="DK110" s="312"/>
      <c r="DL110" s="312"/>
      <c r="DM110" s="312"/>
      <c r="DN110" s="312"/>
      <c r="DO110" s="312"/>
      <c r="DP110" s="312"/>
      <c r="DQ110" s="312"/>
      <c r="DR110" s="312"/>
      <c r="DS110" s="312"/>
      <c r="DT110" s="312"/>
      <c r="DU110" s="312"/>
      <c r="DV110" s="312"/>
      <c r="DW110" s="312"/>
      <c r="DX110" s="312"/>
      <c r="DY110" s="312"/>
      <c r="DZ110" s="312"/>
      <c r="EA110" s="312"/>
      <c r="EB110" s="312"/>
      <c r="EC110" s="312"/>
      <c r="ED110" s="312"/>
      <c r="EE110" s="312"/>
      <c r="EF110" s="312"/>
      <c r="EG110" s="312"/>
      <c r="EH110" s="312"/>
      <c r="EI110" s="312"/>
      <c r="EJ110" s="312"/>
      <c r="EK110" s="312"/>
      <c r="EL110" s="312"/>
      <c r="EM110" s="312"/>
      <c r="EN110" s="312"/>
      <c r="EO110" s="312"/>
      <c r="EP110" s="312"/>
      <c r="EQ110" s="312"/>
      <c r="ER110" s="312"/>
      <c r="ES110" s="312"/>
      <c r="ET110" s="312"/>
      <c r="EU110" s="312"/>
      <c r="EV110" s="312"/>
      <c r="EW110" s="312"/>
      <c r="EX110" s="312"/>
      <c r="EY110" s="312"/>
      <c r="EZ110" s="312"/>
      <c r="FA110" s="312"/>
      <c r="FB110" s="312"/>
      <c r="FC110" s="312"/>
      <c r="FD110" s="312"/>
      <c r="FE110" s="312"/>
      <c r="FF110" s="312"/>
      <c r="FG110" s="312"/>
      <c r="FH110" s="312"/>
      <c r="FI110" s="312"/>
      <c r="FJ110" s="312"/>
      <c r="FK110" s="312"/>
      <c r="FL110" s="312"/>
      <c r="FM110" s="312"/>
      <c r="FN110" s="312"/>
      <c r="FO110" s="312"/>
      <c r="FP110" s="312"/>
      <c r="FQ110" s="312"/>
      <c r="FR110" s="312"/>
      <c r="FS110" s="312"/>
      <c r="FT110" s="312"/>
      <c r="FU110" s="312"/>
      <c r="FV110" s="312"/>
      <c r="FW110" s="312"/>
      <c r="FX110" s="312"/>
      <c r="FY110" s="312"/>
      <c r="FZ110" s="312"/>
      <c r="GA110" s="312"/>
      <c r="GB110" s="312"/>
      <c r="GC110" s="312"/>
      <c r="GD110" s="312"/>
      <c r="GE110" s="312"/>
      <c r="GF110" s="312"/>
      <c r="GG110" s="312"/>
      <c r="GH110" s="312"/>
      <c r="GI110" s="312"/>
      <c r="GJ110" s="312"/>
      <c r="GK110" s="312"/>
      <c r="GL110" s="312"/>
      <c r="GM110" s="312"/>
      <c r="GN110" s="312"/>
      <c r="GO110" s="312"/>
      <c r="GP110" s="312"/>
      <c r="GQ110" s="312"/>
      <c r="GR110" s="312"/>
      <c r="GS110" s="312"/>
      <c r="GT110" s="312"/>
      <c r="GU110" s="312"/>
      <c r="GV110" s="312"/>
      <c r="GW110" s="312"/>
      <c r="GX110" s="312"/>
      <c r="GY110" s="312"/>
      <c r="GZ110" s="312"/>
      <c r="HA110" s="312"/>
      <c r="HB110" s="312"/>
      <c r="HC110" s="312"/>
      <c r="HD110" s="312"/>
      <c r="HE110" s="312"/>
      <c r="HF110" s="312"/>
      <c r="HG110" s="312"/>
      <c r="HH110" s="312"/>
      <c r="HI110" s="312"/>
      <c r="HJ110" s="312"/>
      <c r="HK110" s="312"/>
      <c r="HL110" s="312"/>
      <c r="HM110" s="312"/>
      <c r="HN110" s="312"/>
      <c r="HO110" s="312"/>
      <c r="HP110" s="312"/>
      <c r="HQ110" s="312"/>
      <c r="HR110" s="312"/>
      <c r="HS110" s="312"/>
      <c r="HT110" s="312"/>
      <c r="HU110" s="312"/>
      <c r="HV110" s="312"/>
      <c r="HW110" s="312"/>
      <c r="HX110" s="312"/>
      <c r="HY110" s="312"/>
      <c r="HZ110" s="312"/>
      <c r="IA110" s="312"/>
      <c r="IB110" s="312"/>
      <c r="IC110" s="312"/>
      <c r="ID110" s="312"/>
      <c r="IE110" s="312"/>
      <c r="IF110" s="312"/>
      <c r="IG110" s="312"/>
      <c r="IH110" s="312"/>
      <c r="II110" s="312"/>
      <c r="IJ110" s="312"/>
      <c r="IK110" s="312"/>
      <c r="IL110" s="312"/>
      <c r="IM110" s="312"/>
      <c r="IN110" s="312"/>
      <c r="IO110" s="312"/>
      <c r="IP110" s="312"/>
      <c r="IQ110" s="312"/>
      <c r="IR110" s="312"/>
      <c r="IS110" s="312"/>
      <c r="IT110" s="312"/>
      <c r="IU110" s="312"/>
      <c r="IV110" s="312"/>
      <c r="IW110" s="312"/>
      <c r="IX110" s="312"/>
      <c r="IY110" s="312"/>
      <c r="IZ110" s="312"/>
      <c r="JA110" s="312"/>
      <c r="JB110" s="312"/>
      <c r="JC110" s="312"/>
      <c r="JD110" s="312"/>
      <c r="JE110" s="312"/>
      <c r="JF110" s="312"/>
      <c r="JG110" s="312"/>
      <c r="JH110" s="312"/>
      <c r="JI110" s="312"/>
      <c r="JJ110" s="312"/>
      <c r="JK110" s="312"/>
      <c r="JL110" s="312"/>
      <c r="JM110" s="312"/>
      <c r="JN110" s="312"/>
      <c r="JO110" s="312"/>
      <c r="JP110" s="312"/>
      <c r="JQ110" s="312"/>
      <c r="JR110" s="312"/>
      <c r="JS110" s="312"/>
      <c r="JT110" s="312"/>
      <c r="JU110" s="312"/>
      <c r="JV110" s="312"/>
    </row>
    <row r="111" spans="1:282" hidden="1" x14ac:dyDescent="0.25">
      <c r="A111" t="s">
        <v>479</v>
      </c>
      <c r="B111" s="313"/>
      <c r="C111" s="322">
        <f>IF(C108&gt;0,0,-C105*$C$37)</f>
        <v>0</v>
      </c>
      <c r="D111" s="322">
        <f t="shared" ref="D111:BO111" si="185">IF(D108&gt;0,0,-D105*$C$37)</f>
        <v>0</v>
      </c>
      <c r="E111" s="322">
        <f t="shared" si="185"/>
        <v>0</v>
      </c>
      <c r="F111" s="322">
        <f t="shared" si="185"/>
        <v>0</v>
      </c>
      <c r="G111" s="322">
        <f t="shared" si="185"/>
        <v>0</v>
      </c>
      <c r="H111" s="322">
        <f t="shared" si="185"/>
        <v>0</v>
      </c>
      <c r="I111" s="322">
        <f t="shared" si="185"/>
        <v>0</v>
      </c>
      <c r="J111" s="322">
        <f t="shared" si="185"/>
        <v>0</v>
      </c>
      <c r="K111" s="322">
        <f t="shared" si="185"/>
        <v>0</v>
      </c>
      <c r="L111" s="322">
        <f t="shared" si="185"/>
        <v>0</v>
      </c>
      <c r="M111" s="322">
        <f t="shared" si="185"/>
        <v>0</v>
      </c>
      <c r="N111" s="322">
        <f t="shared" si="185"/>
        <v>0</v>
      </c>
      <c r="O111" s="322">
        <f t="shared" si="185"/>
        <v>0</v>
      </c>
      <c r="P111" s="322">
        <f t="shared" si="185"/>
        <v>0</v>
      </c>
      <c r="Q111" s="322">
        <f t="shared" si="185"/>
        <v>0</v>
      </c>
      <c r="R111" s="322">
        <f t="shared" si="185"/>
        <v>0</v>
      </c>
      <c r="S111" s="322">
        <f t="shared" si="185"/>
        <v>0</v>
      </c>
      <c r="T111" s="322">
        <f t="shared" si="185"/>
        <v>0</v>
      </c>
      <c r="U111" s="322">
        <f t="shared" si="185"/>
        <v>0</v>
      </c>
      <c r="V111" s="322">
        <f t="shared" si="185"/>
        <v>0</v>
      </c>
      <c r="W111" s="322">
        <f t="shared" si="185"/>
        <v>0</v>
      </c>
      <c r="X111" s="322">
        <f t="shared" si="185"/>
        <v>0</v>
      </c>
      <c r="Y111" s="322">
        <f t="shared" si="185"/>
        <v>0</v>
      </c>
      <c r="Z111" s="322">
        <f t="shared" si="185"/>
        <v>0</v>
      </c>
      <c r="AA111" s="322">
        <f t="shared" si="185"/>
        <v>0</v>
      </c>
      <c r="AB111" s="322">
        <f t="shared" si="185"/>
        <v>0</v>
      </c>
      <c r="AC111" s="322">
        <f t="shared" si="185"/>
        <v>0</v>
      </c>
      <c r="AD111" s="322">
        <f t="shared" si="185"/>
        <v>0</v>
      </c>
      <c r="AE111" s="322">
        <f t="shared" si="185"/>
        <v>0</v>
      </c>
      <c r="AF111" s="322">
        <f t="shared" si="185"/>
        <v>0</v>
      </c>
      <c r="AG111" s="322">
        <f t="shared" si="185"/>
        <v>0</v>
      </c>
      <c r="AH111" s="322">
        <f t="shared" si="185"/>
        <v>0</v>
      </c>
      <c r="AI111" s="322">
        <f t="shared" si="185"/>
        <v>0</v>
      </c>
      <c r="AJ111" s="322">
        <f t="shared" si="185"/>
        <v>0</v>
      </c>
      <c r="AK111" s="322">
        <f t="shared" si="185"/>
        <v>0</v>
      </c>
      <c r="AL111" s="322">
        <f t="shared" si="185"/>
        <v>0</v>
      </c>
      <c r="AM111" s="322">
        <f t="shared" si="185"/>
        <v>0</v>
      </c>
      <c r="AN111" s="322">
        <f t="shared" si="185"/>
        <v>0</v>
      </c>
      <c r="AO111" s="322">
        <f t="shared" si="185"/>
        <v>0</v>
      </c>
      <c r="AP111" s="322">
        <f t="shared" si="185"/>
        <v>0</v>
      </c>
      <c r="AQ111" s="322">
        <f t="shared" si="185"/>
        <v>0</v>
      </c>
      <c r="AR111" s="322">
        <f t="shared" si="185"/>
        <v>0</v>
      </c>
      <c r="AS111" s="322">
        <f t="shared" si="185"/>
        <v>0</v>
      </c>
      <c r="AT111" s="322">
        <f t="shared" si="185"/>
        <v>0</v>
      </c>
      <c r="AU111" s="322">
        <f t="shared" si="185"/>
        <v>0</v>
      </c>
      <c r="AV111" s="322">
        <f t="shared" si="185"/>
        <v>0</v>
      </c>
      <c r="AW111" s="322">
        <f t="shared" si="185"/>
        <v>0</v>
      </c>
      <c r="AX111" s="322">
        <f t="shared" si="185"/>
        <v>0</v>
      </c>
      <c r="AY111" s="322">
        <f t="shared" si="185"/>
        <v>0</v>
      </c>
      <c r="AZ111" s="322">
        <f t="shared" si="185"/>
        <v>0</v>
      </c>
      <c r="BA111" s="322">
        <f t="shared" si="185"/>
        <v>0</v>
      </c>
      <c r="BB111" s="322">
        <f t="shared" si="185"/>
        <v>0</v>
      </c>
      <c r="BC111" s="322">
        <f t="shared" si="185"/>
        <v>0</v>
      </c>
      <c r="BD111" s="322">
        <f t="shared" si="185"/>
        <v>0</v>
      </c>
      <c r="BE111" s="322">
        <f t="shared" si="185"/>
        <v>0</v>
      </c>
      <c r="BF111" s="322">
        <f t="shared" si="185"/>
        <v>0</v>
      </c>
      <c r="BG111" s="322">
        <f t="shared" si="185"/>
        <v>0</v>
      </c>
      <c r="BH111" s="322">
        <f t="shared" si="185"/>
        <v>0</v>
      </c>
      <c r="BI111" s="322">
        <f t="shared" si="185"/>
        <v>0</v>
      </c>
      <c r="BJ111" s="322">
        <f t="shared" si="185"/>
        <v>0</v>
      </c>
      <c r="BK111" s="322">
        <f t="shared" si="185"/>
        <v>0</v>
      </c>
      <c r="BL111" s="322">
        <f t="shared" si="185"/>
        <v>0</v>
      </c>
      <c r="BM111" s="322">
        <f t="shared" si="185"/>
        <v>0</v>
      </c>
      <c r="BN111" s="322">
        <f t="shared" si="185"/>
        <v>0</v>
      </c>
      <c r="BO111" s="322">
        <f t="shared" si="185"/>
        <v>0</v>
      </c>
      <c r="BP111" s="322">
        <f t="shared" ref="BP111:EA111" si="186">IF(BP108&gt;0,0,-BP105*$C$37)</f>
        <v>0</v>
      </c>
      <c r="BQ111" s="322">
        <f t="shared" si="186"/>
        <v>0</v>
      </c>
      <c r="BR111" s="322">
        <f t="shared" si="186"/>
        <v>0</v>
      </c>
      <c r="BS111" s="322">
        <f t="shared" si="186"/>
        <v>0</v>
      </c>
      <c r="BT111" s="322">
        <f t="shared" si="186"/>
        <v>0</v>
      </c>
      <c r="BU111" s="322">
        <f t="shared" si="186"/>
        <v>0</v>
      </c>
      <c r="BV111" s="322">
        <f t="shared" si="186"/>
        <v>0</v>
      </c>
      <c r="BW111" s="322">
        <f t="shared" si="186"/>
        <v>0</v>
      </c>
      <c r="BX111" s="322">
        <f t="shared" si="186"/>
        <v>0</v>
      </c>
      <c r="BY111" s="322">
        <f t="shared" si="186"/>
        <v>0</v>
      </c>
      <c r="BZ111" s="322">
        <f t="shared" si="186"/>
        <v>0</v>
      </c>
      <c r="CA111" s="322">
        <f t="shared" si="186"/>
        <v>0</v>
      </c>
      <c r="CB111" s="322">
        <f t="shared" si="186"/>
        <v>0</v>
      </c>
      <c r="CC111" s="322">
        <f t="shared" si="186"/>
        <v>0</v>
      </c>
      <c r="CD111" s="322">
        <f t="shared" si="186"/>
        <v>0</v>
      </c>
      <c r="CE111" s="322">
        <f t="shared" si="186"/>
        <v>0</v>
      </c>
      <c r="CF111" s="322">
        <f t="shared" si="186"/>
        <v>0</v>
      </c>
      <c r="CG111" s="322">
        <f t="shared" si="186"/>
        <v>0</v>
      </c>
      <c r="CH111" s="322">
        <f t="shared" si="186"/>
        <v>0</v>
      </c>
      <c r="CI111" s="322">
        <f t="shared" si="186"/>
        <v>0</v>
      </c>
      <c r="CJ111" s="322">
        <f t="shared" si="186"/>
        <v>0</v>
      </c>
      <c r="CK111" s="322">
        <f t="shared" si="186"/>
        <v>0</v>
      </c>
      <c r="CL111" s="322">
        <f t="shared" si="186"/>
        <v>0</v>
      </c>
      <c r="CM111" s="322">
        <f t="shared" si="186"/>
        <v>0</v>
      </c>
      <c r="CN111" s="322">
        <f t="shared" si="186"/>
        <v>0</v>
      </c>
      <c r="CO111" s="322">
        <f t="shared" si="186"/>
        <v>0</v>
      </c>
      <c r="CP111" s="322">
        <f t="shared" si="186"/>
        <v>0</v>
      </c>
      <c r="CQ111" s="322">
        <f t="shared" si="186"/>
        <v>0</v>
      </c>
      <c r="CR111" s="322">
        <f t="shared" si="186"/>
        <v>0</v>
      </c>
      <c r="CS111" s="322">
        <f t="shared" si="186"/>
        <v>0</v>
      </c>
      <c r="CT111" s="322">
        <f t="shared" si="186"/>
        <v>0</v>
      </c>
      <c r="CU111" s="322">
        <f t="shared" si="186"/>
        <v>0</v>
      </c>
      <c r="CV111" s="322">
        <f t="shared" si="186"/>
        <v>0</v>
      </c>
      <c r="CW111" s="322">
        <f t="shared" si="186"/>
        <v>0</v>
      </c>
      <c r="CX111" s="322">
        <f t="shared" si="186"/>
        <v>0</v>
      </c>
      <c r="CY111" s="322">
        <f t="shared" si="186"/>
        <v>0</v>
      </c>
      <c r="CZ111" s="322">
        <f t="shared" si="186"/>
        <v>0</v>
      </c>
      <c r="DA111" s="322">
        <f t="shared" si="186"/>
        <v>0</v>
      </c>
      <c r="DB111" s="322">
        <f t="shared" si="186"/>
        <v>0</v>
      </c>
      <c r="DC111" s="322">
        <f t="shared" si="186"/>
        <v>0</v>
      </c>
      <c r="DD111" s="322">
        <f t="shared" si="186"/>
        <v>0</v>
      </c>
      <c r="DE111" s="322">
        <f t="shared" si="186"/>
        <v>0</v>
      </c>
      <c r="DF111" s="322">
        <f t="shared" si="186"/>
        <v>0</v>
      </c>
      <c r="DG111" s="322">
        <f t="shared" si="186"/>
        <v>0</v>
      </c>
      <c r="DH111" s="322">
        <f t="shared" si="186"/>
        <v>0</v>
      </c>
      <c r="DI111" s="322">
        <f t="shared" si="186"/>
        <v>0</v>
      </c>
      <c r="DJ111" s="322">
        <f t="shared" si="186"/>
        <v>0</v>
      </c>
      <c r="DK111" s="322">
        <f t="shared" si="186"/>
        <v>0</v>
      </c>
      <c r="DL111" s="322">
        <f t="shared" si="186"/>
        <v>0</v>
      </c>
      <c r="DM111" s="322">
        <f t="shared" si="186"/>
        <v>0</v>
      </c>
      <c r="DN111" s="322">
        <f t="shared" si="186"/>
        <v>0</v>
      </c>
      <c r="DO111" s="322">
        <f t="shared" si="186"/>
        <v>0</v>
      </c>
      <c r="DP111" s="322">
        <f t="shared" si="186"/>
        <v>0</v>
      </c>
      <c r="DQ111" s="322">
        <f t="shared" si="186"/>
        <v>0</v>
      </c>
      <c r="DR111" s="322">
        <f t="shared" si="186"/>
        <v>0</v>
      </c>
      <c r="DS111" s="322">
        <f t="shared" si="186"/>
        <v>0</v>
      </c>
      <c r="DT111" s="322">
        <f t="shared" si="186"/>
        <v>0</v>
      </c>
      <c r="DU111" s="322">
        <f t="shared" si="186"/>
        <v>0</v>
      </c>
      <c r="DV111" s="322">
        <f t="shared" si="186"/>
        <v>0</v>
      </c>
      <c r="DW111" s="322">
        <f t="shared" si="186"/>
        <v>0</v>
      </c>
      <c r="DX111" s="322">
        <f t="shared" si="186"/>
        <v>0</v>
      </c>
      <c r="DY111" s="322">
        <f t="shared" si="186"/>
        <v>0</v>
      </c>
      <c r="DZ111" s="322">
        <f t="shared" si="186"/>
        <v>0</v>
      </c>
      <c r="EA111" s="322">
        <f t="shared" si="186"/>
        <v>0</v>
      </c>
      <c r="EB111" s="322">
        <f t="shared" ref="EB111:GM111" si="187">IF(EB108&gt;0,0,-EB105*$C$37)</f>
        <v>0</v>
      </c>
      <c r="EC111" s="322">
        <f t="shared" si="187"/>
        <v>0</v>
      </c>
      <c r="ED111" s="322">
        <f t="shared" si="187"/>
        <v>0</v>
      </c>
      <c r="EE111" s="322">
        <f t="shared" si="187"/>
        <v>0</v>
      </c>
      <c r="EF111" s="322">
        <f t="shared" si="187"/>
        <v>0</v>
      </c>
      <c r="EG111" s="322">
        <f t="shared" si="187"/>
        <v>0</v>
      </c>
      <c r="EH111" s="322">
        <f t="shared" si="187"/>
        <v>0</v>
      </c>
      <c r="EI111" s="322">
        <f t="shared" si="187"/>
        <v>0</v>
      </c>
      <c r="EJ111" s="322">
        <f t="shared" si="187"/>
        <v>0</v>
      </c>
      <c r="EK111" s="322">
        <f t="shared" si="187"/>
        <v>0</v>
      </c>
      <c r="EL111" s="322">
        <f t="shared" si="187"/>
        <v>0</v>
      </c>
      <c r="EM111" s="322">
        <f t="shared" si="187"/>
        <v>0</v>
      </c>
      <c r="EN111" s="322">
        <f t="shared" si="187"/>
        <v>0</v>
      </c>
      <c r="EO111" s="322">
        <f t="shared" si="187"/>
        <v>0</v>
      </c>
      <c r="EP111" s="322">
        <f t="shared" si="187"/>
        <v>0</v>
      </c>
      <c r="EQ111" s="322">
        <f t="shared" si="187"/>
        <v>0</v>
      </c>
      <c r="ER111" s="322">
        <f t="shared" si="187"/>
        <v>0</v>
      </c>
      <c r="ES111" s="322">
        <f t="shared" si="187"/>
        <v>0</v>
      </c>
      <c r="ET111" s="322">
        <f t="shared" si="187"/>
        <v>0</v>
      </c>
      <c r="EU111" s="322">
        <f t="shared" si="187"/>
        <v>0</v>
      </c>
      <c r="EV111" s="322">
        <f t="shared" si="187"/>
        <v>0</v>
      </c>
      <c r="EW111" s="322">
        <f t="shared" si="187"/>
        <v>0</v>
      </c>
      <c r="EX111" s="322">
        <f t="shared" si="187"/>
        <v>0</v>
      </c>
      <c r="EY111" s="322">
        <f t="shared" si="187"/>
        <v>0</v>
      </c>
      <c r="EZ111" s="322">
        <f t="shared" si="187"/>
        <v>0</v>
      </c>
      <c r="FA111" s="322">
        <f t="shared" si="187"/>
        <v>0</v>
      </c>
      <c r="FB111" s="322">
        <f t="shared" si="187"/>
        <v>0</v>
      </c>
      <c r="FC111" s="322">
        <f t="shared" si="187"/>
        <v>0</v>
      </c>
      <c r="FD111" s="322">
        <f t="shared" si="187"/>
        <v>0</v>
      </c>
      <c r="FE111" s="322">
        <f t="shared" si="187"/>
        <v>0</v>
      </c>
      <c r="FF111" s="322">
        <f t="shared" si="187"/>
        <v>0</v>
      </c>
      <c r="FG111" s="322">
        <f t="shared" si="187"/>
        <v>0</v>
      </c>
      <c r="FH111" s="322">
        <f t="shared" si="187"/>
        <v>0</v>
      </c>
      <c r="FI111" s="322">
        <f t="shared" si="187"/>
        <v>0</v>
      </c>
      <c r="FJ111" s="322">
        <f t="shared" si="187"/>
        <v>0</v>
      </c>
      <c r="FK111" s="322">
        <f t="shared" si="187"/>
        <v>0</v>
      </c>
      <c r="FL111" s="322">
        <f t="shared" si="187"/>
        <v>0</v>
      </c>
      <c r="FM111" s="322">
        <f t="shared" si="187"/>
        <v>0</v>
      </c>
      <c r="FN111" s="322">
        <f t="shared" si="187"/>
        <v>0</v>
      </c>
      <c r="FO111" s="322">
        <f t="shared" si="187"/>
        <v>0</v>
      </c>
      <c r="FP111" s="322">
        <f t="shared" si="187"/>
        <v>0</v>
      </c>
      <c r="FQ111" s="322">
        <f t="shared" si="187"/>
        <v>0</v>
      </c>
      <c r="FR111" s="322">
        <f t="shared" si="187"/>
        <v>0</v>
      </c>
      <c r="FS111" s="322">
        <f t="shared" si="187"/>
        <v>0</v>
      </c>
      <c r="FT111" s="322">
        <f t="shared" si="187"/>
        <v>0</v>
      </c>
      <c r="FU111" s="322">
        <f t="shared" si="187"/>
        <v>0</v>
      </c>
      <c r="FV111" s="322">
        <f t="shared" si="187"/>
        <v>0</v>
      </c>
      <c r="FW111" s="322">
        <f t="shared" si="187"/>
        <v>0</v>
      </c>
      <c r="FX111" s="322">
        <f t="shared" si="187"/>
        <v>0</v>
      </c>
      <c r="FY111" s="322">
        <f t="shared" si="187"/>
        <v>0</v>
      </c>
      <c r="FZ111" s="322">
        <f t="shared" si="187"/>
        <v>0</v>
      </c>
      <c r="GA111" s="322">
        <f t="shared" si="187"/>
        <v>0</v>
      </c>
      <c r="GB111" s="322">
        <f t="shared" si="187"/>
        <v>0</v>
      </c>
      <c r="GC111" s="322">
        <f t="shared" si="187"/>
        <v>0</v>
      </c>
      <c r="GD111" s="322">
        <f t="shared" si="187"/>
        <v>0</v>
      </c>
      <c r="GE111" s="322">
        <f t="shared" si="187"/>
        <v>0</v>
      </c>
      <c r="GF111" s="322">
        <f t="shared" si="187"/>
        <v>0</v>
      </c>
      <c r="GG111" s="322">
        <f t="shared" si="187"/>
        <v>0</v>
      </c>
      <c r="GH111" s="322">
        <f t="shared" si="187"/>
        <v>0</v>
      </c>
      <c r="GI111" s="322">
        <f t="shared" si="187"/>
        <v>0</v>
      </c>
      <c r="GJ111" s="322">
        <f t="shared" si="187"/>
        <v>0</v>
      </c>
      <c r="GK111" s="322">
        <f t="shared" si="187"/>
        <v>0</v>
      </c>
      <c r="GL111" s="322">
        <f t="shared" si="187"/>
        <v>0</v>
      </c>
      <c r="GM111" s="322">
        <f t="shared" si="187"/>
        <v>0</v>
      </c>
      <c r="GN111" s="322">
        <f t="shared" ref="GN111:IY111" si="188">IF(GN108&gt;0,0,-GN105*$C$37)</f>
        <v>0</v>
      </c>
      <c r="GO111" s="322">
        <f t="shared" si="188"/>
        <v>0</v>
      </c>
      <c r="GP111" s="322">
        <f t="shared" si="188"/>
        <v>0</v>
      </c>
      <c r="GQ111" s="322">
        <f t="shared" si="188"/>
        <v>0</v>
      </c>
      <c r="GR111" s="322">
        <f t="shared" si="188"/>
        <v>0</v>
      </c>
      <c r="GS111" s="322">
        <f t="shared" si="188"/>
        <v>0</v>
      </c>
      <c r="GT111" s="322">
        <f t="shared" si="188"/>
        <v>0</v>
      </c>
      <c r="GU111" s="322">
        <f t="shared" si="188"/>
        <v>0</v>
      </c>
      <c r="GV111" s="322">
        <f t="shared" si="188"/>
        <v>0</v>
      </c>
      <c r="GW111" s="322">
        <f t="shared" si="188"/>
        <v>0</v>
      </c>
      <c r="GX111" s="322">
        <f t="shared" si="188"/>
        <v>0</v>
      </c>
      <c r="GY111" s="322">
        <f t="shared" si="188"/>
        <v>0</v>
      </c>
      <c r="GZ111" s="322">
        <f t="shared" si="188"/>
        <v>0</v>
      </c>
      <c r="HA111" s="322">
        <f t="shared" si="188"/>
        <v>0</v>
      </c>
      <c r="HB111" s="322">
        <f t="shared" si="188"/>
        <v>0</v>
      </c>
      <c r="HC111" s="322">
        <f t="shared" si="188"/>
        <v>0</v>
      </c>
      <c r="HD111" s="322">
        <f t="shared" si="188"/>
        <v>0</v>
      </c>
      <c r="HE111" s="322">
        <f t="shared" si="188"/>
        <v>0</v>
      </c>
      <c r="HF111" s="322">
        <f t="shared" si="188"/>
        <v>0</v>
      </c>
      <c r="HG111" s="322">
        <f t="shared" si="188"/>
        <v>0</v>
      </c>
      <c r="HH111" s="322">
        <f t="shared" si="188"/>
        <v>0</v>
      </c>
      <c r="HI111" s="322">
        <f t="shared" si="188"/>
        <v>0</v>
      </c>
      <c r="HJ111" s="322">
        <f t="shared" si="188"/>
        <v>0</v>
      </c>
      <c r="HK111" s="322">
        <f t="shared" si="188"/>
        <v>0</v>
      </c>
      <c r="HL111" s="322">
        <f t="shared" si="188"/>
        <v>0</v>
      </c>
      <c r="HM111" s="322">
        <f t="shared" si="188"/>
        <v>0</v>
      </c>
      <c r="HN111" s="322">
        <f t="shared" si="188"/>
        <v>0</v>
      </c>
      <c r="HO111" s="322">
        <f t="shared" si="188"/>
        <v>0</v>
      </c>
      <c r="HP111" s="322">
        <f t="shared" si="188"/>
        <v>0</v>
      </c>
      <c r="HQ111" s="322">
        <f t="shared" si="188"/>
        <v>0</v>
      </c>
      <c r="HR111" s="322">
        <f t="shared" si="188"/>
        <v>0</v>
      </c>
      <c r="HS111" s="322">
        <f t="shared" si="188"/>
        <v>0</v>
      </c>
      <c r="HT111" s="322">
        <f t="shared" si="188"/>
        <v>0</v>
      </c>
      <c r="HU111" s="322">
        <f t="shared" si="188"/>
        <v>0</v>
      </c>
      <c r="HV111" s="322">
        <f t="shared" si="188"/>
        <v>0</v>
      </c>
      <c r="HW111" s="322">
        <f t="shared" si="188"/>
        <v>0</v>
      </c>
      <c r="HX111" s="322">
        <f t="shared" si="188"/>
        <v>0</v>
      </c>
      <c r="HY111" s="322">
        <f t="shared" si="188"/>
        <v>0</v>
      </c>
      <c r="HZ111" s="322">
        <f t="shared" si="188"/>
        <v>0</v>
      </c>
      <c r="IA111" s="322">
        <f t="shared" si="188"/>
        <v>0</v>
      </c>
      <c r="IB111" s="322">
        <f t="shared" si="188"/>
        <v>0</v>
      </c>
      <c r="IC111" s="322">
        <f t="shared" si="188"/>
        <v>0</v>
      </c>
      <c r="ID111" s="322">
        <f t="shared" si="188"/>
        <v>0</v>
      </c>
      <c r="IE111" s="322">
        <f t="shared" si="188"/>
        <v>0</v>
      </c>
      <c r="IF111" s="322">
        <f t="shared" si="188"/>
        <v>0</v>
      </c>
      <c r="IG111" s="322">
        <f t="shared" si="188"/>
        <v>0</v>
      </c>
      <c r="IH111" s="322">
        <f t="shared" si="188"/>
        <v>0</v>
      </c>
      <c r="II111" s="322">
        <f t="shared" si="188"/>
        <v>0</v>
      </c>
      <c r="IJ111" s="322">
        <f t="shared" si="188"/>
        <v>0</v>
      </c>
      <c r="IK111" s="322">
        <f t="shared" si="188"/>
        <v>0</v>
      </c>
      <c r="IL111" s="322">
        <f t="shared" si="188"/>
        <v>0</v>
      </c>
      <c r="IM111" s="322">
        <f t="shared" si="188"/>
        <v>0</v>
      </c>
      <c r="IN111" s="322">
        <f t="shared" si="188"/>
        <v>0</v>
      </c>
      <c r="IO111" s="322">
        <f t="shared" si="188"/>
        <v>0</v>
      </c>
      <c r="IP111" s="322">
        <f t="shared" si="188"/>
        <v>0</v>
      </c>
      <c r="IQ111" s="322">
        <f t="shared" si="188"/>
        <v>0</v>
      </c>
      <c r="IR111" s="322">
        <f t="shared" si="188"/>
        <v>0</v>
      </c>
      <c r="IS111" s="322">
        <f t="shared" si="188"/>
        <v>0</v>
      </c>
      <c r="IT111" s="322">
        <f t="shared" si="188"/>
        <v>0</v>
      </c>
      <c r="IU111" s="322">
        <f t="shared" si="188"/>
        <v>0</v>
      </c>
      <c r="IV111" s="322">
        <f t="shared" si="188"/>
        <v>0</v>
      </c>
      <c r="IW111" s="322">
        <f t="shared" si="188"/>
        <v>0</v>
      </c>
      <c r="IX111" s="322">
        <f t="shared" si="188"/>
        <v>0</v>
      </c>
      <c r="IY111" s="322">
        <f t="shared" si="188"/>
        <v>0</v>
      </c>
      <c r="IZ111" s="322">
        <f t="shared" ref="IZ111:JV111" si="189">IF(IZ108&gt;0,0,-IZ105*$C$37)</f>
        <v>0</v>
      </c>
      <c r="JA111" s="322">
        <f t="shared" si="189"/>
        <v>0</v>
      </c>
      <c r="JB111" s="322">
        <f t="shared" si="189"/>
        <v>0</v>
      </c>
      <c r="JC111" s="322">
        <f t="shared" si="189"/>
        <v>0</v>
      </c>
      <c r="JD111" s="322">
        <f t="shared" si="189"/>
        <v>0</v>
      </c>
      <c r="JE111" s="322">
        <f t="shared" si="189"/>
        <v>0</v>
      </c>
      <c r="JF111" s="322">
        <f t="shared" si="189"/>
        <v>0</v>
      </c>
      <c r="JG111" s="322">
        <f t="shared" si="189"/>
        <v>0</v>
      </c>
      <c r="JH111" s="322">
        <f t="shared" si="189"/>
        <v>0</v>
      </c>
      <c r="JI111" s="322">
        <f t="shared" si="189"/>
        <v>0</v>
      </c>
      <c r="JJ111" s="322">
        <f t="shared" si="189"/>
        <v>0</v>
      </c>
      <c r="JK111" s="322">
        <f t="shared" si="189"/>
        <v>0</v>
      </c>
      <c r="JL111" s="322">
        <f t="shared" si="189"/>
        <v>0</v>
      </c>
      <c r="JM111" s="322">
        <f t="shared" si="189"/>
        <v>0</v>
      </c>
      <c r="JN111" s="322">
        <f t="shared" si="189"/>
        <v>0</v>
      </c>
      <c r="JO111" s="322">
        <f t="shared" si="189"/>
        <v>0</v>
      </c>
      <c r="JP111" s="322">
        <f t="shared" si="189"/>
        <v>0</v>
      </c>
      <c r="JQ111" s="322">
        <f t="shared" si="189"/>
        <v>0</v>
      </c>
      <c r="JR111" s="322">
        <f t="shared" si="189"/>
        <v>0</v>
      </c>
      <c r="JS111" s="322">
        <f t="shared" si="189"/>
        <v>0</v>
      </c>
      <c r="JT111" s="322">
        <f t="shared" si="189"/>
        <v>0</v>
      </c>
      <c r="JU111" s="322">
        <f t="shared" si="189"/>
        <v>0</v>
      </c>
      <c r="JV111" s="322">
        <f t="shared" si="189"/>
        <v>0</v>
      </c>
    </row>
    <row r="112" spans="1:282" ht="30" hidden="1" x14ac:dyDescent="0.25">
      <c r="A112" s="326" t="s">
        <v>480</v>
      </c>
      <c r="B112" s="313"/>
      <c r="C112" s="340">
        <f>-(C107+C111)</f>
        <v>0</v>
      </c>
      <c r="D112" s="340">
        <f t="shared" ref="D112:BO112" si="190">-(D107+D111)</f>
        <v>0</v>
      </c>
      <c r="E112" s="340">
        <f t="shared" si="190"/>
        <v>0</v>
      </c>
      <c r="F112" s="340">
        <f t="shared" si="190"/>
        <v>0</v>
      </c>
      <c r="G112" s="340">
        <f t="shared" si="190"/>
        <v>0</v>
      </c>
      <c r="H112" s="340">
        <f t="shared" si="190"/>
        <v>0</v>
      </c>
      <c r="I112" s="340">
        <f t="shared" si="190"/>
        <v>0</v>
      </c>
      <c r="J112" s="340">
        <f t="shared" si="190"/>
        <v>0</v>
      </c>
      <c r="K112" s="340">
        <f t="shared" si="190"/>
        <v>0</v>
      </c>
      <c r="L112" s="340">
        <f t="shared" si="190"/>
        <v>0</v>
      </c>
      <c r="M112" s="340">
        <f t="shared" si="190"/>
        <v>0</v>
      </c>
      <c r="N112" s="340">
        <f t="shared" si="190"/>
        <v>0</v>
      </c>
      <c r="O112" s="340">
        <f t="shared" si="190"/>
        <v>0</v>
      </c>
      <c r="P112" s="340">
        <f t="shared" si="190"/>
        <v>0</v>
      </c>
      <c r="Q112" s="340">
        <f t="shared" si="190"/>
        <v>0</v>
      </c>
      <c r="R112" s="340">
        <f t="shared" si="190"/>
        <v>0</v>
      </c>
      <c r="S112" s="340">
        <f t="shared" si="190"/>
        <v>0</v>
      </c>
      <c r="T112" s="340">
        <f t="shared" si="190"/>
        <v>0</v>
      </c>
      <c r="U112" s="340">
        <f t="shared" si="190"/>
        <v>0</v>
      </c>
      <c r="V112" s="340">
        <f t="shared" si="190"/>
        <v>0</v>
      </c>
      <c r="W112" s="340">
        <f t="shared" si="190"/>
        <v>0</v>
      </c>
      <c r="X112" s="340">
        <f t="shared" si="190"/>
        <v>0</v>
      </c>
      <c r="Y112" s="340">
        <f t="shared" si="190"/>
        <v>0</v>
      </c>
      <c r="Z112" s="340">
        <f t="shared" si="190"/>
        <v>0</v>
      </c>
      <c r="AA112" s="340">
        <f t="shared" si="190"/>
        <v>0</v>
      </c>
      <c r="AB112" s="340">
        <f t="shared" si="190"/>
        <v>0</v>
      </c>
      <c r="AC112" s="340">
        <f t="shared" si="190"/>
        <v>0</v>
      </c>
      <c r="AD112" s="340">
        <f t="shared" si="190"/>
        <v>0</v>
      </c>
      <c r="AE112" s="340">
        <f t="shared" si="190"/>
        <v>0</v>
      </c>
      <c r="AF112" s="340">
        <f t="shared" si="190"/>
        <v>0</v>
      </c>
      <c r="AG112" s="340">
        <f t="shared" si="190"/>
        <v>0</v>
      </c>
      <c r="AH112" s="340">
        <f t="shared" si="190"/>
        <v>0</v>
      </c>
      <c r="AI112" s="340">
        <f t="shared" si="190"/>
        <v>0</v>
      </c>
      <c r="AJ112" s="340">
        <f t="shared" si="190"/>
        <v>0</v>
      </c>
      <c r="AK112" s="340">
        <f t="shared" si="190"/>
        <v>0</v>
      </c>
      <c r="AL112" s="340">
        <f t="shared" si="190"/>
        <v>0</v>
      </c>
      <c r="AM112" s="340">
        <f t="shared" si="190"/>
        <v>0</v>
      </c>
      <c r="AN112" s="340">
        <f t="shared" si="190"/>
        <v>0</v>
      </c>
      <c r="AO112" s="340">
        <f t="shared" si="190"/>
        <v>0</v>
      </c>
      <c r="AP112" s="340">
        <f t="shared" si="190"/>
        <v>0</v>
      </c>
      <c r="AQ112" s="340">
        <f t="shared" si="190"/>
        <v>0</v>
      </c>
      <c r="AR112" s="340">
        <f t="shared" si="190"/>
        <v>0</v>
      </c>
      <c r="AS112" s="340">
        <f t="shared" si="190"/>
        <v>0</v>
      </c>
      <c r="AT112" s="340">
        <f t="shared" si="190"/>
        <v>0</v>
      </c>
      <c r="AU112" s="340">
        <f t="shared" si="190"/>
        <v>0</v>
      </c>
      <c r="AV112" s="340">
        <f t="shared" si="190"/>
        <v>0</v>
      </c>
      <c r="AW112" s="340">
        <f t="shared" si="190"/>
        <v>0</v>
      </c>
      <c r="AX112" s="340">
        <f t="shared" si="190"/>
        <v>0</v>
      </c>
      <c r="AY112" s="340">
        <f t="shared" si="190"/>
        <v>0</v>
      </c>
      <c r="AZ112" s="340">
        <f t="shared" si="190"/>
        <v>0</v>
      </c>
      <c r="BA112" s="340">
        <f t="shared" si="190"/>
        <v>0</v>
      </c>
      <c r="BB112" s="340">
        <f t="shared" si="190"/>
        <v>0</v>
      </c>
      <c r="BC112" s="340">
        <f t="shared" si="190"/>
        <v>0</v>
      </c>
      <c r="BD112" s="340">
        <f t="shared" si="190"/>
        <v>0</v>
      </c>
      <c r="BE112" s="340">
        <f t="shared" si="190"/>
        <v>0</v>
      </c>
      <c r="BF112" s="340">
        <f t="shared" si="190"/>
        <v>0</v>
      </c>
      <c r="BG112" s="340">
        <f t="shared" si="190"/>
        <v>0</v>
      </c>
      <c r="BH112" s="340">
        <f t="shared" si="190"/>
        <v>0</v>
      </c>
      <c r="BI112" s="340">
        <f t="shared" si="190"/>
        <v>0</v>
      </c>
      <c r="BJ112" s="340">
        <f t="shared" si="190"/>
        <v>0</v>
      </c>
      <c r="BK112" s="340">
        <f t="shared" si="190"/>
        <v>0</v>
      </c>
      <c r="BL112" s="340">
        <f t="shared" si="190"/>
        <v>0</v>
      </c>
      <c r="BM112" s="340">
        <f t="shared" si="190"/>
        <v>0</v>
      </c>
      <c r="BN112" s="340">
        <f t="shared" si="190"/>
        <v>0</v>
      </c>
      <c r="BO112" s="340">
        <f t="shared" si="190"/>
        <v>0</v>
      </c>
      <c r="BP112" s="340">
        <f t="shared" ref="BP112:EA112" si="191">-(BP107+BP111)</f>
        <v>0</v>
      </c>
      <c r="BQ112" s="340">
        <f t="shared" si="191"/>
        <v>0</v>
      </c>
      <c r="BR112" s="340">
        <f t="shared" si="191"/>
        <v>0</v>
      </c>
      <c r="BS112" s="340">
        <f t="shared" si="191"/>
        <v>0</v>
      </c>
      <c r="BT112" s="340">
        <f t="shared" si="191"/>
        <v>0</v>
      </c>
      <c r="BU112" s="340">
        <f t="shared" si="191"/>
        <v>0</v>
      </c>
      <c r="BV112" s="340">
        <f t="shared" si="191"/>
        <v>0</v>
      </c>
      <c r="BW112" s="340">
        <f t="shared" si="191"/>
        <v>0</v>
      </c>
      <c r="BX112" s="340">
        <f t="shared" si="191"/>
        <v>0</v>
      </c>
      <c r="BY112" s="340">
        <f t="shared" si="191"/>
        <v>0</v>
      </c>
      <c r="BZ112" s="340">
        <f t="shared" si="191"/>
        <v>0</v>
      </c>
      <c r="CA112" s="340">
        <f t="shared" si="191"/>
        <v>0</v>
      </c>
      <c r="CB112" s="340">
        <f t="shared" si="191"/>
        <v>0</v>
      </c>
      <c r="CC112" s="340">
        <f t="shared" si="191"/>
        <v>0</v>
      </c>
      <c r="CD112" s="340">
        <f t="shared" si="191"/>
        <v>0</v>
      </c>
      <c r="CE112" s="340">
        <f t="shared" si="191"/>
        <v>0</v>
      </c>
      <c r="CF112" s="340">
        <f t="shared" si="191"/>
        <v>0</v>
      </c>
      <c r="CG112" s="340">
        <f t="shared" si="191"/>
        <v>0</v>
      </c>
      <c r="CH112" s="340">
        <f t="shared" si="191"/>
        <v>0</v>
      </c>
      <c r="CI112" s="340">
        <f t="shared" si="191"/>
        <v>0</v>
      </c>
      <c r="CJ112" s="340">
        <f t="shared" si="191"/>
        <v>0</v>
      </c>
      <c r="CK112" s="340">
        <f t="shared" si="191"/>
        <v>0</v>
      </c>
      <c r="CL112" s="340">
        <f t="shared" si="191"/>
        <v>0</v>
      </c>
      <c r="CM112" s="340">
        <f t="shared" si="191"/>
        <v>0</v>
      </c>
      <c r="CN112" s="340">
        <f t="shared" si="191"/>
        <v>0</v>
      </c>
      <c r="CO112" s="340">
        <f t="shared" si="191"/>
        <v>0</v>
      </c>
      <c r="CP112" s="340">
        <f t="shared" si="191"/>
        <v>0</v>
      </c>
      <c r="CQ112" s="340">
        <f t="shared" si="191"/>
        <v>0</v>
      </c>
      <c r="CR112" s="340">
        <f t="shared" si="191"/>
        <v>0</v>
      </c>
      <c r="CS112" s="340">
        <f t="shared" si="191"/>
        <v>0</v>
      </c>
      <c r="CT112" s="340">
        <f t="shared" si="191"/>
        <v>0</v>
      </c>
      <c r="CU112" s="340">
        <f t="shared" si="191"/>
        <v>0</v>
      </c>
      <c r="CV112" s="340">
        <f t="shared" si="191"/>
        <v>0</v>
      </c>
      <c r="CW112" s="340">
        <f t="shared" si="191"/>
        <v>0</v>
      </c>
      <c r="CX112" s="340">
        <f t="shared" si="191"/>
        <v>0</v>
      </c>
      <c r="CY112" s="340">
        <f t="shared" si="191"/>
        <v>0</v>
      </c>
      <c r="CZ112" s="340">
        <f t="shared" si="191"/>
        <v>0</v>
      </c>
      <c r="DA112" s="340">
        <f t="shared" si="191"/>
        <v>0</v>
      </c>
      <c r="DB112" s="340">
        <f t="shared" si="191"/>
        <v>0</v>
      </c>
      <c r="DC112" s="340">
        <f t="shared" si="191"/>
        <v>0</v>
      </c>
      <c r="DD112" s="340">
        <f t="shared" si="191"/>
        <v>0</v>
      </c>
      <c r="DE112" s="340">
        <f t="shared" si="191"/>
        <v>0</v>
      </c>
      <c r="DF112" s="340">
        <f t="shared" si="191"/>
        <v>0</v>
      </c>
      <c r="DG112" s="340">
        <f t="shared" si="191"/>
        <v>0</v>
      </c>
      <c r="DH112" s="340">
        <f t="shared" si="191"/>
        <v>0</v>
      </c>
      <c r="DI112" s="340">
        <f t="shared" si="191"/>
        <v>0</v>
      </c>
      <c r="DJ112" s="340">
        <f t="shared" si="191"/>
        <v>0</v>
      </c>
      <c r="DK112" s="340">
        <f t="shared" si="191"/>
        <v>0</v>
      </c>
      <c r="DL112" s="340">
        <f t="shared" si="191"/>
        <v>0</v>
      </c>
      <c r="DM112" s="340">
        <f t="shared" si="191"/>
        <v>0</v>
      </c>
      <c r="DN112" s="340">
        <f t="shared" si="191"/>
        <v>0</v>
      </c>
      <c r="DO112" s="340">
        <f t="shared" si="191"/>
        <v>0</v>
      </c>
      <c r="DP112" s="340">
        <f t="shared" si="191"/>
        <v>0</v>
      </c>
      <c r="DQ112" s="340">
        <f t="shared" si="191"/>
        <v>0</v>
      </c>
      <c r="DR112" s="340">
        <f t="shared" si="191"/>
        <v>0</v>
      </c>
      <c r="DS112" s="340">
        <f t="shared" si="191"/>
        <v>0</v>
      </c>
      <c r="DT112" s="340">
        <f t="shared" si="191"/>
        <v>0</v>
      </c>
      <c r="DU112" s="340">
        <f t="shared" si="191"/>
        <v>0</v>
      </c>
      <c r="DV112" s="340">
        <f t="shared" si="191"/>
        <v>0</v>
      </c>
      <c r="DW112" s="340">
        <f t="shared" si="191"/>
        <v>0</v>
      </c>
      <c r="DX112" s="340">
        <f t="shared" si="191"/>
        <v>0</v>
      </c>
      <c r="DY112" s="340">
        <f t="shared" si="191"/>
        <v>0</v>
      </c>
      <c r="DZ112" s="340">
        <f t="shared" si="191"/>
        <v>0</v>
      </c>
      <c r="EA112" s="340">
        <f t="shared" si="191"/>
        <v>0</v>
      </c>
      <c r="EB112" s="340">
        <f t="shared" ref="EB112:GM112" si="192">-(EB107+EB111)</f>
        <v>0</v>
      </c>
      <c r="EC112" s="340">
        <f t="shared" si="192"/>
        <v>0</v>
      </c>
      <c r="ED112" s="340">
        <f t="shared" si="192"/>
        <v>0</v>
      </c>
      <c r="EE112" s="340">
        <f t="shared" si="192"/>
        <v>0</v>
      </c>
      <c r="EF112" s="340">
        <f t="shared" si="192"/>
        <v>0</v>
      </c>
      <c r="EG112" s="340">
        <f t="shared" si="192"/>
        <v>0</v>
      </c>
      <c r="EH112" s="340">
        <f t="shared" si="192"/>
        <v>0</v>
      </c>
      <c r="EI112" s="340">
        <f t="shared" si="192"/>
        <v>0</v>
      </c>
      <c r="EJ112" s="340">
        <f t="shared" si="192"/>
        <v>0</v>
      </c>
      <c r="EK112" s="340">
        <f t="shared" si="192"/>
        <v>0</v>
      </c>
      <c r="EL112" s="340">
        <f t="shared" si="192"/>
        <v>0</v>
      </c>
      <c r="EM112" s="340">
        <f t="shared" si="192"/>
        <v>0</v>
      </c>
      <c r="EN112" s="340">
        <f t="shared" si="192"/>
        <v>0</v>
      </c>
      <c r="EO112" s="340">
        <f t="shared" si="192"/>
        <v>0</v>
      </c>
      <c r="EP112" s="340">
        <f t="shared" si="192"/>
        <v>0</v>
      </c>
      <c r="EQ112" s="340">
        <f t="shared" si="192"/>
        <v>0</v>
      </c>
      <c r="ER112" s="340">
        <f t="shared" si="192"/>
        <v>0</v>
      </c>
      <c r="ES112" s="340">
        <f t="shared" si="192"/>
        <v>0</v>
      </c>
      <c r="ET112" s="340">
        <f t="shared" si="192"/>
        <v>0</v>
      </c>
      <c r="EU112" s="340">
        <f t="shared" si="192"/>
        <v>0</v>
      </c>
      <c r="EV112" s="340">
        <f t="shared" si="192"/>
        <v>0</v>
      </c>
      <c r="EW112" s="340">
        <f t="shared" si="192"/>
        <v>0</v>
      </c>
      <c r="EX112" s="340">
        <f t="shared" si="192"/>
        <v>0</v>
      </c>
      <c r="EY112" s="340">
        <f t="shared" si="192"/>
        <v>0</v>
      </c>
      <c r="EZ112" s="340">
        <f t="shared" si="192"/>
        <v>0</v>
      </c>
      <c r="FA112" s="340">
        <f t="shared" si="192"/>
        <v>0</v>
      </c>
      <c r="FB112" s="340">
        <f t="shared" si="192"/>
        <v>0</v>
      </c>
      <c r="FC112" s="340">
        <f t="shared" si="192"/>
        <v>0</v>
      </c>
      <c r="FD112" s="340">
        <f t="shared" si="192"/>
        <v>0</v>
      </c>
      <c r="FE112" s="340">
        <f t="shared" si="192"/>
        <v>0</v>
      </c>
      <c r="FF112" s="340">
        <f t="shared" si="192"/>
        <v>0</v>
      </c>
      <c r="FG112" s="340">
        <f t="shared" si="192"/>
        <v>0</v>
      </c>
      <c r="FH112" s="340">
        <f t="shared" si="192"/>
        <v>0</v>
      </c>
      <c r="FI112" s="340">
        <f t="shared" si="192"/>
        <v>0</v>
      </c>
      <c r="FJ112" s="340">
        <f t="shared" si="192"/>
        <v>0</v>
      </c>
      <c r="FK112" s="340">
        <f t="shared" si="192"/>
        <v>0</v>
      </c>
      <c r="FL112" s="340">
        <f t="shared" si="192"/>
        <v>0</v>
      </c>
      <c r="FM112" s="340">
        <f t="shared" si="192"/>
        <v>0</v>
      </c>
      <c r="FN112" s="340">
        <f t="shared" si="192"/>
        <v>0</v>
      </c>
      <c r="FO112" s="340">
        <f t="shared" si="192"/>
        <v>0</v>
      </c>
      <c r="FP112" s="340">
        <f t="shared" si="192"/>
        <v>0</v>
      </c>
      <c r="FQ112" s="340">
        <f t="shared" si="192"/>
        <v>0</v>
      </c>
      <c r="FR112" s="340">
        <f t="shared" si="192"/>
        <v>0</v>
      </c>
      <c r="FS112" s="340">
        <f t="shared" si="192"/>
        <v>0</v>
      </c>
      <c r="FT112" s="340">
        <f t="shared" si="192"/>
        <v>0</v>
      </c>
      <c r="FU112" s="340">
        <f t="shared" si="192"/>
        <v>0</v>
      </c>
      <c r="FV112" s="340">
        <f t="shared" si="192"/>
        <v>0</v>
      </c>
      <c r="FW112" s="340">
        <f t="shared" si="192"/>
        <v>0</v>
      </c>
      <c r="FX112" s="340">
        <f t="shared" si="192"/>
        <v>0</v>
      </c>
      <c r="FY112" s="340">
        <f t="shared" si="192"/>
        <v>0</v>
      </c>
      <c r="FZ112" s="340">
        <f t="shared" si="192"/>
        <v>0</v>
      </c>
      <c r="GA112" s="340">
        <f t="shared" si="192"/>
        <v>0</v>
      </c>
      <c r="GB112" s="340">
        <f t="shared" si="192"/>
        <v>0</v>
      </c>
      <c r="GC112" s="340">
        <f t="shared" si="192"/>
        <v>0</v>
      </c>
      <c r="GD112" s="340">
        <f t="shared" si="192"/>
        <v>0</v>
      </c>
      <c r="GE112" s="340">
        <f t="shared" si="192"/>
        <v>0</v>
      </c>
      <c r="GF112" s="340">
        <f t="shared" si="192"/>
        <v>0</v>
      </c>
      <c r="GG112" s="340">
        <f t="shared" si="192"/>
        <v>0</v>
      </c>
      <c r="GH112" s="340">
        <f t="shared" si="192"/>
        <v>0</v>
      </c>
      <c r="GI112" s="340">
        <f t="shared" si="192"/>
        <v>0</v>
      </c>
      <c r="GJ112" s="340">
        <f t="shared" si="192"/>
        <v>0</v>
      </c>
      <c r="GK112" s="340">
        <f t="shared" si="192"/>
        <v>0</v>
      </c>
      <c r="GL112" s="340">
        <f t="shared" si="192"/>
        <v>0</v>
      </c>
      <c r="GM112" s="340">
        <f t="shared" si="192"/>
        <v>0</v>
      </c>
      <c r="GN112" s="340">
        <f t="shared" ref="GN112:IY112" si="193">-(GN107+GN111)</f>
        <v>0</v>
      </c>
      <c r="GO112" s="340">
        <f t="shared" si="193"/>
        <v>0</v>
      </c>
      <c r="GP112" s="340">
        <f t="shared" si="193"/>
        <v>0</v>
      </c>
      <c r="GQ112" s="340">
        <f t="shared" si="193"/>
        <v>0</v>
      </c>
      <c r="GR112" s="340">
        <f t="shared" si="193"/>
        <v>0</v>
      </c>
      <c r="GS112" s="340">
        <f t="shared" si="193"/>
        <v>0</v>
      </c>
      <c r="GT112" s="340">
        <f t="shared" si="193"/>
        <v>0</v>
      </c>
      <c r="GU112" s="340">
        <f t="shared" si="193"/>
        <v>0</v>
      </c>
      <c r="GV112" s="340">
        <f t="shared" si="193"/>
        <v>0</v>
      </c>
      <c r="GW112" s="340">
        <f t="shared" si="193"/>
        <v>0</v>
      </c>
      <c r="GX112" s="340">
        <f t="shared" si="193"/>
        <v>0</v>
      </c>
      <c r="GY112" s="340">
        <f t="shared" si="193"/>
        <v>0</v>
      </c>
      <c r="GZ112" s="340">
        <f t="shared" si="193"/>
        <v>0</v>
      </c>
      <c r="HA112" s="340">
        <f t="shared" si="193"/>
        <v>0</v>
      </c>
      <c r="HB112" s="340">
        <f t="shared" si="193"/>
        <v>0</v>
      </c>
      <c r="HC112" s="340">
        <f t="shared" si="193"/>
        <v>0</v>
      </c>
      <c r="HD112" s="340">
        <f t="shared" si="193"/>
        <v>0</v>
      </c>
      <c r="HE112" s="340">
        <f t="shared" si="193"/>
        <v>0</v>
      </c>
      <c r="HF112" s="340">
        <f t="shared" si="193"/>
        <v>0</v>
      </c>
      <c r="HG112" s="340">
        <f t="shared" si="193"/>
        <v>0</v>
      </c>
      <c r="HH112" s="340">
        <f t="shared" si="193"/>
        <v>0</v>
      </c>
      <c r="HI112" s="340">
        <f t="shared" si="193"/>
        <v>0</v>
      </c>
      <c r="HJ112" s="340">
        <f t="shared" si="193"/>
        <v>0</v>
      </c>
      <c r="HK112" s="340">
        <f t="shared" si="193"/>
        <v>0</v>
      </c>
      <c r="HL112" s="340">
        <f t="shared" si="193"/>
        <v>0</v>
      </c>
      <c r="HM112" s="340">
        <f t="shared" si="193"/>
        <v>0</v>
      </c>
      <c r="HN112" s="340">
        <f t="shared" si="193"/>
        <v>0</v>
      </c>
      <c r="HO112" s="340">
        <f t="shared" si="193"/>
        <v>0</v>
      </c>
      <c r="HP112" s="340">
        <f t="shared" si="193"/>
        <v>0</v>
      </c>
      <c r="HQ112" s="340">
        <f t="shared" si="193"/>
        <v>0</v>
      </c>
      <c r="HR112" s="340">
        <f t="shared" si="193"/>
        <v>0</v>
      </c>
      <c r="HS112" s="340">
        <f t="shared" si="193"/>
        <v>0</v>
      </c>
      <c r="HT112" s="340">
        <f t="shared" si="193"/>
        <v>0</v>
      </c>
      <c r="HU112" s="340">
        <f t="shared" si="193"/>
        <v>0</v>
      </c>
      <c r="HV112" s="340">
        <f t="shared" si="193"/>
        <v>0</v>
      </c>
      <c r="HW112" s="340">
        <f t="shared" si="193"/>
        <v>0</v>
      </c>
      <c r="HX112" s="340">
        <f t="shared" si="193"/>
        <v>0</v>
      </c>
      <c r="HY112" s="340">
        <f t="shared" si="193"/>
        <v>0</v>
      </c>
      <c r="HZ112" s="340">
        <f t="shared" si="193"/>
        <v>0</v>
      </c>
      <c r="IA112" s="340">
        <f t="shared" si="193"/>
        <v>0</v>
      </c>
      <c r="IB112" s="340">
        <f t="shared" si="193"/>
        <v>0</v>
      </c>
      <c r="IC112" s="340">
        <f t="shared" si="193"/>
        <v>0</v>
      </c>
      <c r="ID112" s="340">
        <f t="shared" si="193"/>
        <v>0</v>
      </c>
      <c r="IE112" s="340">
        <f t="shared" si="193"/>
        <v>0</v>
      </c>
      <c r="IF112" s="340">
        <f t="shared" si="193"/>
        <v>0</v>
      </c>
      <c r="IG112" s="340">
        <f t="shared" si="193"/>
        <v>0</v>
      </c>
      <c r="IH112" s="340">
        <f t="shared" si="193"/>
        <v>0</v>
      </c>
      <c r="II112" s="340">
        <f t="shared" si="193"/>
        <v>0</v>
      </c>
      <c r="IJ112" s="340">
        <f t="shared" si="193"/>
        <v>0</v>
      </c>
      <c r="IK112" s="340">
        <f t="shared" si="193"/>
        <v>0</v>
      </c>
      <c r="IL112" s="340">
        <f t="shared" si="193"/>
        <v>0</v>
      </c>
      <c r="IM112" s="340">
        <f t="shared" si="193"/>
        <v>0</v>
      </c>
      <c r="IN112" s="340">
        <f t="shared" si="193"/>
        <v>0</v>
      </c>
      <c r="IO112" s="340">
        <f t="shared" si="193"/>
        <v>0</v>
      </c>
      <c r="IP112" s="340">
        <f t="shared" si="193"/>
        <v>0</v>
      </c>
      <c r="IQ112" s="340">
        <f t="shared" si="193"/>
        <v>0</v>
      </c>
      <c r="IR112" s="340">
        <f t="shared" si="193"/>
        <v>0</v>
      </c>
      <c r="IS112" s="340">
        <f t="shared" si="193"/>
        <v>0</v>
      </c>
      <c r="IT112" s="340">
        <f t="shared" si="193"/>
        <v>0</v>
      </c>
      <c r="IU112" s="340">
        <f t="shared" si="193"/>
        <v>0</v>
      </c>
      <c r="IV112" s="340">
        <f t="shared" si="193"/>
        <v>0</v>
      </c>
      <c r="IW112" s="340">
        <f t="shared" si="193"/>
        <v>0</v>
      </c>
      <c r="IX112" s="340">
        <f t="shared" si="193"/>
        <v>0</v>
      </c>
      <c r="IY112" s="340">
        <f t="shared" si="193"/>
        <v>0</v>
      </c>
      <c r="IZ112" s="340">
        <f t="shared" ref="IZ112:JV112" si="194">-(IZ107+IZ111)</f>
        <v>0</v>
      </c>
      <c r="JA112" s="340">
        <f t="shared" si="194"/>
        <v>0</v>
      </c>
      <c r="JB112" s="340">
        <f t="shared" si="194"/>
        <v>0</v>
      </c>
      <c r="JC112" s="340">
        <f t="shared" si="194"/>
        <v>0</v>
      </c>
      <c r="JD112" s="340">
        <f t="shared" si="194"/>
        <v>0</v>
      </c>
      <c r="JE112" s="340">
        <f t="shared" si="194"/>
        <v>0</v>
      </c>
      <c r="JF112" s="340">
        <f t="shared" si="194"/>
        <v>0</v>
      </c>
      <c r="JG112" s="340">
        <f t="shared" si="194"/>
        <v>0</v>
      </c>
      <c r="JH112" s="340">
        <f t="shared" si="194"/>
        <v>0</v>
      </c>
      <c r="JI112" s="340">
        <f t="shared" si="194"/>
        <v>0</v>
      </c>
      <c r="JJ112" s="340">
        <f t="shared" si="194"/>
        <v>0</v>
      </c>
      <c r="JK112" s="340">
        <f t="shared" si="194"/>
        <v>0</v>
      </c>
      <c r="JL112" s="340">
        <f t="shared" si="194"/>
        <v>0</v>
      </c>
      <c r="JM112" s="340">
        <f t="shared" si="194"/>
        <v>0</v>
      </c>
      <c r="JN112" s="340">
        <f t="shared" si="194"/>
        <v>0</v>
      </c>
      <c r="JO112" s="340">
        <f t="shared" si="194"/>
        <v>0</v>
      </c>
      <c r="JP112" s="340">
        <f t="shared" si="194"/>
        <v>0</v>
      </c>
      <c r="JQ112" s="340">
        <f t="shared" si="194"/>
        <v>0</v>
      </c>
      <c r="JR112" s="340">
        <f t="shared" si="194"/>
        <v>0</v>
      </c>
      <c r="JS112" s="340">
        <f t="shared" si="194"/>
        <v>0</v>
      </c>
      <c r="JT112" s="340">
        <f t="shared" si="194"/>
        <v>0</v>
      </c>
      <c r="JU112" s="340">
        <f t="shared" si="194"/>
        <v>0</v>
      </c>
      <c r="JV112" s="340">
        <f t="shared" si="194"/>
        <v>0</v>
      </c>
    </row>
    <row r="113" spans="1:282" hidden="1" x14ac:dyDescent="0.25">
      <c r="A113" s="326"/>
      <c r="B113" s="313"/>
      <c r="C113" s="327"/>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7"/>
      <c r="BP113" s="327"/>
      <c r="BQ113" s="327"/>
      <c r="BR113" s="327"/>
      <c r="BS113" s="327"/>
      <c r="BT113" s="327"/>
      <c r="BU113" s="327"/>
      <c r="BV113" s="327"/>
      <c r="BW113" s="327"/>
      <c r="BX113" s="327"/>
      <c r="BY113" s="327"/>
      <c r="BZ113" s="327"/>
      <c r="CA113" s="327"/>
      <c r="CB113" s="327"/>
      <c r="CC113" s="327"/>
      <c r="CD113" s="327"/>
      <c r="CE113" s="327"/>
      <c r="CF113" s="327"/>
      <c r="CG113" s="327"/>
      <c r="CH113" s="327"/>
      <c r="CI113" s="327"/>
      <c r="CJ113" s="327"/>
      <c r="CK113" s="327"/>
      <c r="CL113" s="327"/>
      <c r="CM113" s="327"/>
      <c r="CN113" s="327"/>
      <c r="CO113" s="327"/>
      <c r="CP113" s="327"/>
      <c r="CQ113" s="327"/>
      <c r="CR113" s="327"/>
      <c r="CS113" s="327"/>
      <c r="CT113" s="327"/>
      <c r="CU113" s="327"/>
      <c r="CV113" s="327"/>
      <c r="CW113" s="327"/>
      <c r="CX113" s="327"/>
      <c r="CY113" s="327"/>
      <c r="CZ113" s="327"/>
      <c r="DA113" s="327"/>
      <c r="DB113" s="327"/>
      <c r="DC113" s="327"/>
      <c r="DD113" s="327"/>
      <c r="DE113" s="327"/>
      <c r="DF113" s="327"/>
      <c r="DG113" s="327"/>
      <c r="DH113" s="327"/>
      <c r="DI113" s="327"/>
      <c r="DJ113" s="327"/>
      <c r="DK113" s="327"/>
      <c r="DL113" s="327"/>
      <c r="DM113" s="327"/>
      <c r="DN113" s="327"/>
      <c r="DO113" s="327"/>
      <c r="DP113" s="327"/>
      <c r="DQ113" s="327"/>
      <c r="DR113" s="327"/>
      <c r="DS113" s="327"/>
      <c r="DT113" s="327"/>
      <c r="DU113" s="327"/>
      <c r="DV113" s="327"/>
      <c r="DW113" s="327"/>
      <c r="DX113" s="327"/>
      <c r="DY113" s="327"/>
      <c r="DZ113" s="327"/>
      <c r="EA113" s="327"/>
      <c r="EB113" s="327"/>
      <c r="EC113" s="327"/>
      <c r="ED113" s="327"/>
      <c r="EE113" s="327"/>
      <c r="EF113" s="327"/>
      <c r="EG113" s="327"/>
      <c r="EH113" s="327"/>
      <c r="EI113" s="327"/>
      <c r="EJ113" s="327"/>
      <c r="EK113" s="327"/>
      <c r="EL113" s="327"/>
      <c r="EM113" s="327"/>
      <c r="EN113" s="327"/>
      <c r="EO113" s="327"/>
      <c r="EP113" s="327"/>
      <c r="EQ113" s="327"/>
      <c r="ER113" s="327"/>
      <c r="ES113" s="327"/>
      <c r="ET113" s="327"/>
      <c r="EU113" s="327"/>
      <c r="EV113" s="327"/>
      <c r="EW113" s="327"/>
      <c r="EX113" s="327"/>
      <c r="EY113" s="327"/>
      <c r="EZ113" s="327"/>
      <c r="FA113" s="327"/>
      <c r="FB113" s="327"/>
      <c r="FC113" s="327"/>
      <c r="FD113" s="327"/>
      <c r="FE113" s="327"/>
      <c r="FF113" s="327"/>
      <c r="FG113" s="327"/>
      <c r="FH113" s="327"/>
      <c r="FI113" s="327"/>
      <c r="FJ113" s="327"/>
      <c r="FK113" s="327"/>
      <c r="FL113" s="327"/>
      <c r="FM113" s="327"/>
      <c r="FN113" s="327"/>
      <c r="FO113" s="327"/>
      <c r="FP113" s="327"/>
      <c r="FQ113" s="327"/>
      <c r="FR113" s="327"/>
      <c r="FS113" s="327"/>
      <c r="FT113" s="327"/>
      <c r="FU113" s="327"/>
      <c r="FV113" s="327"/>
      <c r="FW113" s="327"/>
      <c r="FX113" s="327"/>
      <c r="FY113" s="327"/>
      <c r="FZ113" s="327"/>
      <c r="GA113" s="327"/>
      <c r="GB113" s="327"/>
      <c r="GC113" s="327"/>
      <c r="GD113" s="327"/>
      <c r="GE113" s="327"/>
      <c r="GF113" s="327"/>
      <c r="GG113" s="327"/>
      <c r="GH113" s="327"/>
      <c r="GI113" s="327"/>
      <c r="GJ113" s="327"/>
      <c r="GK113" s="327"/>
      <c r="GL113" s="327"/>
      <c r="GM113" s="327"/>
      <c r="GN113" s="327"/>
      <c r="GO113" s="327"/>
      <c r="GP113" s="327"/>
      <c r="GQ113" s="327"/>
      <c r="GR113" s="327"/>
      <c r="GS113" s="327"/>
      <c r="GT113" s="327"/>
      <c r="GU113" s="327"/>
      <c r="GV113" s="327"/>
      <c r="GW113" s="327"/>
      <c r="GX113" s="327"/>
      <c r="GY113" s="327"/>
      <c r="GZ113" s="327"/>
      <c r="HA113" s="327"/>
      <c r="HB113" s="327"/>
      <c r="HC113" s="327"/>
      <c r="HD113" s="327"/>
      <c r="HE113" s="327"/>
      <c r="HF113" s="327"/>
      <c r="HG113" s="327"/>
      <c r="HH113" s="327"/>
      <c r="HI113" s="327"/>
      <c r="HJ113" s="327"/>
      <c r="HK113" s="327"/>
      <c r="HL113" s="327"/>
      <c r="HM113" s="327"/>
      <c r="HN113" s="327"/>
      <c r="HO113" s="327"/>
      <c r="HP113" s="327"/>
      <c r="HQ113" s="327"/>
      <c r="HR113" s="327"/>
      <c r="HS113" s="327"/>
      <c r="HT113" s="327"/>
      <c r="HU113" s="327"/>
      <c r="HV113" s="327"/>
      <c r="HW113" s="327"/>
      <c r="HX113" s="327"/>
      <c r="HY113" s="327"/>
      <c r="HZ113" s="327"/>
      <c r="IA113" s="327"/>
      <c r="IB113" s="327"/>
      <c r="IC113" s="327"/>
      <c r="ID113" s="327"/>
      <c r="IE113" s="327"/>
      <c r="IF113" s="327"/>
      <c r="IG113" s="327"/>
      <c r="IH113" s="327"/>
      <c r="II113" s="327"/>
      <c r="IJ113" s="327"/>
      <c r="IK113" s="327"/>
      <c r="IL113" s="327"/>
      <c r="IM113" s="327"/>
      <c r="IN113" s="327"/>
      <c r="IO113" s="327"/>
      <c r="IP113" s="327"/>
      <c r="IQ113" s="327"/>
      <c r="IR113" s="327"/>
      <c r="IS113" s="327"/>
      <c r="IT113" s="327"/>
      <c r="IU113" s="327"/>
      <c r="IV113" s="327"/>
      <c r="IW113" s="327"/>
      <c r="IX113" s="327"/>
      <c r="IY113" s="327"/>
      <c r="IZ113" s="327"/>
      <c r="JA113" s="327"/>
      <c r="JB113" s="327"/>
      <c r="JC113" s="327"/>
      <c r="JD113" s="327"/>
      <c r="JE113" s="327"/>
      <c r="JF113" s="327"/>
      <c r="JG113" s="327"/>
      <c r="JH113" s="327"/>
      <c r="JI113" s="327"/>
      <c r="JJ113" s="327"/>
      <c r="JK113" s="327"/>
      <c r="JL113" s="327"/>
      <c r="JM113" s="327"/>
      <c r="JN113" s="327"/>
      <c r="JO113" s="327"/>
      <c r="JP113" s="327"/>
      <c r="JQ113" s="327"/>
      <c r="JR113" s="327"/>
      <c r="JS113" s="327"/>
      <c r="JT113" s="327"/>
      <c r="JU113" s="327"/>
      <c r="JV113" s="327"/>
    </row>
    <row r="114" spans="1:282" s="343" customFormat="1" hidden="1" x14ac:dyDescent="0.25">
      <c r="A114" s="343" t="s">
        <v>473</v>
      </c>
      <c r="B114" s="343">
        <v>5</v>
      </c>
    </row>
    <row r="115" spans="1:282" s="342" customFormat="1" hidden="1" x14ac:dyDescent="0.2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row>
    <row r="116" spans="1:282" hidden="1" x14ac:dyDescent="0.25">
      <c r="A116" t="s">
        <v>474</v>
      </c>
      <c r="B116" s="313"/>
      <c r="C116" s="322">
        <f>B120</f>
        <v>0</v>
      </c>
      <c r="D116" s="322">
        <f t="shared" ref="D116:BO116" si="195">C120</f>
        <v>0</v>
      </c>
      <c r="E116" s="322">
        <f t="shared" si="195"/>
        <v>0</v>
      </c>
      <c r="F116" s="322">
        <f t="shared" si="195"/>
        <v>0</v>
      </c>
      <c r="G116" s="322">
        <f t="shared" si="195"/>
        <v>0</v>
      </c>
      <c r="H116" s="322">
        <f t="shared" si="195"/>
        <v>0</v>
      </c>
      <c r="I116" s="322">
        <f t="shared" si="195"/>
        <v>0</v>
      </c>
      <c r="J116" s="322">
        <f t="shared" si="195"/>
        <v>0</v>
      </c>
      <c r="K116" s="322">
        <f t="shared" si="195"/>
        <v>0</v>
      </c>
      <c r="L116" s="322">
        <f t="shared" si="195"/>
        <v>0</v>
      </c>
      <c r="M116" s="322">
        <f t="shared" si="195"/>
        <v>0</v>
      </c>
      <c r="N116" s="322">
        <f t="shared" si="195"/>
        <v>0</v>
      </c>
      <c r="O116" s="322">
        <f t="shared" si="195"/>
        <v>0</v>
      </c>
      <c r="P116" s="322">
        <f t="shared" si="195"/>
        <v>0</v>
      </c>
      <c r="Q116" s="322">
        <f t="shared" si="195"/>
        <v>0</v>
      </c>
      <c r="R116" s="322">
        <f t="shared" si="195"/>
        <v>0</v>
      </c>
      <c r="S116" s="322">
        <f t="shared" si="195"/>
        <v>0</v>
      </c>
      <c r="T116" s="322">
        <f t="shared" si="195"/>
        <v>0</v>
      </c>
      <c r="U116" s="322">
        <f t="shared" si="195"/>
        <v>0</v>
      </c>
      <c r="V116" s="322">
        <f t="shared" si="195"/>
        <v>0</v>
      </c>
      <c r="W116" s="322">
        <f t="shared" si="195"/>
        <v>0</v>
      </c>
      <c r="X116" s="322">
        <f t="shared" si="195"/>
        <v>0</v>
      </c>
      <c r="Y116" s="322">
        <f t="shared" si="195"/>
        <v>0</v>
      </c>
      <c r="Z116" s="322">
        <f t="shared" si="195"/>
        <v>0</v>
      </c>
      <c r="AA116" s="322">
        <f t="shared" si="195"/>
        <v>0</v>
      </c>
      <c r="AB116" s="322">
        <f t="shared" si="195"/>
        <v>0</v>
      </c>
      <c r="AC116" s="322">
        <f t="shared" si="195"/>
        <v>0</v>
      </c>
      <c r="AD116" s="322">
        <f t="shared" si="195"/>
        <v>0</v>
      </c>
      <c r="AE116" s="322">
        <f t="shared" si="195"/>
        <v>0</v>
      </c>
      <c r="AF116" s="322">
        <f t="shared" si="195"/>
        <v>0</v>
      </c>
      <c r="AG116" s="322">
        <f t="shared" si="195"/>
        <v>0</v>
      </c>
      <c r="AH116" s="322">
        <f t="shared" si="195"/>
        <v>0</v>
      </c>
      <c r="AI116" s="322">
        <f t="shared" si="195"/>
        <v>0</v>
      </c>
      <c r="AJ116" s="322">
        <f t="shared" si="195"/>
        <v>0</v>
      </c>
      <c r="AK116" s="322">
        <f t="shared" si="195"/>
        <v>0</v>
      </c>
      <c r="AL116" s="322">
        <f t="shared" si="195"/>
        <v>0</v>
      </c>
      <c r="AM116" s="322">
        <f t="shared" si="195"/>
        <v>0</v>
      </c>
      <c r="AN116" s="322">
        <f t="shared" si="195"/>
        <v>0</v>
      </c>
      <c r="AO116" s="322">
        <f t="shared" si="195"/>
        <v>0</v>
      </c>
      <c r="AP116" s="322">
        <f t="shared" si="195"/>
        <v>0</v>
      </c>
      <c r="AQ116" s="322">
        <f t="shared" si="195"/>
        <v>0</v>
      </c>
      <c r="AR116" s="322">
        <f t="shared" si="195"/>
        <v>0</v>
      </c>
      <c r="AS116" s="322">
        <f t="shared" si="195"/>
        <v>0</v>
      </c>
      <c r="AT116" s="322">
        <f t="shared" si="195"/>
        <v>0</v>
      </c>
      <c r="AU116" s="322">
        <f t="shared" si="195"/>
        <v>0</v>
      </c>
      <c r="AV116" s="322">
        <f t="shared" si="195"/>
        <v>0</v>
      </c>
      <c r="AW116" s="322">
        <f t="shared" si="195"/>
        <v>0</v>
      </c>
      <c r="AX116" s="322">
        <f t="shared" si="195"/>
        <v>0</v>
      </c>
      <c r="AY116" s="322">
        <f t="shared" si="195"/>
        <v>0</v>
      </c>
      <c r="AZ116" s="322">
        <f t="shared" si="195"/>
        <v>0</v>
      </c>
      <c r="BA116" s="322">
        <f t="shared" si="195"/>
        <v>0</v>
      </c>
      <c r="BB116" s="322">
        <f t="shared" si="195"/>
        <v>0</v>
      </c>
      <c r="BC116" s="322">
        <f t="shared" si="195"/>
        <v>0</v>
      </c>
      <c r="BD116" s="322">
        <f t="shared" si="195"/>
        <v>0</v>
      </c>
      <c r="BE116" s="322">
        <f t="shared" si="195"/>
        <v>0</v>
      </c>
      <c r="BF116" s="322">
        <f t="shared" si="195"/>
        <v>0</v>
      </c>
      <c r="BG116" s="322">
        <f t="shared" si="195"/>
        <v>0</v>
      </c>
      <c r="BH116" s="322">
        <f t="shared" si="195"/>
        <v>0</v>
      </c>
      <c r="BI116" s="322">
        <f t="shared" si="195"/>
        <v>0</v>
      </c>
      <c r="BJ116" s="322">
        <f t="shared" si="195"/>
        <v>0</v>
      </c>
      <c r="BK116" s="322">
        <f t="shared" si="195"/>
        <v>0</v>
      </c>
      <c r="BL116" s="322">
        <f t="shared" si="195"/>
        <v>0</v>
      </c>
      <c r="BM116" s="322">
        <f t="shared" si="195"/>
        <v>0</v>
      </c>
      <c r="BN116" s="322">
        <f t="shared" si="195"/>
        <v>0</v>
      </c>
      <c r="BO116" s="322">
        <f t="shared" si="195"/>
        <v>0</v>
      </c>
      <c r="BP116" s="322">
        <f t="shared" ref="BP116:EA116" si="196">BO120</f>
        <v>0</v>
      </c>
      <c r="BQ116" s="322">
        <f t="shared" si="196"/>
        <v>0</v>
      </c>
      <c r="BR116" s="322">
        <f t="shared" si="196"/>
        <v>0</v>
      </c>
      <c r="BS116" s="322">
        <f t="shared" si="196"/>
        <v>0</v>
      </c>
      <c r="BT116" s="322">
        <f t="shared" si="196"/>
        <v>0</v>
      </c>
      <c r="BU116" s="322">
        <f t="shared" si="196"/>
        <v>0</v>
      </c>
      <c r="BV116" s="322">
        <f t="shared" si="196"/>
        <v>0</v>
      </c>
      <c r="BW116" s="322">
        <f t="shared" si="196"/>
        <v>0</v>
      </c>
      <c r="BX116" s="322">
        <f t="shared" si="196"/>
        <v>0</v>
      </c>
      <c r="BY116" s="322">
        <f t="shared" si="196"/>
        <v>0</v>
      </c>
      <c r="BZ116" s="322">
        <f t="shared" si="196"/>
        <v>0</v>
      </c>
      <c r="CA116" s="322">
        <f t="shared" si="196"/>
        <v>0</v>
      </c>
      <c r="CB116" s="322">
        <f t="shared" si="196"/>
        <v>0</v>
      </c>
      <c r="CC116" s="322">
        <f t="shared" si="196"/>
        <v>0</v>
      </c>
      <c r="CD116" s="322">
        <f t="shared" si="196"/>
        <v>0</v>
      </c>
      <c r="CE116" s="322">
        <f t="shared" si="196"/>
        <v>0</v>
      </c>
      <c r="CF116" s="322">
        <f t="shared" si="196"/>
        <v>0</v>
      </c>
      <c r="CG116" s="322">
        <f t="shared" si="196"/>
        <v>0</v>
      </c>
      <c r="CH116" s="322">
        <f t="shared" si="196"/>
        <v>0</v>
      </c>
      <c r="CI116" s="322">
        <f t="shared" si="196"/>
        <v>0</v>
      </c>
      <c r="CJ116" s="322">
        <f t="shared" si="196"/>
        <v>0</v>
      </c>
      <c r="CK116" s="322">
        <f t="shared" si="196"/>
        <v>0</v>
      </c>
      <c r="CL116" s="322">
        <f t="shared" si="196"/>
        <v>0</v>
      </c>
      <c r="CM116" s="322">
        <f t="shared" si="196"/>
        <v>0</v>
      </c>
      <c r="CN116" s="322">
        <f t="shared" si="196"/>
        <v>0</v>
      </c>
      <c r="CO116" s="322">
        <f t="shared" si="196"/>
        <v>0</v>
      </c>
      <c r="CP116" s="322">
        <f t="shared" si="196"/>
        <v>0</v>
      </c>
      <c r="CQ116" s="322">
        <f t="shared" si="196"/>
        <v>0</v>
      </c>
      <c r="CR116" s="322">
        <f t="shared" si="196"/>
        <v>0</v>
      </c>
      <c r="CS116" s="322">
        <f t="shared" si="196"/>
        <v>0</v>
      </c>
      <c r="CT116" s="322">
        <f t="shared" si="196"/>
        <v>0</v>
      </c>
      <c r="CU116" s="322">
        <f t="shared" si="196"/>
        <v>0</v>
      </c>
      <c r="CV116" s="322">
        <f t="shared" si="196"/>
        <v>0</v>
      </c>
      <c r="CW116" s="322">
        <f t="shared" si="196"/>
        <v>0</v>
      </c>
      <c r="CX116" s="322">
        <f t="shared" si="196"/>
        <v>0</v>
      </c>
      <c r="CY116" s="322">
        <f t="shared" si="196"/>
        <v>0</v>
      </c>
      <c r="CZ116" s="322">
        <f t="shared" si="196"/>
        <v>0</v>
      </c>
      <c r="DA116" s="322">
        <f t="shared" si="196"/>
        <v>0</v>
      </c>
      <c r="DB116" s="322">
        <f t="shared" si="196"/>
        <v>0</v>
      </c>
      <c r="DC116" s="322">
        <f t="shared" si="196"/>
        <v>0</v>
      </c>
      <c r="DD116" s="322">
        <f t="shared" si="196"/>
        <v>0</v>
      </c>
      <c r="DE116" s="322">
        <f t="shared" si="196"/>
        <v>0</v>
      </c>
      <c r="DF116" s="322">
        <f t="shared" si="196"/>
        <v>0</v>
      </c>
      <c r="DG116" s="322">
        <f t="shared" si="196"/>
        <v>0</v>
      </c>
      <c r="DH116" s="322">
        <f t="shared" si="196"/>
        <v>0</v>
      </c>
      <c r="DI116" s="322">
        <f t="shared" si="196"/>
        <v>0</v>
      </c>
      <c r="DJ116" s="322">
        <f t="shared" si="196"/>
        <v>0</v>
      </c>
      <c r="DK116" s="322">
        <f t="shared" si="196"/>
        <v>0</v>
      </c>
      <c r="DL116" s="322">
        <f t="shared" si="196"/>
        <v>0</v>
      </c>
      <c r="DM116" s="322">
        <f t="shared" si="196"/>
        <v>0</v>
      </c>
      <c r="DN116" s="322">
        <f t="shared" si="196"/>
        <v>0</v>
      </c>
      <c r="DO116" s="322">
        <f t="shared" si="196"/>
        <v>0</v>
      </c>
      <c r="DP116" s="322">
        <f t="shared" si="196"/>
        <v>0</v>
      </c>
      <c r="DQ116" s="322">
        <f t="shared" si="196"/>
        <v>0</v>
      </c>
      <c r="DR116" s="322">
        <f t="shared" si="196"/>
        <v>0</v>
      </c>
      <c r="DS116" s="322">
        <f t="shared" si="196"/>
        <v>0</v>
      </c>
      <c r="DT116" s="322">
        <f t="shared" si="196"/>
        <v>0</v>
      </c>
      <c r="DU116" s="322">
        <f t="shared" si="196"/>
        <v>0</v>
      </c>
      <c r="DV116" s="322">
        <f t="shared" si="196"/>
        <v>0</v>
      </c>
      <c r="DW116" s="322">
        <f t="shared" si="196"/>
        <v>0</v>
      </c>
      <c r="DX116" s="322">
        <f t="shared" si="196"/>
        <v>0</v>
      </c>
      <c r="DY116" s="322">
        <f t="shared" si="196"/>
        <v>0</v>
      </c>
      <c r="DZ116" s="322">
        <f t="shared" si="196"/>
        <v>0</v>
      </c>
      <c r="EA116" s="322">
        <f t="shared" si="196"/>
        <v>0</v>
      </c>
      <c r="EB116" s="322">
        <f t="shared" ref="EB116:GM116" si="197">EA120</f>
        <v>0</v>
      </c>
      <c r="EC116" s="322">
        <f t="shared" si="197"/>
        <v>0</v>
      </c>
      <c r="ED116" s="322">
        <f t="shared" si="197"/>
        <v>0</v>
      </c>
      <c r="EE116" s="322">
        <f t="shared" si="197"/>
        <v>0</v>
      </c>
      <c r="EF116" s="322">
        <f t="shared" si="197"/>
        <v>0</v>
      </c>
      <c r="EG116" s="322">
        <f t="shared" si="197"/>
        <v>0</v>
      </c>
      <c r="EH116" s="322">
        <f t="shared" si="197"/>
        <v>0</v>
      </c>
      <c r="EI116" s="322">
        <f t="shared" si="197"/>
        <v>0</v>
      </c>
      <c r="EJ116" s="322">
        <f t="shared" si="197"/>
        <v>0</v>
      </c>
      <c r="EK116" s="322">
        <f t="shared" si="197"/>
        <v>0</v>
      </c>
      <c r="EL116" s="322">
        <f t="shared" si="197"/>
        <v>0</v>
      </c>
      <c r="EM116" s="322">
        <f t="shared" si="197"/>
        <v>0</v>
      </c>
      <c r="EN116" s="322">
        <f t="shared" si="197"/>
        <v>0</v>
      </c>
      <c r="EO116" s="322">
        <f t="shared" si="197"/>
        <v>0</v>
      </c>
      <c r="EP116" s="322">
        <f t="shared" si="197"/>
        <v>0</v>
      </c>
      <c r="EQ116" s="322">
        <f t="shared" si="197"/>
        <v>0</v>
      </c>
      <c r="ER116" s="322">
        <f t="shared" si="197"/>
        <v>0</v>
      </c>
      <c r="ES116" s="322">
        <f t="shared" si="197"/>
        <v>0</v>
      </c>
      <c r="ET116" s="322">
        <f t="shared" si="197"/>
        <v>0</v>
      </c>
      <c r="EU116" s="322">
        <f t="shared" si="197"/>
        <v>0</v>
      </c>
      <c r="EV116" s="322">
        <f t="shared" si="197"/>
        <v>0</v>
      </c>
      <c r="EW116" s="322">
        <f t="shared" si="197"/>
        <v>0</v>
      </c>
      <c r="EX116" s="322">
        <f t="shared" si="197"/>
        <v>0</v>
      </c>
      <c r="EY116" s="322">
        <f t="shared" si="197"/>
        <v>0</v>
      </c>
      <c r="EZ116" s="322">
        <f t="shared" si="197"/>
        <v>0</v>
      </c>
      <c r="FA116" s="322">
        <f t="shared" si="197"/>
        <v>0</v>
      </c>
      <c r="FB116" s="322">
        <f t="shared" si="197"/>
        <v>0</v>
      </c>
      <c r="FC116" s="322">
        <f t="shared" si="197"/>
        <v>0</v>
      </c>
      <c r="FD116" s="322">
        <f t="shared" si="197"/>
        <v>0</v>
      </c>
      <c r="FE116" s="322">
        <f t="shared" si="197"/>
        <v>0</v>
      </c>
      <c r="FF116" s="322">
        <f t="shared" si="197"/>
        <v>0</v>
      </c>
      <c r="FG116" s="322">
        <f t="shared" si="197"/>
        <v>0</v>
      </c>
      <c r="FH116" s="322">
        <f t="shared" si="197"/>
        <v>0</v>
      </c>
      <c r="FI116" s="322">
        <f t="shared" si="197"/>
        <v>0</v>
      </c>
      <c r="FJ116" s="322">
        <f t="shared" si="197"/>
        <v>0</v>
      </c>
      <c r="FK116" s="322">
        <f t="shared" si="197"/>
        <v>0</v>
      </c>
      <c r="FL116" s="322">
        <f t="shared" si="197"/>
        <v>0</v>
      </c>
      <c r="FM116" s="322">
        <f t="shared" si="197"/>
        <v>0</v>
      </c>
      <c r="FN116" s="322">
        <f t="shared" si="197"/>
        <v>0</v>
      </c>
      <c r="FO116" s="322">
        <f t="shared" si="197"/>
        <v>0</v>
      </c>
      <c r="FP116" s="322">
        <f t="shared" si="197"/>
        <v>0</v>
      </c>
      <c r="FQ116" s="322">
        <f t="shared" si="197"/>
        <v>0</v>
      </c>
      <c r="FR116" s="322">
        <f t="shared" si="197"/>
        <v>0</v>
      </c>
      <c r="FS116" s="322">
        <f t="shared" si="197"/>
        <v>0</v>
      </c>
      <c r="FT116" s="322">
        <f t="shared" si="197"/>
        <v>0</v>
      </c>
      <c r="FU116" s="322">
        <f t="shared" si="197"/>
        <v>0</v>
      </c>
      <c r="FV116" s="322">
        <f t="shared" si="197"/>
        <v>0</v>
      </c>
      <c r="FW116" s="322">
        <f t="shared" si="197"/>
        <v>0</v>
      </c>
      <c r="FX116" s="322">
        <f t="shared" si="197"/>
        <v>0</v>
      </c>
      <c r="FY116" s="322">
        <f t="shared" si="197"/>
        <v>0</v>
      </c>
      <c r="FZ116" s="322">
        <f t="shared" si="197"/>
        <v>0</v>
      </c>
      <c r="GA116" s="322">
        <f t="shared" si="197"/>
        <v>0</v>
      </c>
      <c r="GB116" s="322">
        <f t="shared" si="197"/>
        <v>0</v>
      </c>
      <c r="GC116" s="322">
        <f t="shared" si="197"/>
        <v>0</v>
      </c>
      <c r="GD116" s="322">
        <f t="shared" si="197"/>
        <v>0</v>
      </c>
      <c r="GE116" s="322">
        <f t="shared" si="197"/>
        <v>0</v>
      </c>
      <c r="GF116" s="322">
        <f t="shared" si="197"/>
        <v>0</v>
      </c>
      <c r="GG116" s="322">
        <f t="shared" si="197"/>
        <v>0</v>
      </c>
      <c r="GH116" s="322">
        <f t="shared" si="197"/>
        <v>0</v>
      </c>
      <c r="GI116" s="322">
        <f t="shared" si="197"/>
        <v>0</v>
      </c>
      <c r="GJ116" s="322">
        <f t="shared" si="197"/>
        <v>0</v>
      </c>
      <c r="GK116" s="322">
        <f t="shared" si="197"/>
        <v>0</v>
      </c>
      <c r="GL116" s="322">
        <f t="shared" si="197"/>
        <v>0</v>
      </c>
      <c r="GM116" s="322">
        <f t="shared" si="197"/>
        <v>0</v>
      </c>
      <c r="GN116" s="322">
        <f t="shared" ref="GN116:IY116" si="198">GM120</f>
        <v>0</v>
      </c>
      <c r="GO116" s="322">
        <f t="shared" si="198"/>
        <v>0</v>
      </c>
      <c r="GP116" s="322">
        <f t="shared" si="198"/>
        <v>0</v>
      </c>
      <c r="GQ116" s="322">
        <f t="shared" si="198"/>
        <v>0</v>
      </c>
      <c r="GR116" s="322">
        <f t="shared" si="198"/>
        <v>0</v>
      </c>
      <c r="GS116" s="322">
        <f t="shared" si="198"/>
        <v>0</v>
      </c>
      <c r="GT116" s="322">
        <f t="shared" si="198"/>
        <v>0</v>
      </c>
      <c r="GU116" s="322">
        <f t="shared" si="198"/>
        <v>0</v>
      </c>
      <c r="GV116" s="322">
        <f t="shared" si="198"/>
        <v>0</v>
      </c>
      <c r="GW116" s="322">
        <f t="shared" si="198"/>
        <v>0</v>
      </c>
      <c r="GX116" s="322">
        <f t="shared" si="198"/>
        <v>0</v>
      </c>
      <c r="GY116" s="322">
        <f t="shared" si="198"/>
        <v>0</v>
      </c>
      <c r="GZ116" s="322">
        <f t="shared" si="198"/>
        <v>0</v>
      </c>
      <c r="HA116" s="322">
        <f t="shared" si="198"/>
        <v>0</v>
      </c>
      <c r="HB116" s="322">
        <f t="shared" si="198"/>
        <v>0</v>
      </c>
      <c r="HC116" s="322">
        <f t="shared" si="198"/>
        <v>0</v>
      </c>
      <c r="HD116" s="322">
        <f t="shared" si="198"/>
        <v>0</v>
      </c>
      <c r="HE116" s="322">
        <f t="shared" si="198"/>
        <v>0</v>
      </c>
      <c r="HF116" s="322">
        <f t="shared" si="198"/>
        <v>0</v>
      </c>
      <c r="HG116" s="322">
        <f t="shared" si="198"/>
        <v>0</v>
      </c>
      <c r="HH116" s="322">
        <f t="shared" si="198"/>
        <v>0</v>
      </c>
      <c r="HI116" s="322">
        <f t="shared" si="198"/>
        <v>0</v>
      </c>
      <c r="HJ116" s="322">
        <f t="shared" si="198"/>
        <v>0</v>
      </c>
      <c r="HK116" s="322">
        <f t="shared" si="198"/>
        <v>0</v>
      </c>
      <c r="HL116" s="322">
        <f t="shared" si="198"/>
        <v>0</v>
      </c>
      <c r="HM116" s="322">
        <f t="shared" si="198"/>
        <v>0</v>
      </c>
      <c r="HN116" s="322">
        <f t="shared" si="198"/>
        <v>0</v>
      </c>
      <c r="HO116" s="322">
        <f t="shared" si="198"/>
        <v>0</v>
      </c>
      <c r="HP116" s="322">
        <f t="shared" si="198"/>
        <v>0</v>
      </c>
      <c r="HQ116" s="322">
        <f t="shared" si="198"/>
        <v>0</v>
      </c>
      <c r="HR116" s="322">
        <f t="shared" si="198"/>
        <v>0</v>
      </c>
      <c r="HS116" s="322">
        <f t="shared" si="198"/>
        <v>0</v>
      </c>
      <c r="HT116" s="322">
        <f t="shared" si="198"/>
        <v>0</v>
      </c>
      <c r="HU116" s="322">
        <f t="shared" si="198"/>
        <v>0</v>
      </c>
      <c r="HV116" s="322">
        <f t="shared" si="198"/>
        <v>0</v>
      </c>
      <c r="HW116" s="322">
        <f t="shared" si="198"/>
        <v>0</v>
      </c>
      <c r="HX116" s="322">
        <f t="shared" si="198"/>
        <v>0</v>
      </c>
      <c r="HY116" s="322">
        <f t="shared" si="198"/>
        <v>0</v>
      </c>
      <c r="HZ116" s="322">
        <f t="shared" si="198"/>
        <v>0</v>
      </c>
      <c r="IA116" s="322">
        <f t="shared" si="198"/>
        <v>0</v>
      </c>
      <c r="IB116" s="322">
        <f t="shared" si="198"/>
        <v>0</v>
      </c>
      <c r="IC116" s="322">
        <f t="shared" si="198"/>
        <v>0</v>
      </c>
      <c r="ID116" s="322">
        <f t="shared" si="198"/>
        <v>0</v>
      </c>
      <c r="IE116" s="322">
        <f t="shared" si="198"/>
        <v>0</v>
      </c>
      <c r="IF116" s="322">
        <f t="shared" si="198"/>
        <v>0</v>
      </c>
      <c r="IG116" s="322">
        <f t="shared" si="198"/>
        <v>0</v>
      </c>
      <c r="IH116" s="322">
        <f t="shared" si="198"/>
        <v>0</v>
      </c>
      <c r="II116" s="322">
        <f t="shared" si="198"/>
        <v>0</v>
      </c>
      <c r="IJ116" s="322">
        <f t="shared" si="198"/>
        <v>0</v>
      </c>
      <c r="IK116" s="322">
        <f t="shared" si="198"/>
        <v>0</v>
      </c>
      <c r="IL116" s="322">
        <f t="shared" si="198"/>
        <v>0</v>
      </c>
      <c r="IM116" s="322">
        <f t="shared" si="198"/>
        <v>0</v>
      </c>
      <c r="IN116" s="322">
        <f t="shared" si="198"/>
        <v>0</v>
      </c>
      <c r="IO116" s="322">
        <f t="shared" si="198"/>
        <v>0</v>
      </c>
      <c r="IP116" s="322">
        <f t="shared" si="198"/>
        <v>0</v>
      </c>
      <c r="IQ116" s="322">
        <f t="shared" si="198"/>
        <v>0</v>
      </c>
      <c r="IR116" s="322">
        <f t="shared" si="198"/>
        <v>0</v>
      </c>
      <c r="IS116" s="322">
        <f t="shared" si="198"/>
        <v>0</v>
      </c>
      <c r="IT116" s="322">
        <f t="shared" si="198"/>
        <v>0</v>
      </c>
      <c r="IU116" s="322">
        <f t="shared" si="198"/>
        <v>0</v>
      </c>
      <c r="IV116" s="322">
        <f t="shared" si="198"/>
        <v>0</v>
      </c>
      <c r="IW116" s="322">
        <f t="shared" si="198"/>
        <v>0</v>
      </c>
      <c r="IX116" s="322">
        <f t="shared" si="198"/>
        <v>0</v>
      </c>
      <c r="IY116" s="322">
        <f t="shared" si="198"/>
        <v>0</v>
      </c>
      <c r="IZ116" s="322">
        <f t="shared" ref="IZ116:JV116" si="199">IY120</f>
        <v>0</v>
      </c>
      <c r="JA116" s="322">
        <f t="shared" si="199"/>
        <v>0</v>
      </c>
      <c r="JB116" s="322">
        <f t="shared" si="199"/>
        <v>0</v>
      </c>
      <c r="JC116" s="322">
        <f t="shared" si="199"/>
        <v>0</v>
      </c>
      <c r="JD116" s="322">
        <f t="shared" si="199"/>
        <v>0</v>
      </c>
      <c r="JE116" s="322">
        <f t="shared" si="199"/>
        <v>0</v>
      </c>
      <c r="JF116" s="322">
        <f t="shared" si="199"/>
        <v>0</v>
      </c>
      <c r="JG116" s="322">
        <f t="shared" si="199"/>
        <v>0</v>
      </c>
      <c r="JH116" s="322">
        <f t="shared" si="199"/>
        <v>0</v>
      </c>
      <c r="JI116" s="322">
        <f t="shared" si="199"/>
        <v>0</v>
      </c>
      <c r="JJ116" s="322">
        <f t="shared" si="199"/>
        <v>0</v>
      </c>
      <c r="JK116" s="322">
        <f t="shared" si="199"/>
        <v>0</v>
      </c>
      <c r="JL116" s="322">
        <f t="shared" si="199"/>
        <v>0</v>
      </c>
      <c r="JM116" s="322">
        <f t="shared" si="199"/>
        <v>0</v>
      </c>
      <c r="JN116" s="322">
        <f t="shared" si="199"/>
        <v>0</v>
      </c>
      <c r="JO116" s="322">
        <f t="shared" si="199"/>
        <v>0</v>
      </c>
      <c r="JP116" s="322">
        <f t="shared" si="199"/>
        <v>0</v>
      </c>
      <c r="JQ116" s="322">
        <f t="shared" si="199"/>
        <v>0</v>
      </c>
      <c r="JR116" s="322">
        <f t="shared" si="199"/>
        <v>0</v>
      </c>
      <c r="JS116" s="322">
        <f t="shared" si="199"/>
        <v>0</v>
      </c>
      <c r="JT116" s="322">
        <f t="shared" si="199"/>
        <v>0</v>
      </c>
      <c r="JU116" s="322">
        <f t="shared" si="199"/>
        <v>0</v>
      </c>
      <c r="JV116" s="322">
        <f t="shared" si="199"/>
        <v>0</v>
      </c>
    </row>
    <row r="117" spans="1:282" hidden="1" x14ac:dyDescent="0.25">
      <c r="A117" t="s">
        <v>475</v>
      </c>
      <c r="B117" s="313"/>
      <c r="C117" s="322">
        <f t="shared" ref="C117:BN117" si="200">IF($C$42+12*($B114-1)=C$63,$G$49,0)</f>
        <v>0</v>
      </c>
      <c r="D117" s="322">
        <f t="shared" si="200"/>
        <v>0</v>
      </c>
      <c r="E117" s="322">
        <f t="shared" si="200"/>
        <v>0</v>
      </c>
      <c r="F117" s="322">
        <f t="shared" si="200"/>
        <v>0</v>
      </c>
      <c r="G117" s="322">
        <f t="shared" si="200"/>
        <v>0</v>
      </c>
      <c r="H117" s="322">
        <f t="shared" si="200"/>
        <v>0</v>
      </c>
      <c r="I117" s="322">
        <f t="shared" si="200"/>
        <v>0</v>
      </c>
      <c r="J117" s="322">
        <f t="shared" si="200"/>
        <v>0</v>
      </c>
      <c r="K117" s="322">
        <f t="shared" si="200"/>
        <v>0</v>
      </c>
      <c r="L117" s="322">
        <f t="shared" si="200"/>
        <v>0</v>
      </c>
      <c r="M117" s="322">
        <f t="shared" si="200"/>
        <v>0</v>
      </c>
      <c r="N117" s="322">
        <f t="shared" si="200"/>
        <v>0</v>
      </c>
      <c r="O117" s="322">
        <f t="shared" si="200"/>
        <v>0</v>
      </c>
      <c r="P117" s="322">
        <f t="shared" si="200"/>
        <v>0</v>
      </c>
      <c r="Q117" s="322">
        <f t="shared" si="200"/>
        <v>0</v>
      </c>
      <c r="R117" s="322">
        <f t="shared" si="200"/>
        <v>0</v>
      </c>
      <c r="S117" s="322">
        <f t="shared" si="200"/>
        <v>0</v>
      </c>
      <c r="T117" s="322">
        <f t="shared" si="200"/>
        <v>0</v>
      </c>
      <c r="U117" s="322">
        <f t="shared" si="200"/>
        <v>0</v>
      </c>
      <c r="V117" s="322">
        <f t="shared" si="200"/>
        <v>0</v>
      </c>
      <c r="W117" s="322">
        <f t="shared" si="200"/>
        <v>0</v>
      </c>
      <c r="X117" s="322">
        <f t="shared" si="200"/>
        <v>0</v>
      </c>
      <c r="Y117" s="322">
        <f t="shared" si="200"/>
        <v>0</v>
      </c>
      <c r="Z117" s="322">
        <f t="shared" si="200"/>
        <v>0</v>
      </c>
      <c r="AA117" s="322">
        <f t="shared" si="200"/>
        <v>0</v>
      </c>
      <c r="AB117" s="322">
        <f t="shared" si="200"/>
        <v>0</v>
      </c>
      <c r="AC117" s="322">
        <f t="shared" si="200"/>
        <v>0</v>
      </c>
      <c r="AD117" s="322">
        <f t="shared" si="200"/>
        <v>0</v>
      </c>
      <c r="AE117" s="322">
        <f t="shared" si="200"/>
        <v>0</v>
      </c>
      <c r="AF117" s="322">
        <f t="shared" si="200"/>
        <v>0</v>
      </c>
      <c r="AG117" s="322">
        <f t="shared" si="200"/>
        <v>0</v>
      </c>
      <c r="AH117" s="322">
        <f t="shared" si="200"/>
        <v>0</v>
      </c>
      <c r="AI117" s="322">
        <f t="shared" si="200"/>
        <v>0</v>
      </c>
      <c r="AJ117" s="322">
        <f t="shared" si="200"/>
        <v>0</v>
      </c>
      <c r="AK117" s="322">
        <f t="shared" si="200"/>
        <v>0</v>
      </c>
      <c r="AL117" s="322">
        <f t="shared" si="200"/>
        <v>0</v>
      </c>
      <c r="AM117" s="322">
        <f t="shared" si="200"/>
        <v>0</v>
      </c>
      <c r="AN117" s="322">
        <f t="shared" si="200"/>
        <v>0</v>
      </c>
      <c r="AO117" s="322">
        <f t="shared" si="200"/>
        <v>0</v>
      </c>
      <c r="AP117" s="322">
        <f t="shared" si="200"/>
        <v>0</v>
      </c>
      <c r="AQ117" s="322">
        <f t="shared" si="200"/>
        <v>0</v>
      </c>
      <c r="AR117" s="322">
        <f t="shared" si="200"/>
        <v>0</v>
      </c>
      <c r="AS117" s="322">
        <f t="shared" si="200"/>
        <v>0</v>
      </c>
      <c r="AT117" s="322">
        <f t="shared" si="200"/>
        <v>0</v>
      </c>
      <c r="AU117" s="322">
        <f t="shared" si="200"/>
        <v>0</v>
      </c>
      <c r="AV117" s="322">
        <f t="shared" si="200"/>
        <v>0</v>
      </c>
      <c r="AW117" s="322">
        <f t="shared" si="200"/>
        <v>0</v>
      </c>
      <c r="AX117" s="322">
        <f t="shared" si="200"/>
        <v>0</v>
      </c>
      <c r="AY117" s="322">
        <f t="shared" si="200"/>
        <v>0</v>
      </c>
      <c r="AZ117" s="322">
        <f t="shared" si="200"/>
        <v>0</v>
      </c>
      <c r="BA117" s="322">
        <f t="shared" si="200"/>
        <v>0</v>
      </c>
      <c r="BB117" s="322">
        <f t="shared" si="200"/>
        <v>0</v>
      </c>
      <c r="BC117" s="322">
        <f t="shared" si="200"/>
        <v>0</v>
      </c>
      <c r="BD117" s="322">
        <f t="shared" si="200"/>
        <v>0</v>
      </c>
      <c r="BE117" s="322">
        <f t="shared" si="200"/>
        <v>0</v>
      </c>
      <c r="BF117" s="322">
        <f t="shared" si="200"/>
        <v>0</v>
      </c>
      <c r="BG117" s="322">
        <f t="shared" si="200"/>
        <v>0</v>
      </c>
      <c r="BH117" s="322">
        <f t="shared" si="200"/>
        <v>0</v>
      </c>
      <c r="BI117" s="322">
        <f t="shared" si="200"/>
        <v>0</v>
      </c>
      <c r="BJ117" s="322">
        <f t="shared" si="200"/>
        <v>0</v>
      </c>
      <c r="BK117" s="322">
        <f t="shared" si="200"/>
        <v>0</v>
      </c>
      <c r="BL117" s="322">
        <f t="shared" si="200"/>
        <v>0</v>
      </c>
      <c r="BM117" s="322">
        <f t="shared" si="200"/>
        <v>0</v>
      </c>
      <c r="BN117" s="322">
        <f t="shared" si="200"/>
        <v>0</v>
      </c>
      <c r="BO117" s="322">
        <f t="shared" ref="BO117:DZ117" si="201">IF($C$42+12*($B114-1)=BO$63,$G$49,0)</f>
        <v>0</v>
      </c>
      <c r="BP117" s="322">
        <f t="shared" si="201"/>
        <v>0</v>
      </c>
      <c r="BQ117" s="322">
        <f t="shared" si="201"/>
        <v>0</v>
      </c>
      <c r="BR117" s="322">
        <f t="shared" si="201"/>
        <v>0</v>
      </c>
      <c r="BS117" s="322">
        <f t="shared" si="201"/>
        <v>0</v>
      </c>
      <c r="BT117" s="322">
        <f t="shared" si="201"/>
        <v>0</v>
      </c>
      <c r="BU117" s="322">
        <f t="shared" si="201"/>
        <v>0</v>
      </c>
      <c r="BV117" s="322">
        <f t="shared" si="201"/>
        <v>0</v>
      </c>
      <c r="BW117" s="322">
        <f t="shared" si="201"/>
        <v>0</v>
      </c>
      <c r="BX117" s="322">
        <f t="shared" si="201"/>
        <v>0</v>
      </c>
      <c r="BY117" s="322">
        <f t="shared" si="201"/>
        <v>0</v>
      </c>
      <c r="BZ117" s="322">
        <f t="shared" si="201"/>
        <v>0</v>
      </c>
      <c r="CA117" s="322">
        <f t="shared" si="201"/>
        <v>0</v>
      </c>
      <c r="CB117" s="322">
        <f t="shared" si="201"/>
        <v>0</v>
      </c>
      <c r="CC117" s="322">
        <f t="shared" si="201"/>
        <v>0</v>
      </c>
      <c r="CD117" s="322">
        <f t="shared" si="201"/>
        <v>0</v>
      </c>
      <c r="CE117" s="322">
        <f t="shared" si="201"/>
        <v>0</v>
      </c>
      <c r="CF117" s="322">
        <f t="shared" si="201"/>
        <v>0</v>
      </c>
      <c r="CG117" s="322">
        <f t="shared" si="201"/>
        <v>0</v>
      </c>
      <c r="CH117" s="322">
        <f t="shared" si="201"/>
        <v>0</v>
      </c>
      <c r="CI117" s="322">
        <f t="shared" si="201"/>
        <v>0</v>
      </c>
      <c r="CJ117" s="322">
        <f t="shared" si="201"/>
        <v>0</v>
      </c>
      <c r="CK117" s="322">
        <f t="shared" si="201"/>
        <v>0</v>
      </c>
      <c r="CL117" s="322">
        <f t="shared" si="201"/>
        <v>0</v>
      </c>
      <c r="CM117" s="322">
        <f t="shared" si="201"/>
        <v>0</v>
      </c>
      <c r="CN117" s="322">
        <f t="shared" si="201"/>
        <v>0</v>
      </c>
      <c r="CO117" s="322">
        <f t="shared" si="201"/>
        <v>0</v>
      </c>
      <c r="CP117" s="322">
        <f t="shared" si="201"/>
        <v>0</v>
      </c>
      <c r="CQ117" s="322">
        <f t="shared" si="201"/>
        <v>0</v>
      </c>
      <c r="CR117" s="322">
        <f t="shared" si="201"/>
        <v>0</v>
      </c>
      <c r="CS117" s="322">
        <f t="shared" si="201"/>
        <v>0</v>
      </c>
      <c r="CT117" s="322">
        <f t="shared" si="201"/>
        <v>0</v>
      </c>
      <c r="CU117" s="322">
        <f t="shared" si="201"/>
        <v>0</v>
      </c>
      <c r="CV117" s="322">
        <f t="shared" si="201"/>
        <v>0</v>
      </c>
      <c r="CW117" s="322">
        <f t="shared" si="201"/>
        <v>0</v>
      </c>
      <c r="CX117" s="322">
        <f t="shared" si="201"/>
        <v>0</v>
      </c>
      <c r="CY117" s="322">
        <f t="shared" si="201"/>
        <v>0</v>
      </c>
      <c r="CZ117" s="322">
        <f t="shared" si="201"/>
        <v>0</v>
      </c>
      <c r="DA117" s="322">
        <f t="shared" si="201"/>
        <v>0</v>
      </c>
      <c r="DB117" s="322">
        <f t="shared" si="201"/>
        <v>0</v>
      </c>
      <c r="DC117" s="322">
        <f t="shared" si="201"/>
        <v>0</v>
      </c>
      <c r="DD117" s="322">
        <f t="shared" si="201"/>
        <v>0</v>
      </c>
      <c r="DE117" s="322">
        <f t="shared" si="201"/>
        <v>0</v>
      </c>
      <c r="DF117" s="322">
        <f t="shared" si="201"/>
        <v>0</v>
      </c>
      <c r="DG117" s="322">
        <f t="shared" si="201"/>
        <v>0</v>
      </c>
      <c r="DH117" s="322">
        <f t="shared" si="201"/>
        <v>0</v>
      </c>
      <c r="DI117" s="322">
        <f t="shared" si="201"/>
        <v>0</v>
      </c>
      <c r="DJ117" s="322">
        <f t="shared" si="201"/>
        <v>0</v>
      </c>
      <c r="DK117" s="322">
        <f t="shared" si="201"/>
        <v>0</v>
      </c>
      <c r="DL117" s="322">
        <f t="shared" si="201"/>
        <v>0</v>
      </c>
      <c r="DM117" s="322">
        <f t="shared" si="201"/>
        <v>0</v>
      </c>
      <c r="DN117" s="322">
        <f t="shared" si="201"/>
        <v>0</v>
      </c>
      <c r="DO117" s="322">
        <f t="shared" si="201"/>
        <v>0</v>
      </c>
      <c r="DP117" s="322">
        <f t="shared" si="201"/>
        <v>0</v>
      </c>
      <c r="DQ117" s="322">
        <f t="shared" si="201"/>
        <v>0</v>
      </c>
      <c r="DR117" s="322">
        <f t="shared" si="201"/>
        <v>0</v>
      </c>
      <c r="DS117" s="322">
        <f t="shared" si="201"/>
        <v>0</v>
      </c>
      <c r="DT117" s="322">
        <f t="shared" si="201"/>
        <v>0</v>
      </c>
      <c r="DU117" s="322">
        <f t="shared" si="201"/>
        <v>0</v>
      </c>
      <c r="DV117" s="322">
        <f t="shared" si="201"/>
        <v>0</v>
      </c>
      <c r="DW117" s="322">
        <f t="shared" si="201"/>
        <v>0</v>
      </c>
      <c r="DX117" s="322">
        <f t="shared" si="201"/>
        <v>0</v>
      </c>
      <c r="DY117" s="322">
        <f t="shared" si="201"/>
        <v>0</v>
      </c>
      <c r="DZ117" s="322">
        <f t="shared" si="201"/>
        <v>0</v>
      </c>
      <c r="EA117" s="322">
        <f t="shared" ref="EA117:GL117" si="202">IF($C$42+12*($B114-1)=EA$63,$G$49,0)</f>
        <v>0</v>
      </c>
      <c r="EB117" s="322">
        <f t="shared" si="202"/>
        <v>0</v>
      </c>
      <c r="EC117" s="322">
        <f t="shared" si="202"/>
        <v>0</v>
      </c>
      <c r="ED117" s="322">
        <f t="shared" si="202"/>
        <v>0</v>
      </c>
      <c r="EE117" s="322">
        <f t="shared" si="202"/>
        <v>0</v>
      </c>
      <c r="EF117" s="322">
        <f t="shared" si="202"/>
        <v>0</v>
      </c>
      <c r="EG117" s="322">
        <f t="shared" si="202"/>
        <v>0</v>
      </c>
      <c r="EH117" s="322">
        <f t="shared" si="202"/>
        <v>0</v>
      </c>
      <c r="EI117" s="322">
        <f t="shared" si="202"/>
        <v>0</v>
      </c>
      <c r="EJ117" s="322">
        <f t="shared" si="202"/>
        <v>0</v>
      </c>
      <c r="EK117" s="322">
        <f t="shared" si="202"/>
        <v>0</v>
      </c>
      <c r="EL117" s="322">
        <f t="shared" si="202"/>
        <v>0</v>
      </c>
      <c r="EM117" s="322">
        <f t="shared" si="202"/>
        <v>0</v>
      </c>
      <c r="EN117" s="322">
        <f t="shared" si="202"/>
        <v>0</v>
      </c>
      <c r="EO117" s="322">
        <f t="shared" si="202"/>
        <v>0</v>
      </c>
      <c r="EP117" s="322">
        <f t="shared" si="202"/>
        <v>0</v>
      </c>
      <c r="EQ117" s="322">
        <f t="shared" si="202"/>
        <v>0</v>
      </c>
      <c r="ER117" s="322">
        <f t="shared" si="202"/>
        <v>0</v>
      </c>
      <c r="ES117" s="322">
        <f t="shared" si="202"/>
        <v>0</v>
      </c>
      <c r="ET117" s="322">
        <f t="shared" si="202"/>
        <v>0</v>
      </c>
      <c r="EU117" s="322">
        <f t="shared" si="202"/>
        <v>0</v>
      </c>
      <c r="EV117" s="322">
        <f t="shared" si="202"/>
        <v>0</v>
      </c>
      <c r="EW117" s="322">
        <f t="shared" si="202"/>
        <v>0</v>
      </c>
      <c r="EX117" s="322">
        <f t="shared" si="202"/>
        <v>0</v>
      </c>
      <c r="EY117" s="322">
        <f t="shared" si="202"/>
        <v>0</v>
      </c>
      <c r="EZ117" s="322">
        <f t="shared" si="202"/>
        <v>0</v>
      </c>
      <c r="FA117" s="322">
        <f t="shared" si="202"/>
        <v>0</v>
      </c>
      <c r="FB117" s="322">
        <f t="shared" si="202"/>
        <v>0</v>
      </c>
      <c r="FC117" s="322">
        <f t="shared" si="202"/>
        <v>0</v>
      </c>
      <c r="FD117" s="322">
        <f t="shared" si="202"/>
        <v>0</v>
      </c>
      <c r="FE117" s="322">
        <f t="shared" si="202"/>
        <v>0</v>
      </c>
      <c r="FF117" s="322">
        <f t="shared" si="202"/>
        <v>0</v>
      </c>
      <c r="FG117" s="322">
        <f t="shared" si="202"/>
        <v>0</v>
      </c>
      <c r="FH117" s="322">
        <f t="shared" si="202"/>
        <v>0</v>
      </c>
      <c r="FI117" s="322">
        <f t="shared" si="202"/>
        <v>0</v>
      </c>
      <c r="FJ117" s="322">
        <f t="shared" si="202"/>
        <v>0</v>
      </c>
      <c r="FK117" s="322">
        <f t="shared" si="202"/>
        <v>0</v>
      </c>
      <c r="FL117" s="322">
        <f t="shared" si="202"/>
        <v>0</v>
      </c>
      <c r="FM117" s="322">
        <f t="shared" si="202"/>
        <v>0</v>
      </c>
      <c r="FN117" s="322">
        <f t="shared" si="202"/>
        <v>0</v>
      </c>
      <c r="FO117" s="322">
        <f t="shared" si="202"/>
        <v>0</v>
      </c>
      <c r="FP117" s="322">
        <f t="shared" si="202"/>
        <v>0</v>
      </c>
      <c r="FQ117" s="322">
        <f t="shared" si="202"/>
        <v>0</v>
      </c>
      <c r="FR117" s="322">
        <f t="shared" si="202"/>
        <v>0</v>
      </c>
      <c r="FS117" s="322">
        <f t="shared" si="202"/>
        <v>0</v>
      </c>
      <c r="FT117" s="322">
        <f t="shared" si="202"/>
        <v>0</v>
      </c>
      <c r="FU117" s="322">
        <f t="shared" si="202"/>
        <v>0</v>
      </c>
      <c r="FV117" s="322">
        <f t="shared" si="202"/>
        <v>0</v>
      </c>
      <c r="FW117" s="322">
        <f t="shared" si="202"/>
        <v>0</v>
      </c>
      <c r="FX117" s="322">
        <f t="shared" si="202"/>
        <v>0</v>
      </c>
      <c r="FY117" s="322">
        <f t="shared" si="202"/>
        <v>0</v>
      </c>
      <c r="FZ117" s="322">
        <f t="shared" si="202"/>
        <v>0</v>
      </c>
      <c r="GA117" s="322">
        <f t="shared" si="202"/>
        <v>0</v>
      </c>
      <c r="GB117" s="322">
        <f t="shared" si="202"/>
        <v>0</v>
      </c>
      <c r="GC117" s="322">
        <f t="shared" si="202"/>
        <v>0</v>
      </c>
      <c r="GD117" s="322">
        <f t="shared" si="202"/>
        <v>0</v>
      </c>
      <c r="GE117" s="322">
        <f t="shared" si="202"/>
        <v>0</v>
      </c>
      <c r="GF117" s="322">
        <f t="shared" si="202"/>
        <v>0</v>
      </c>
      <c r="GG117" s="322">
        <f t="shared" si="202"/>
        <v>0</v>
      </c>
      <c r="GH117" s="322">
        <f t="shared" si="202"/>
        <v>0</v>
      </c>
      <c r="GI117" s="322">
        <f t="shared" si="202"/>
        <v>0</v>
      </c>
      <c r="GJ117" s="322">
        <f t="shared" si="202"/>
        <v>0</v>
      </c>
      <c r="GK117" s="322">
        <f t="shared" si="202"/>
        <v>0</v>
      </c>
      <c r="GL117" s="322">
        <f t="shared" si="202"/>
        <v>0</v>
      </c>
      <c r="GM117" s="322">
        <f t="shared" ref="GM117:IX117" si="203">IF($C$42+12*($B114-1)=GM$63,$G$49,0)</f>
        <v>0</v>
      </c>
      <c r="GN117" s="322">
        <f t="shared" si="203"/>
        <v>0</v>
      </c>
      <c r="GO117" s="322">
        <f t="shared" si="203"/>
        <v>0</v>
      </c>
      <c r="GP117" s="322">
        <f t="shared" si="203"/>
        <v>0</v>
      </c>
      <c r="GQ117" s="322">
        <f t="shared" si="203"/>
        <v>0</v>
      </c>
      <c r="GR117" s="322">
        <f t="shared" si="203"/>
        <v>0</v>
      </c>
      <c r="GS117" s="322">
        <f t="shared" si="203"/>
        <v>0</v>
      </c>
      <c r="GT117" s="322">
        <f t="shared" si="203"/>
        <v>0</v>
      </c>
      <c r="GU117" s="322">
        <f t="shared" si="203"/>
        <v>0</v>
      </c>
      <c r="GV117" s="322">
        <f t="shared" si="203"/>
        <v>0</v>
      </c>
      <c r="GW117" s="322">
        <f t="shared" si="203"/>
        <v>0</v>
      </c>
      <c r="GX117" s="322">
        <f t="shared" si="203"/>
        <v>0</v>
      </c>
      <c r="GY117" s="322">
        <f t="shared" si="203"/>
        <v>0</v>
      </c>
      <c r="GZ117" s="322">
        <f t="shared" si="203"/>
        <v>0</v>
      </c>
      <c r="HA117" s="322">
        <f t="shared" si="203"/>
        <v>0</v>
      </c>
      <c r="HB117" s="322">
        <f t="shared" si="203"/>
        <v>0</v>
      </c>
      <c r="HC117" s="322">
        <f t="shared" si="203"/>
        <v>0</v>
      </c>
      <c r="HD117" s="322">
        <f t="shared" si="203"/>
        <v>0</v>
      </c>
      <c r="HE117" s="322">
        <f t="shared" si="203"/>
        <v>0</v>
      </c>
      <c r="HF117" s="322">
        <f t="shared" si="203"/>
        <v>0</v>
      </c>
      <c r="HG117" s="322">
        <f t="shared" si="203"/>
        <v>0</v>
      </c>
      <c r="HH117" s="322">
        <f t="shared" si="203"/>
        <v>0</v>
      </c>
      <c r="HI117" s="322">
        <f t="shared" si="203"/>
        <v>0</v>
      </c>
      <c r="HJ117" s="322">
        <f t="shared" si="203"/>
        <v>0</v>
      </c>
      <c r="HK117" s="322">
        <f t="shared" si="203"/>
        <v>0</v>
      </c>
      <c r="HL117" s="322">
        <f t="shared" si="203"/>
        <v>0</v>
      </c>
      <c r="HM117" s="322">
        <f t="shared" si="203"/>
        <v>0</v>
      </c>
      <c r="HN117" s="322">
        <f t="shared" si="203"/>
        <v>0</v>
      </c>
      <c r="HO117" s="322">
        <f t="shared" si="203"/>
        <v>0</v>
      </c>
      <c r="HP117" s="322">
        <f t="shared" si="203"/>
        <v>0</v>
      </c>
      <c r="HQ117" s="322">
        <f t="shared" si="203"/>
        <v>0</v>
      </c>
      <c r="HR117" s="322">
        <f t="shared" si="203"/>
        <v>0</v>
      </c>
      <c r="HS117" s="322">
        <f t="shared" si="203"/>
        <v>0</v>
      </c>
      <c r="HT117" s="322">
        <f t="shared" si="203"/>
        <v>0</v>
      </c>
      <c r="HU117" s="322">
        <f t="shared" si="203"/>
        <v>0</v>
      </c>
      <c r="HV117" s="322">
        <f t="shared" si="203"/>
        <v>0</v>
      </c>
      <c r="HW117" s="322">
        <f t="shared" si="203"/>
        <v>0</v>
      </c>
      <c r="HX117" s="322">
        <f t="shared" si="203"/>
        <v>0</v>
      </c>
      <c r="HY117" s="322">
        <f t="shared" si="203"/>
        <v>0</v>
      </c>
      <c r="HZ117" s="322">
        <f t="shared" si="203"/>
        <v>0</v>
      </c>
      <c r="IA117" s="322">
        <f t="shared" si="203"/>
        <v>0</v>
      </c>
      <c r="IB117" s="322">
        <f t="shared" si="203"/>
        <v>0</v>
      </c>
      <c r="IC117" s="322">
        <f t="shared" si="203"/>
        <v>0</v>
      </c>
      <c r="ID117" s="322">
        <f t="shared" si="203"/>
        <v>0</v>
      </c>
      <c r="IE117" s="322">
        <f t="shared" si="203"/>
        <v>0</v>
      </c>
      <c r="IF117" s="322">
        <f t="shared" si="203"/>
        <v>0</v>
      </c>
      <c r="IG117" s="322">
        <f t="shared" si="203"/>
        <v>0</v>
      </c>
      <c r="IH117" s="322">
        <f t="shared" si="203"/>
        <v>0</v>
      </c>
      <c r="II117" s="322">
        <f t="shared" si="203"/>
        <v>0</v>
      </c>
      <c r="IJ117" s="322">
        <f t="shared" si="203"/>
        <v>0</v>
      </c>
      <c r="IK117" s="322">
        <f t="shared" si="203"/>
        <v>0</v>
      </c>
      <c r="IL117" s="322">
        <f t="shared" si="203"/>
        <v>0</v>
      </c>
      <c r="IM117" s="322">
        <f t="shared" si="203"/>
        <v>0</v>
      </c>
      <c r="IN117" s="322">
        <f t="shared" si="203"/>
        <v>0</v>
      </c>
      <c r="IO117" s="322">
        <f t="shared" si="203"/>
        <v>0</v>
      </c>
      <c r="IP117" s="322">
        <f t="shared" si="203"/>
        <v>0</v>
      </c>
      <c r="IQ117" s="322">
        <f t="shared" si="203"/>
        <v>0</v>
      </c>
      <c r="IR117" s="322">
        <f t="shared" si="203"/>
        <v>0</v>
      </c>
      <c r="IS117" s="322">
        <f t="shared" si="203"/>
        <v>0</v>
      </c>
      <c r="IT117" s="322">
        <f t="shared" si="203"/>
        <v>0</v>
      </c>
      <c r="IU117" s="322">
        <f t="shared" si="203"/>
        <v>0</v>
      </c>
      <c r="IV117" s="322">
        <f t="shared" si="203"/>
        <v>0</v>
      </c>
      <c r="IW117" s="322">
        <f t="shared" si="203"/>
        <v>0</v>
      </c>
      <c r="IX117" s="322">
        <f t="shared" si="203"/>
        <v>0</v>
      </c>
      <c r="IY117" s="322">
        <f t="shared" ref="IY117:JV117" si="204">IF($C$42+12*($B114-1)=IY$63,$G$49,0)</f>
        <v>0</v>
      </c>
      <c r="IZ117" s="322">
        <f t="shared" si="204"/>
        <v>0</v>
      </c>
      <c r="JA117" s="322">
        <f t="shared" si="204"/>
        <v>0</v>
      </c>
      <c r="JB117" s="322">
        <f t="shared" si="204"/>
        <v>0</v>
      </c>
      <c r="JC117" s="322">
        <f t="shared" si="204"/>
        <v>0</v>
      </c>
      <c r="JD117" s="322">
        <f t="shared" si="204"/>
        <v>0</v>
      </c>
      <c r="JE117" s="322">
        <f t="shared" si="204"/>
        <v>0</v>
      </c>
      <c r="JF117" s="322">
        <f t="shared" si="204"/>
        <v>0</v>
      </c>
      <c r="JG117" s="322">
        <f t="shared" si="204"/>
        <v>0</v>
      </c>
      <c r="JH117" s="322">
        <f t="shared" si="204"/>
        <v>0</v>
      </c>
      <c r="JI117" s="322">
        <f t="shared" si="204"/>
        <v>0</v>
      </c>
      <c r="JJ117" s="322">
        <f t="shared" si="204"/>
        <v>0</v>
      </c>
      <c r="JK117" s="322">
        <f t="shared" si="204"/>
        <v>0</v>
      </c>
      <c r="JL117" s="322">
        <f t="shared" si="204"/>
        <v>0</v>
      </c>
      <c r="JM117" s="322">
        <f t="shared" si="204"/>
        <v>0</v>
      </c>
      <c r="JN117" s="322">
        <f t="shared" si="204"/>
        <v>0</v>
      </c>
      <c r="JO117" s="322">
        <f t="shared" si="204"/>
        <v>0</v>
      </c>
      <c r="JP117" s="322">
        <f t="shared" si="204"/>
        <v>0</v>
      </c>
      <c r="JQ117" s="322">
        <f t="shared" si="204"/>
        <v>0</v>
      </c>
      <c r="JR117" s="322">
        <f t="shared" si="204"/>
        <v>0</v>
      </c>
      <c r="JS117" s="322">
        <f t="shared" si="204"/>
        <v>0</v>
      </c>
      <c r="JT117" s="322">
        <f t="shared" si="204"/>
        <v>0</v>
      </c>
      <c r="JU117" s="322">
        <f t="shared" si="204"/>
        <v>0</v>
      </c>
      <c r="JV117" s="322">
        <f t="shared" si="204"/>
        <v>0</v>
      </c>
    </row>
    <row r="118" spans="1:282" hidden="1" x14ac:dyDescent="0.25">
      <c r="A118" t="s">
        <v>476</v>
      </c>
      <c r="B118" s="313"/>
      <c r="C118" s="322">
        <f t="shared" ref="C118:BN118" si="205">IF(AND(C$68&gt;0,C$68&lt;=$C$38),PPMT($C$37,C$68,$C$38,$G$50),0)</f>
        <v>0</v>
      </c>
      <c r="D118" s="322">
        <f t="shared" si="205"/>
        <v>0</v>
      </c>
      <c r="E118" s="322">
        <f t="shared" si="205"/>
        <v>0</v>
      </c>
      <c r="F118" s="322">
        <f t="shared" si="205"/>
        <v>0</v>
      </c>
      <c r="G118" s="322">
        <f t="shared" si="205"/>
        <v>0</v>
      </c>
      <c r="H118" s="322">
        <f t="shared" si="205"/>
        <v>0</v>
      </c>
      <c r="I118" s="322">
        <f t="shared" si="205"/>
        <v>0</v>
      </c>
      <c r="J118" s="322">
        <f t="shared" si="205"/>
        <v>0</v>
      </c>
      <c r="K118" s="322">
        <f t="shared" si="205"/>
        <v>0</v>
      </c>
      <c r="L118" s="322">
        <f t="shared" si="205"/>
        <v>0</v>
      </c>
      <c r="M118" s="322">
        <f t="shared" si="205"/>
        <v>0</v>
      </c>
      <c r="N118" s="322">
        <f t="shared" si="205"/>
        <v>0</v>
      </c>
      <c r="O118" s="322">
        <f t="shared" si="205"/>
        <v>0</v>
      </c>
      <c r="P118" s="322">
        <f t="shared" si="205"/>
        <v>0</v>
      </c>
      <c r="Q118" s="322">
        <f t="shared" si="205"/>
        <v>0</v>
      </c>
      <c r="R118" s="322">
        <f t="shared" si="205"/>
        <v>0</v>
      </c>
      <c r="S118" s="322">
        <f t="shared" si="205"/>
        <v>0</v>
      </c>
      <c r="T118" s="322">
        <f t="shared" si="205"/>
        <v>0</v>
      </c>
      <c r="U118" s="322">
        <f t="shared" si="205"/>
        <v>0</v>
      </c>
      <c r="V118" s="322">
        <f t="shared" si="205"/>
        <v>0</v>
      </c>
      <c r="W118" s="322">
        <f t="shared" si="205"/>
        <v>0</v>
      </c>
      <c r="X118" s="322">
        <f t="shared" si="205"/>
        <v>0</v>
      </c>
      <c r="Y118" s="322">
        <f t="shared" si="205"/>
        <v>0</v>
      </c>
      <c r="Z118" s="322">
        <f t="shared" si="205"/>
        <v>0</v>
      </c>
      <c r="AA118" s="322">
        <f t="shared" si="205"/>
        <v>0</v>
      </c>
      <c r="AB118" s="322">
        <f t="shared" si="205"/>
        <v>0</v>
      </c>
      <c r="AC118" s="322">
        <f t="shared" si="205"/>
        <v>0</v>
      </c>
      <c r="AD118" s="322">
        <f t="shared" si="205"/>
        <v>0</v>
      </c>
      <c r="AE118" s="322">
        <f t="shared" si="205"/>
        <v>0</v>
      </c>
      <c r="AF118" s="322">
        <f t="shared" si="205"/>
        <v>0</v>
      </c>
      <c r="AG118" s="322">
        <f t="shared" si="205"/>
        <v>0</v>
      </c>
      <c r="AH118" s="322">
        <f t="shared" si="205"/>
        <v>0</v>
      </c>
      <c r="AI118" s="322">
        <f t="shared" si="205"/>
        <v>0</v>
      </c>
      <c r="AJ118" s="322">
        <f t="shared" si="205"/>
        <v>0</v>
      </c>
      <c r="AK118" s="322">
        <f t="shared" si="205"/>
        <v>0</v>
      </c>
      <c r="AL118" s="322">
        <f t="shared" si="205"/>
        <v>0</v>
      </c>
      <c r="AM118" s="322">
        <f t="shared" si="205"/>
        <v>0</v>
      </c>
      <c r="AN118" s="322">
        <f t="shared" si="205"/>
        <v>0</v>
      </c>
      <c r="AO118" s="322">
        <f t="shared" si="205"/>
        <v>0</v>
      </c>
      <c r="AP118" s="322">
        <f t="shared" si="205"/>
        <v>0</v>
      </c>
      <c r="AQ118" s="322">
        <f t="shared" si="205"/>
        <v>0</v>
      </c>
      <c r="AR118" s="322">
        <f t="shared" si="205"/>
        <v>0</v>
      </c>
      <c r="AS118" s="322">
        <f t="shared" si="205"/>
        <v>0</v>
      </c>
      <c r="AT118" s="322">
        <f t="shared" si="205"/>
        <v>0</v>
      </c>
      <c r="AU118" s="322">
        <f t="shared" si="205"/>
        <v>0</v>
      </c>
      <c r="AV118" s="322">
        <f t="shared" si="205"/>
        <v>0</v>
      </c>
      <c r="AW118" s="322">
        <f t="shared" si="205"/>
        <v>0</v>
      </c>
      <c r="AX118" s="322">
        <f t="shared" si="205"/>
        <v>0</v>
      </c>
      <c r="AY118" s="322">
        <f t="shared" si="205"/>
        <v>0</v>
      </c>
      <c r="AZ118" s="322">
        <f t="shared" si="205"/>
        <v>0</v>
      </c>
      <c r="BA118" s="322">
        <f t="shared" si="205"/>
        <v>0</v>
      </c>
      <c r="BB118" s="322">
        <f t="shared" si="205"/>
        <v>0</v>
      </c>
      <c r="BC118" s="322">
        <f t="shared" si="205"/>
        <v>0</v>
      </c>
      <c r="BD118" s="322">
        <f t="shared" si="205"/>
        <v>0</v>
      </c>
      <c r="BE118" s="322">
        <f t="shared" si="205"/>
        <v>0</v>
      </c>
      <c r="BF118" s="322">
        <f t="shared" si="205"/>
        <v>0</v>
      </c>
      <c r="BG118" s="322">
        <f t="shared" si="205"/>
        <v>0</v>
      </c>
      <c r="BH118" s="322">
        <f t="shared" si="205"/>
        <v>0</v>
      </c>
      <c r="BI118" s="322">
        <f t="shared" si="205"/>
        <v>0</v>
      </c>
      <c r="BJ118" s="322">
        <f t="shared" si="205"/>
        <v>0</v>
      </c>
      <c r="BK118" s="322">
        <f t="shared" si="205"/>
        <v>0</v>
      </c>
      <c r="BL118" s="322">
        <f t="shared" si="205"/>
        <v>0</v>
      </c>
      <c r="BM118" s="322">
        <f t="shared" si="205"/>
        <v>0</v>
      </c>
      <c r="BN118" s="322">
        <f t="shared" si="205"/>
        <v>0</v>
      </c>
      <c r="BO118" s="322">
        <f t="shared" ref="BO118:DZ118" si="206">IF(AND(BO$68&gt;0,BO$68&lt;=$C$38),PPMT($C$37,BO$68,$C$38,$G$50),0)</f>
        <v>0</v>
      </c>
      <c r="BP118" s="322">
        <f t="shared" si="206"/>
        <v>0</v>
      </c>
      <c r="BQ118" s="322">
        <f t="shared" si="206"/>
        <v>0</v>
      </c>
      <c r="BR118" s="322">
        <f t="shared" si="206"/>
        <v>0</v>
      </c>
      <c r="BS118" s="322">
        <f t="shared" si="206"/>
        <v>0</v>
      </c>
      <c r="BT118" s="322">
        <f t="shared" si="206"/>
        <v>0</v>
      </c>
      <c r="BU118" s="322">
        <f t="shared" si="206"/>
        <v>0</v>
      </c>
      <c r="BV118" s="322">
        <f t="shared" si="206"/>
        <v>0</v>
      </c>
      <c r="BW118" s="322">
        <f t="shared" si="206"/>
        <v>0</v>
      </c>
      <c r="BX118" s="322">
        <f t="shared" si="206"/>
        <v>0</v>
      </c>
      <c r="BY118" s="322">
        <f t="shared" si="206"/>
        <v>0</v>
      </c>
      <c r="BZ118" s="322">
        <f t="shared" si="206"/>
        <v>0</v>
      </c>
      <c r="CA118" s="322">
        <f t="shared" si="206"/>
        <v>0</v>
      </c>
      <c r="CB118" s="322">
        <f t="shared" si="206"/>
        <v>0</v>
      </c>
      <c r="CC118" s="322">
        <f t="shared" si="206"/>
        <v>0</v>
      </c>
      <c r="CD118" s="322">
        <f t="shared" si="206"/>
        <v>0</v>
      </c>
      <c r="CE118" s="322">
        <f t="shared" si="206"/>
        <v>0</v>
      </c>
      <c r="CF118" s="322">
        <f t="shared" si="206"/>
        <v>0</v>
      </c>
      <c r="CG118" s="322">
        <f t="shared" si="206"/>
        <v>0</v>
      </c>
      <c r="CH118" s="322">
        <f t="shared" si="206"/>
        <v>0</v>
      </c>
      <c r="CI118" s="322">
        <f t="shared" si="206"/>
        <v>0</v>
      </c>
      <c r="CJ118" s="322">
        <f t="shared" si="206"/>
        <v>0</v>
      </c>
      <c r="CK118" s="322">
        <f t="shared" si="206"/>
        <v>0</v>
      </c>
      <c r="CL118" s="322">
        <f t="shared" si="206"/>
        <v>0</v>
      </c>
      <c r="CM118" s="322">
        <f t="shared" si="206"/>
        <v>0</v>
      </c>
      <c r="CN118" s="322">
        <f t="shared" si="206"/>
        <v>0</v>
      </c>
      <c r="CO118" s="322">
        <f t="shared" si="206"/>
        <v>0</v>
      </c>
      <c r="CP118" s="322">
        <f t="shared" si="206"/>
        <v>0</v>
      </c>
      <c r="CQ118" s="322">
        <f t="shared" si="206"/>
        <v>0</v>
      </c>
      <c r="CR118" s="322">
        <f t="shared" si="206"/>
        <v>0</v>
      </c>
      <c r="CS118" s="322">
        <f t="shared" si="206"/>
        <v>0</v>
      </c>
      <c r="CT118" s="322">
        <f t="shared" si="206"/>
        <v>0</v>
      </c>
      <c r="CU118" s="322">
        <f t="shared" si="206"/>
        <v>0</v>
      </c>
      <c r="CV118" s="322">
        <f t="shared" si="206"/>
        <v>0</v>
      </c>
      <c r="CW118" s="322">
        <f t="shared" si="206"/>
        <v>0</v>
      </c>
      <c r="CX118" s="322">
        <f t="shared" si="206"/>
        <v>0</v>
      </c>
      <c r="CY118" s="322">
        <f t="shared" si="206"/>
        <v>0</v>
      </c>
      <c r="CZ118" s="322">
        <f t="shared" si="206"/>
        <v>0</v>
      </c>
      <c r="DA118" s="322">
        <f t="shared" si="206"/>
        <v>0</v>
      </c>
      <c r="DB118" s="322">
        <f t="shared" si="206"/>
        <v>0</v>
      </c>
      <c r="DC118" s="322">
        <f t="shared" si="206"/>
        <v>0</v>
      </c>
      <c r="DD118" s="322">
        <f t="shared" si="206"/>
        <v>0</v>
      </c>
      <c r="DE118" s="322">
        <f t="shared" si="206"/>
        <v>0</v>
      </c>
      <c r="DF118" s="322">
        <f t="shared" si="206"/>
        <v>0</v>
      </c>
      <c r="DG118" s="322">
        <f t="shared" si="206"/>
        <v>0</v>
      </c>
      <c r="DH118" s="322">
        <f t="shared" si="206"/>
        <v>0</v>
      </c>
      <c r="DI118" s="322">
        <f t="shared" si="206"/>
        <v>0</v>
      </c>
      <c r="DJ118" s="322">
        <f t="shared" si="206"/>
        <v>0</v>
      </c>
      <c r="DK118" s="322">
        <f t="shared" si="206"/>
        <v>0</v>
      </c>
      <c r="DL118" s="322">
        <f t="shared" si="206"/>
        <v>0</v>
      </c>
      <c r="DM118" s="322">
        <f t="shared" si="206"/>
        <v>0</v>
      </c>
      <c r="DN118" s="322">
        <f t="shared" si="206"/>
        <v>0</v>
      </c>
      <c r="DO118" s="322">
        <f t="shared" si="206"/>
        <v>0</v>
      </c>
      <c r="DP118" s="322">
        <f t="shared" si="206"/>
        <v>0</v>
      </c>
      <c r="DQ118" s="322">
        <f t="shared" si="206"/>
        <v>0</v>
      </c>
      <c r="DR118" s="322">
        <f t="shared" si="206"/>
        <v>0</v>
      </c>
      <c r="DS118" s="322">
        <f t="shared" si="206"/>
        <v>0</v>
      </c>
      <c r="DT118" s="322">
        <f t="shared" si="206"/>
        <v>0</v>
      </c>
      <c r="DU118" s="322">
        <f t="shared" si="206"/>
        <v>0</v>
      </c>
      <c r="DV118" s="322">
        <f t="shared" si="206"/>
        <v>0</v>
      </c>
      <c r="DW118" s="322">
        <f t="shared" si="206"/>
        <v>0</v>
      </c>
      <c r="DX118" s="322">
        <f t="shared" si="206"/>
        <v>0</v>
      </c>
      <c r="DY118" s="322">
        <f t="shared" si="206"/>
        <v>0</v>
      </c>
      <c r="DZ118" s="322">
        <f t="shared" si="206"/>
        <v>0</v>
      </c>
      <c r="EA118" s="322">
        <f t="shared" ref="EA118:GL118" si="207">IF(AND(EA$68&gt;0,EA$68&lt;=$C$38),PPMT($C$37,EA$68,$C$38,$G$50),0)</f>
        <v>0</v>
      </c>
      <c r="EB118" s="322">
        <f t="shared" si="207"/>
        <v>0</v>
      </c>
      <c r="EC118" s="322">
        <f t="shared" si="207"/>
        <v>0</v>
      </c>
      <c r="ED118" s="322">
        <f t="shared" si="207"/>
        <v>0</v>
      </c>
      <c r="EE118" s="322">
        <f t="shared" si="207"/>
        <v>0</v>
      </c>
      <c r="EF118" s="322">
        <f t="shared" si="207"/>
        <v>0</v>
      </c>
      <c r="EG118" s="322">
        <f t="shared" si="207"/>
        <v>0</v>
      </c>
      <c r="EH118" s="322">
        <f t="shared" si="207"/>
        <v>0</v>
      </c>
      <c r="EI118" s="322">
        <f t="shared" si="207"/>
        <v>0</v>
      </c>
      <c r="EJ118" s="322">
        <f t="shared" si="207"/>
        <v>0</v>
      </c>
      <c r="EK118" s="322">
        <f t="shared" si="207"/>
        <v>0</v>
      </c>
      <c r="EL118" s="322">
        <f t="shared" si="207"/>
        <v>0</v>
      </c>
      <c r="EM118" s="322">
        <f t="shared" si="207"/>
        <v>0</v>
      </c>
      <c r="EN118" s="322">
        <f t="shared" si="207"/>
        <v>0</v>
      </c>
      <c r="EO118" s="322">
        <f t="shared" si="207"/>
        <v>0</v>
      </c>
      <c r="EP118" s="322">
        <f t="shared" si="207"/>
        <v>0</v>
      </c>
      <c r="EQ118" s="322">
        <f t="shared" si="207"/>
        <v>0</v>
      </c>
      <c r="ER118" s="322">
        <f t="shared" si="207"/>
        <v>0</v>
      </c>
      <c r="ES118" s="322">
        <f t="shared" si="207"/>
        <v>0</v>
      </c>
      <c r="ET118" s="322">
        <f t="shared" si="207"/>
        <v>0</v>
      </c>
      <c r="EU118" s="322">
        <f t="shared" si="207"/>
        <v>0</v>
      </c>
      <c r="EV118" s="322">
        <f t="shared" si="207"/>
        <v>0</v>
      </c>
      <c r="EW118" s="322">
        <f t="shared" si="207"/>
        <v>0</v>
      </c>
      <c r="EX118" s="322">
        <f t="shared" si="207"/>
        <v>0</v>
      </c>
      <c r="EY118" s="322">
        <f t="shared" si="207"/>
        <v>0</v>
      </c>
      <c r="EZ118" s="322">
        <f t="shared" si="207"/>
        <v>0</v>
      </c>
      <c r="FA118" s="322">
        <f t="shared" si="207"/>
        <v>0</v>
      </c>
      <c r="FB118" s="322">
        <f t="shared" si="207"/>
        <v>0</v>
      </c>
      <c r="FC118" s="322">
        <f t="shared" si="207"/>
        <v>0</v>
      </c>
      <c r="FD118" s="322">
        <f t="shared" si="207"/>
        <v>0</v>
      </c>
      <c r="FE118" s="322">
        <f t="shared" si="207"/>
        <v>0</v>
      </c>
      <c r="FF118" s="322">
        <f t="shared" si="207"/>
        <v>0</v>
      </c>
      <c r="FG118" s="322">
        <f t="shared" si="207"/>
        <v>0</v>
      </c>
      <c r="FH118" s="322">
        <f t="shared" si="207"/>
        <v>0</v>
      </c>
      <c r="FI118" s="322">
        <f t="shared" si="207"/>
        <v>0</v>
      </c>
      <c r="FJ118" s="322">
        <f t="shared" si="207"/>
        <v>0</v>
      </c>
      <c r="FK118" s="322">
        <f t="shared" si="207"/>
        <v>0</v>
      </c>
      <c r="FL118" s="322">
        <f t="shared" si="207"/>
        <v>0</v>
      </c>
      <c r="FM118" s="322">
        <f t="shared" si="207"/>
        <v>0</v>
      </c>
      <c r="FN118" s="322">
        <f t="shared" si="207"/>
        <v>0</v>
      </c>
      <c r="FO118" s="322">
        <f t="shared" si="207"/>
        <v>0</v>
      </c>
      <c r="FP118" s="322">
        <f t="shared" si="207"/>
        <v>0</v>
      </c>
      <c r="FQ118" s="322">
        <f t="shared" si="207"/>
        <v>0</v>
      </c>
      <c r="FR118" s="322">
        <f t="shared" si="207"/>
        <v>0</v>
      </c>
      <c r="FS118" s="322">
        <f t="shared" si="207"/>
        <v>0</v>
      </c>
      <c r="FT118" s="322">
        <f t="shared" si="207"/>
        <v>0</v>
      </c>
      <c r="FU118" s="322">
        <f t="shared" si="207"/>
        <v>0</v>
      </c>
      <c r="FV118" s="322">
        <f t="shared" si="207"/>
        <v>0</v>
      </c>
      <c r="FW118" s="322">
        <f t="shared" si="207"/>
        <v>0</v>
      </c>
      <c r="FX118" s="322">
        <f t="shared" si="207"/>
        <v>0</v>
      </c>
      <c r="FY118" s="322">
        <f t="shared" si="207"/>
        <v>0</v>
      </c>
      <c r="FZ118" s="322">
        <f t="shared" si="207"/>
        <v>0</v>
      </c>
      <c r="GA118" s="322">
        <f t="shared" si="207"/>
        <v>0</v>
      </c>
      <c r="GB118" s="322">
        <f t="shared" si="207"/>
        <v>0</v>
      </c>
      <c r="GC118" s="322">
        <f t="shared" si="207"/>
        <v>0</v>
      </c>
      <c r="GD118" s="322">
        <f t="shared" si="207"/>
        <v>0</v>
      </c>
      <c r="GE118" s="322">
        <f t="shared" si="207"/>
        <v>0</v>
      </c>
      <c r="GF118" s="322">
        <f t="shared" si="207"/>
        <v>0</v>
      </c>
      <c r="GG118" s="322">
        <f t="shared" si="207"/>
        <v>0</v>
      </c>
      <c r="GH118" s="322">
        <f t="shared" si="207"/>
        <v>0</v>
      </c>
      <c r="GI118" s="322">
        <f t="shared" si="207"/>
        <v>0</v>
      </c>
      <c r="GJ118" s="322">
        <f t="shared" si="207"/>
        <v>0</v>
      </c>
      <c r="GK118" s="322">
        <f t="shared" si="207"/>
        <v>0</v>
      </c>
      <c r="GL118" s="322">
        <f t="shared" si="207"/>
        <v>0</v>
      </c>
      <c r="GM118" s="322">
        <f t="shared" ref="GM118:IX118" si="208">IF(AND(GM$68&gt;0,GM$68&lt;=$C$38),PPMT($C$37,GM$68,$C$38,$G$50),0)</f>
        <v>0</v>
      </c>
      <c r="GN118" s="322">
        <f t="shared" si="208"/>
        <v>0</v>
      </c>
      <c r="GO118" s="322">
        <f t="shared" si="208"/>
        <v>0</v>
      </c>
      <c r="GP118" s="322">
        <f t="shared" si="208"/>
        <v>0</v>
      </c>
      <c r="GQ118" s="322">
        <f t="shared" si="208"/>
        <v>0</v>
      </c>
      <c r="GR118" s="322">
        <f t="shared" si="208"/>
        <v>0</v>
      </c>
      <c r="GS118" s="322">
        <f t="shared" si="208"/>
        <v>0</v>
      </c>
      <c r="GT118" s="322">
        <f t="shared" si="208"/>
        <v>0</v>
      </c>
      <c r="GU118" s="322">
        <f t="shared" si="208"/>
        <v>0</v>
      </c>
      <c r="GV118" s="322">
        <f t="shared" si="208"/>
        <v>0</v>
      </c>
      <c r="GW118" s="322">
        <f t="shared" si="208"/>
        <v>0</v>
      </c>
      <c r="GX118" s="322">
        <f t="shared" si="208"/>
        <v>0</v>
      </c>
      <c r="GY118" s="322">
        <f t="shared" si="208"/>
        <v>0</v>
      </c>
      <c r="GZ118" s="322">
        <f t="shared" si="208"/>
        <v>0</v>
      </c>
      <c r="HA118" s="322">
        <f t="shared" si="208"/>
        <v>0</v>
      </c>
      <c r="HB118" s="322">
        <f t="shared" si="208"/>
        <v>0</v>
      </c>
      <c r="HC118" s="322">
        <f t="shared" si="208"/>
        <v>0</v>
      </c>
      <c r="HD118" s="322">
        <f t="shared" si="208"/>
        <v>0</v>
      </c>
      <c r="HE118" s="322">
        <f t="shared" si="208"/>
        <v>0</v>
      </c>
      <c r="HF118" s="322">
        <f t="shared" si="208"/>
        <v>0</v>
      </c>
      <c r="HG118" s="322">
        <f t="shared" si="208"/>
        <v>0</v>
      </c>
      <c r="HH118" s="322">
        <f t="shared" si="208"/>
        <v>0</v>
      </c>
      <c r="HI118" s="322">
        <f t="shared" si="208"/>
        <v>0</v>
      </c>
      <c r="HJ118" s="322">
        <f t="shared" si="208"/>
        <v>0</v>
      </c>
      <c r="HK118" s="322">
        <f t="shared" si="208"/>
        <v>0</v>
      </c>
      <c r="HL118" s="322">
        <f t="shared" si="208"/>
        <v>0</v>
      </c>
      <c r="HM118" s="322">
        <f t="shared" si="208"/>
        <v>0</v>
      </c>
      <c r="HN118" s="322">
        <f t="shared" si="208"/>
        <v>0</v>
      </c>
      <c r="HO118" s="322">
        <f t="shared" si="208"/>
        <v>0</v>
      </c>
      <c r="HP118" s="322">
        <f t="shared" si="208"/>
        <v>0</v>
      </c>
      <c r="HQ118" s="322">
        <f t="shared" si="208"/>
        <v>0</v>
      </c>
      <c r="HR118" s="322">
        <f t="shared" si="208"/>
        <v>0</v>
      </c>
      <c r="HS118" s="322">
        <f t="shared" si="208"/>
        <v>0</v>
      </c>
      <c r="HT118" s="322">
        <f t="shared" si="208"/>
        <v>0</v>
      </c>
      <c r="HU118" s="322">
        <f t="shared" si="208"/>
        <v>0</v>
      </c>
      <c r="HV118" s="322">
        <f t="shared" si="208"/>
        <v>0</v>
      </c>
      <c r="HW118" s="322">
        <f t="shared" si="208"/>
        <v>0</v>
      </c>
      <c r="HX118" s="322">
        <f t="shared" si="208"/>
        <v>0</v>
      </c>
      <c r="HY118" s="322">
        <f t="shared" si="208"/>
        <v>0</v>
      </c>
      <c r="HZ118" s="322">
        <f t="shared" si="208"/>
        <v>0</v>
      </c>
      <c r="IA118" s="322">
        <f t="shared" si="208"/>
        <v>0</v>
      </c>
      <c r="IB118" s="322">
        <f t="shared" si="208"/>
        <v>0</v>
      </c>
      <c r="IC118" s="322">
        <f t="shared" si="208"/>
        <v>0</v>
      </c>
      <c r="ID118" s="322">
        <f t="shared" si="208"/>
        <v>0</v>
      </c>
      <c r="IE118" s="322">
        <f t="shared" si="208"/>
        <v>0</v>
      </c>
      <c r="IF118" s="322">
        <f t="shared" si="208"/>
        <v>0</v>
      </c>
      <c r="IG118" s="322">
        <f t="shared" si="208"/>
        <v>0</v>
      </c>
      <c r="IH118" s="322">
        <f t="shared" si="208"/>
        <v>0</v>
      </c>
      <c r="II118" s="322">
        <f t="shared" si="208"/>
        <v>0</v>
      </c>
      <c r="IJ118" s="322">
        <f t="shared" si="208"/>
        <v>0</v>
      </c>
      <c r="IK118" s="322">
        <f t="shared" si="208"/>
        <v>0</v>
      </c>
      <c r="IL118" s="322">
        <f t="shared" si="208"/>
        <v>0</v>
      </c>
      <c r="IM118" s="322">
        <f t="shared" si="208"/>
        <v>0</v>
      </c>
      <c r="IN118" s="322">
        <f t="shared" si="208"/>
        <v>0</v>
      </c>
      <c r="IO118" s="322">
        <f t="shared" si="208"/>
        <v>0</v>
      </c>
      <c r="IP118" s="322">
        <f t="shared" si="208"/>
        <v>0</v>
      </c>
      <c r="IQ118" s="322">
        <f t="shared" si="208"/>
        <v>0</v>
      </c>
      <c r="IR118" s="322">
        <f t="shared" si="208"/>
        <v>0</v>
      </c>
      <c r="IS118" s="322">
        <f t="shared" si="208"/>
        <v>0</v>
      </c>
      <c r="IT118" s="322">
        <f t="shared" si="208"/>
        <v>0</v>
      </c>
      <c r="IU118" s="322">
        <f t="shared" si="208"/>
        <v>0</v>
      </c>
      <c r="IV118" s="322">
        <f t="shared" si="208"/>
        <v>0</v>
      </c>
      <c r="IW118" s="322">
        <f t="shared" si="208"/>
        <v>0</v>
      </c>
      <c r="IX118" s="322">
        <f t="shared" si="208"/>
        <v>0</v>
      </c>
      <c r="IY118" s="322">
        <f t="shared" ref="IY118:JV118" si="209">IF(AND(IY$68&gt;0,IY$68&lt;=$C$38),PPMT($C$37,IY$68,$C$38,$G$50),0)</f>
        <v>0</v>
      </c>
      <c r="IZ118" s="322">
        <f t="shared" si="209"/>
        <v>0</v>
      </c>
      <c r="JA118" s="322">
        <f t="shared" si="209"/>
        <v>0</v>
      </c>
      <c r="JB118" s="322">
        <f t="shared" si="209"/>
        <v>0</v>
      </c>
      <c r="JC118" s="322">
        <f t="shared" si="209"/>
        <v>0</v>
      </c>
      <c r="JD118" s="322">
        <f t="shared" si="209"/>
        <v>0</v>
      </c>
      <c r="JE118" s="322">
        <f t="shared" si="209"/>
        <v>0</v>
      </c>
      <c r="JF118" s="322">
        <f t="shared" si="209"/>
        <v>0</v>
      </c>
      <c r="JG118" s="322">
        <f t="shared" si="209"/>
        <v>0</v>
      </c>
      <c r="JH118" s="322">
        <f t="shared" si="209"/>
        <v>0</v>
      </c>
      <c r="JI118" s="322">
        <f t="shared" si="209"/>
        <v>0</v>
      </c>
      <c r="JJ118" s="322">
        <f t="shared" si="209"/>
        <v>0</v>
      </c>
      <c r="JK118" s="322">
        <f t="shared" si="209"/>
        <v>0</v>
      </c>
      <c r="JL118" s="322">
        <f t="shared" si="209"/>
        <v>0</v>
      </c>
      <c r="JM118" s="322">
        <f t="shared" si="209"/>
        <v>0</v>
      </c>
      <c r="JN118" s="322">
        <f t="shared" si="209"/>
        <v>0</v>
      </c>
      <c r="JO118" s="322">
        <f t="shared" si="209"/>
        <v>0</v>
      </c>
      <c r="JP118" s="322">
        <f t="shared" si="209"/>
        <v>0</v>
      </c>
      <c r="JQ118" s="322">
        <f t="shared" si="209"/>
        <v>0</v>
      </c>
      <c r="JR118" s="322">
        <f t="shared" si="209"/>
        <v>0</v>
      </c>
      <c r="JS118" s="322">
        <f t="shared" si="209"/>
        <v>0</v>
      </c>
      <c r="JT118" s="322">
        <f t="shared" si="209"/>
        <v>0</v>
      </c>
      <c r="JU118" s="322">
        <f t="shared" si="209"/>
        <v>0</v>
      </c>
      <c r="JV118" s="322">
        <f t="shared" si="209"/>
        <v>0</v>
      </c>
    </row>
    <row r="119" spans="1:282" hidden="1" x14ac:dyDescent="0.25">
      <c r="A119" t="s">
        <v>477</v>
      </c>
      <c r="B119" s="313"/>
      <c r="C119" s="322">
        <f t="shared" ref="C119:BN119" si="210">IF(AND(C$68=0,$D$40=1),C116*$C$37,0)</f>
        <v>0</v>
      </c>
      <c r="D119" s="322">
        <f t="shared" si="210"/>
        <v>0</v>
      </c>
      <c r="E119" s="322">
        <f t="shared" si="210"/>
        <v>0</v>
      </c>
      <c r="F119" s="322">
        <f t="shared" si="210"/>
        <v>0</v>
      </c>
      <c r="G119" s="322">
        <f t="shared" si="210"/>
        <v>0</v>
      </c>
      <c r="H119" s="322">
        <f t="shared" si="210"/>
        <v>0</v>
      </c>
      <c r="I119" s="322">
        <f t="shared" si="210"/>
        <v>0</v>
      </c>
      <c r="J119" s="322">
        <f t="shared" si="210"/>
        <v>0</v>
      </c>
      <c r="K119" s="322">
        <f t="shared" si="210"/>
        <v>0</v>
      </c>
      <c r="L119" s="322">
        <f t="shared" si="210"/>
        <v>0</v>
      </c>
      <c r="M119" s="322">
        <f t="shared" si="210"/>
        <v>0</v>
      </c>
      <c r="N119" s="322">
        <f t="shared" si="210"/>
        <v>0</v>
      </c>
      <c r="O119" s="322">
        <f t="shared" si="210"/>
        <v>0</v>
      </c>
      <c r="P119" s="322">
        <f t="shared" si="210"/>
        <v>0</v>
      </c>
      <c r="Q119" s="322">
        <f t="shared" si="210"/>
        <v>0</v>
      </c>
      <c r="R119" s="322">
        <f t="shared" si="210"/>
        <v>0</v>
      </c>
      <c r="S119" s="322">
        <f t="shared" si="210"/>
        <v>0</v>
      </c>
      <c r="T119" s="322">
        <f t="shared" si="210"/>
        <v>0</v>
      </c>
      <c r="U119" s="322">
        <f t="shared" si="210"/>
        <v>0</v>
      </c>
      <c r="V119" s="322">
        <f t="shared" si="210"/>
        <v>0</v>
      </c>
      <c r="W119" s="322">
        <f t="shared" si="210"/>
        <v>0</v>
      </c>
      <c r="X119" s="322">
        <f t="shared" si="210"/>
        <v>0</v>
      </c>
      <c r="Y119" s="322">
        <f t="shared" si="210"/>
        <v>0</v>
      </c>
      <c r="Z119" s="322">
        <f t="shared" si="210"/>
        <v>0</v>
      </c>
      <c r="AA119" s="322">
        <f t="shared" si="210"/>
        <v>0</v>
      </c>
      <c r="AB119" s="322">
        <f t="shared" si="210"/>
        <v>0</v>
      </c>
      <c r="AC119" s="322">
        <f t="shared" si="210"/>
        <v>0</v>
      </c>
      <c r="AD119" s="322">
        <f t="shared" si="210"/>
        <v>0</v>
      </c>
      <c r="AE119" s="322">
        <f t="shared" si="210"/>
        <v>0</v>
      </c>
      <c r="AF119" s="322">
        <f t="shared" si="210"/>
        <v>0</v>
      </c>
      <c r="AG119" s="322">
        <f t="shared" si="210"/>
        <v>0</v>
      </c>
      <c r="AH119" s="322">
        <f t="shared" si="210"/>
        <v>0</v>
      </c>
      <c r="AI119" s="322">
        <f t="shared" si="210"/>
        <v>0</v>
      </c>
      <c r="AJ119" s="322">
        <f t="shared" si="210"/>
        <v>0</v>
      </c>
      <c r="AK119" s="322">
        <f t="shared" si="210"/>
        <v>0</v>
      </c>
      <c r="AL119" s="322">
        <f t="shared" si="210"/>
        <v>0</v>
      </c>
      <c r="AM119" s="322">
        <f t="shared" si="210"/>
        <v>0</v>
      </c>
      <c r="AN119" s="322">
        <f t="shared" si="210"/>
        <v>0</v>
      </c>
      <c r="AO119" s="322">
        <f t="shared" si="210"/>
        <v>0</v>
      </c>
      <c r="AP119" s="322">
        <f t="shared" si="210"/>
        <v>0</v>
      </c>
      <c r="AQ119" s="322">
        <f t="shared" si="210"/>
        <v>0</v>
      </c>
      <c r="AR119" s="322">
        <f t="shared" si="210"/>
        <v>0</v>
      </c>
      <c r="AS119" s="322">
        <f t="shared" si="210"/>
        <v>0</v>
      </c>
      <c r="AT119" s="322">
        <f t="shared" si="210"/>
        <v>0</v>
      </c>
      <c r="AU119" s="322">
        <f t="shared" si="210"/>
        <v>0</v>
      </c>
      <c r="AV119" s="322">
        <f t="shared" si="210"/>
        <v>0</v>
      </c>
      <c r="AW119" s="322">
        <f t="shared" si="210"/>
        <v>0</v>
      </c>
      <c r="AX119" s="322">
        <f t="shared" si="210"/>
        <v>0</v>
      </c>
      <c r="AY119" s="322">
        <f t="shared" si="210"/>
        <v>0</v>
      </c>
      <c r="AZ119" s="322">
        <f t="shared" si="210"/>
        <v>0</v>
      </c>
      <c r="BA119" s="322">
        <f t="shared" si="210"/>
        <v>0</v>
      </c>
      <c r="BB119" s="322">
        <f t="shared" si="210"/>
        <v>0</v>
      </c>
      <c r="BC119" s="322">
        <f t="shared" si="210"/>
        <v>0</v>
      </c>
      <c r="BD119" s="322">
        <f t="shared" si="210"/>
        <v>0</v>
      </c>
      <c r="BE119" s="322">
        <f t="shared" si="210"/>
        <v>0</v>
      </c>
      <c r="BF119" s="322">
        <f t="shared" si="210"/>
        <v>0</v>
      </c>
      <c r="BG119" s="322">
        <f t="shared" si="210"/>
        <v>0</v>
      </c>
      <c r="BH119" s="322">
        <f t="shared" si="210"/>
        <v>0</v>
      </c>
      <c r="BI119" s="322">
        <f t="shared" si="210"/>
        <v>0</v>
      </c>
      <c r="BJ119" s="322">
        <f t="shared" si="210"/>
        <v>0</v>
      </c>
      <c r="BK119" s="322">
        <f t="shared" si="210"/>
        <v>0</v>
      </c>
      <c r="BL119" s="322">
        <f t="shared" si="210"/>
        <v>0</v>
      </c>
      <c r="BM119" s="322">
        <f t="shared" si="210"/>
        <v>0</v>
      </c>
      <c r="BN119" s="322">
        <f t="shared" si="210"/>
        <v>0</v>
      </c>
      <c r="BO119" s="322">
        <f t="shared" ref="BO119:DZ119" si="211">IF(AND(BO$68=0,$D$40=1),BO116*$C$37,0)</f>
        <v>0</v>
      </c>
      <c r="BP119" s="322">
        <f t="shared" si="211"/>
        <v>0</v>
      </c>
      <c r="BQ119" s="322">
        <f t="shared" si="211"/>
        <v>0</v>
      </c>
      <c r="BR119" s="322">
        <f t="shared" si="211"/>
        <v>0</v>
      </c>
      <c r="BS119" s="322">
        <f t="shared" si="211"/>
        <v>0</v>
      </c>
      <c r="BT119" s="322">
        <f t="shared" si="211"/>
        <v>0</v>
      </c>
      <c r="BU119" s="322">
        <f t="shared" si="211"/>
        <v>0</v>
      </c>
      <c r="BV119" s="322">
        <f t="shared" si="211"/>
        <v>0</v>
      </c>
      <c r="BW119" s="322">
        <f t="shared" si="211"/>
        <v>0</v>
      </c>
      <c r="BX119" s="322">
        <f t="shared" si="211"/>
        <v>0</v>
      </c>
      <c r="BY119" s="322">
        <f t="shared" si="211"/>
        <v>0</v>
      </c>
      <c r="BZ119" s="322">
        <f t="shared" si="211"/>
        <v>0</v>
      </c>
      <c r="CA119" s="322">
        <f t="shared" si="211"/>
        <v>0</v>
      </c>
      <c r="CB119" s="322">
        <f t="shared" si="211"/>
        <v>0</v>
      </c>
      <c r="CC119" s="322">
        <f t="shared" si="211"/>
        <v>0</v>
      </c>
      <c r="CD119" s="322">
        <f t="shared" si="211"/>
        <v>0</v>
      </c>
      <c r="CE119" s="322">
        <f t="shared" si="211"/>
        <v>0</v>
      </c>
      <c r="CF119" s="322">
        <f t="shared" si="211"/>
        <v>0</v>
      </c>
      <c r="CG119" s="322">
        <f t="shared" si="211"/>
        <v>0</v>
      </c>
      <c r="CH119" s="322">
        <f t="shared" si="211"/>
        <v>0</v>
      </c>
      <c r="CI119" s="322">
        <f t="shared" si="211"/>
        <v>0</v>
      </c>
      <c r="CJ119" s="322">
        <f t="shared" si="211"/>
        <v>0</v>
      </c>
      <c r="CK119" s="322">
        <f t="shared" si="211"/>
        <v>0</v>
      </c>
      <c r="CL119" s="322">
        <f t="shared" si="211"/>
        <v>0</v>
      </c>
      <c r="CM119" s="322">
        <f t="shared" si="211"/>
        <v>0</v>
      </c>
      <c r="CN119" s="322">
        <f t="shared" si="211"/>
        <v>0</v>
      </c>
      <c r="CO119" s="322">
        <f t="shared" si="211"/>
        <v>0</v>
      </c>
      <c r="CP119" s="322">
        <f t="shared" si="211"/>
        <v>0</v>
      </c>
      <c r="CQ119" s="322">
        <f t="shared" si="211"/>
        <v>0</v>
      </c>
      <c r="CR119" s="322">
        <f t="shared" si="211"/>
        <v>0</v>
      </c>
      <c r="CS119" s="322">
        <f t="shared" si="211"/>
        <v>0</v>
      </c>
      <c r="CT119" s="322">
        <f t="shared" si="211"/>
        <v>0</v>
      </c>
      <c r="CU119" s="322">
        <f t="shared" si="211"/>
        <v>0</v>
      </c>
      <c r="CV119" s="322">
        <f t="shared" si="211"/>
        <v>0</v>
      </c>
      <c r="CW119" s="322">
        <f t="shared" si="211"/>
        <v>0</v>
      </c>
      <c r="CX119" s="322">
        <f t="shared" si="211"/>
        <v>0</v>
      </c>
      <c r="CY119" s="322">
        <f t="shared" si="211"/>
        <v>0</v>
      </c>
      <c r="CZ119" s="322">
        <f t="shared" si="211"/>
        <v>0</v>
      </c>
      <c r="DA119" s="322">
        <f t="shared" si="211"/>
        <v>0</v>
      </c>
      <c r="DB119" s="322">
        <f t="shared" si="211"/>
        <v>0</v>
      </c>
      <c r="DC119" s="322">
        <f t="shared" si="211"/>
        <v>0</v>
      </c>
      <c r="DD119" s="322">
        <f t="shared" si="211"/>
        <v>0</v>
      </c>
      <c r="DE119" s="322">
        <f t="shared" si="211"/>
        <v>0</v>
      </c>
      <c r="DF119" s="322">
        <f t="shared" si="211"/>
        <v>0</v>
      </c>
      <c r="DG119" s="322">
        <f t="shared" si="211"/>
        <v>0</v>
      </c>
      <c r="DH119" s="322">
        <f t="shared" si="211"/>
        <v>0</v>
      </c>
      <c r="DI119" s="322">
        <f t="shared" si="211"/>
        <v>0</v>
      </c>
      <c r="DJ119" s="322">
        <f t="shared" si="211"/>
        <v>0</v>
      </c>
      <c r="DK119" s="322">
        <f t="shared" si="211"/>
        <v>0</v>
      </c>
      <c r="DL119" s="322">
        <f t="shared" si="211"/>
        <v>0</v>
      </c>
      <c r="DM119" s="322">
        <f t="shared" si="211"/>
        <v>0</v>
      </c>
      <c r="DN119" s="322">
        <f t="shared" si="211"/>
        <v>0</v>
      </c>
      <c r="DO119" s="322">
        <f t="shared" si="211"/>
        <v>0</v>
      </c>
      <c r="DP119" s="322">
        <f t="shared" si="211"/>
        <v>0</v>
      </c>
      <c r="DQ119" s="322">
        <f t="shared" si="211"/>
        <v>0</v>
      </c>
      <c r="DR119" s="322">
        <f t="shared" si="211"/>
        <v>0</v>
      </c>
      <c r="DS119" s="322">
        <f t="shared" si="211"/>
        <v>0</v>
      </c>
      <c r="DT119" s="322">
        <f t="shared" si="211"/>
        <v>0</v>
      </c>
      <c r="DU119" s="322">
        <f t="shared" si="211"/>
        <v>0</v>
      </c>
      <c r="DV119" s="322">
        <f t="shared" si="211"/>
        <v>0</v>
      </c>
      <c r="DW119" s="322">
        <f t="shared" si="211"/>
        <v>0</v>
      </c>
      <c r="DX119" s="322">
        <f t="shared" si="211"/>
        <v>0</v>
      </c>
      <c r="DY119" s="322">
        <f t="shared" si="211"/>
        <v>0</v>
      </c>
      <c r="DZ119" s="322">
        <f t="shared" si="211"/>
        <v>0</v>
      </c>
      <c r="EA119" s="322">
        <f t="shared" ref="EA119:GL119" si="212">IF(AND(EA$68=0,$D$40=1),EA116*$C$37,0)</f>
        <v>0</v>
      </c>
      <c r="EB119" s="322">
        <f t="shared" si="212"/>
        <v>0</v>
      </c>
      <c r="EC119" s="322">
        <f t="shared" si="212"/>
        <v>0</v>
      </c>
      <c r="ED119" s="322">
        <f t="shared" si="212"/>
        <v>0</v>
      </c>
      <c r="EE119" s="322">
        <f t="shared" si="212"/>
        <v>0</v>
      </c>
      <c r="EF119" s="322">
        <f t="shared" si="212"/>
        <v>0</v>
      </c>
      <c r="EG119" s="322">
        <f t="shared" si="212"/>
        <v>0</v>
      </c>
      <c r="EH119" s="322">
        <f t="shared" si="212"/>
        <v>0</v>
      </c>
      <c r="EI119" s="322">
        <f t="shared" si="212"/>
        <v>0</v>
      </c>
      <c r="EJ119" s="322">
        <f t="shared" si="212"/>
        <v>0</v>
      </c>
      <c r="EK119" s="322">
        <f t="shared" si="212"/>
        <v>0</v>
      </c>
      <c r="EL119" s="322">
        <f t="shared" si="212"/>
        <v>0</v>
      </c>
      <c r="EM119" s="322">
        <f t="shared" si="212"/>
        <v>0</v>
      </c>
      <c r="EN119" s="322">
        <f t="shared" si="212"/>
        <v>0</v>
      </c>
      <c r="EO119" s="322">
        <f t="shared" si="212"/>
        <v>0</v>
      </c>
      <c r="EP119" s="322">
        <f t="shared" si="212"/>
        <v>0</v>
      </c>
      <c r="EQ119" s="322">
        <f t="shared" si="212"/>
        <v>0</v>
      </c>
      <c r="ER119" s="322">
        <f t="shared" si="212"/>
        <v>0</v>
      </c>
      <c r="ES119" s="322">
        <f t="shared" si="212"/>
        <v>0</v>
      </c>
      <c r="ET119" s="322">
        <f t="shared" si="212"/>
        <v>0</v>
      </c>
      <c r="EU119" s="322">
        <f t="shared" si="212"/>
        <v>0</v>
      </c>
      <c r="EV119" s="322">
        <f t="shared" si="212"/>
        <v>0</v>
      </c>
      <c r="EW119" s="322">
        <f t="shared" si="212"/>
        <v>0</v>
      </c>
      <c r="EX119" s="322">
        <f t="shared" si="212"/>
        <v>0</v>
      </c>
      <c r="EY119" s="322">
        <f t="shared" si="212"/>
        <v>0</v>
      </c>
      <c r="EZ119" s="322">
        <f t="shared" si="212"/>
        <v>0</v>
      </c>
      <c r="FA119" s="322">
        <f t="shared" si="212"/>
        <v>0</v>
      </c>
      <c r="FB119" s="322">
        <f t="shared" si="212"/>
        <v>0</v>
      </c>
      <c r="FC119" s="322">
        <f t="shared" si="212"/>
        <v>0</v>
      </c>
      <c r="FD119" s="322">
        <f t="shared" si="212"/>
        <v>0</v>
      </c>
      <c r="FE119" s="322">
        <f t="shared" si="212"/>
        <v>0</v>
      </c>
      <c r="FF119" s="322">
        <f t="shared" si="212"/>
        <v>0</v>
      </c>
      <c r="FG119" s="322">
        <f t="shared" si="212"/>
        <v>0</v>
      </c>
      <c r="FH119" s="322">
        <f t="shared" si="212"/>
        <v>0</v>
      </c>
      <c r="FI119" s="322">
        <f t="shared" si="212"/>
        <v>0</v>
      </c>
      <c r="FJ119" s="322">
        <f t="shared" si="212"/>
        <v>0</v>
      </c>
      <c r="FK119" s="322">
        <f t="shared" si="212"/>
        <v>0</v>
      </c>
      <c r="FL119" s="322">
        <f t="shared" si="212"/>
        <v>0</v>
      </c>
      <c r="FM119" s="322">
        <f t="shared" si="212"/>
        <v>0</v>
      </c>
      <c r="FN119" s="322">
        <f t="shared" si="212"/>
        <v>0</v>
      </c>
      <c r="FO119" s="322">
        <f t="shared" si="212"/>
        <v>0</v>
      </c>
      <c r="FP119" s="322">
        <f t="shared" si="212"/>
        <v>0</v>
      </c>
      <c r="FQ119" s="322">
        <f t="shared" si="212"/>
        <v>0</v>
      </c>
      <c r="FR119" s="322">
        <f t="shared" si="212"/>
        <v>0</v>
      </c>
      <c r="FS119" s="322">
        <f t="shared" si="212"/>
        <v>0</v>
      </c>
      <c r="FT119" s="322">
        <f t="shared" si="212"/>
        <v>0</v>
      </c>
      <c r="FU119" s="322">
        <f t="shared" si="212"/>
        <v>0</v>
      </c>
      <c r="FV119" s="322">
        <f t="shared" si="212"/>
        <v>0</v>
      </c>
      <c r="FW119" s="322">
        <f t="shared" si="212"/>
        <v>0</v>
      </c>
      <c r="FX119" s="322">
        <f t="shared" si="212"/>
        <v>0</v>
      </c>
      <c r="FY119" s="322">
        <f t="shared" si="212"/>
        <v>0</v>
      </c>
      <c r="FZ119" s="322">
        <f t="shared" si="212"/>
        <v>0</v>
      </c>
      <c r="GA119" s="322">
        <f t="shared" si="212"/>
        <v>0</v>
      </c>
      <c r="GB119" s="322">
        <f t="shared" si="212"/>
        <v>0</v>
      </c>
      <c r="GC119" s="322">
        <f t="shared" si="212"/>
        <v>0</v>
      </c>
      <c r="GD119" s="322">
        <f t="shared" si="212"/>
        <v>0</v>
      </c>
      <c r="GE119" s="322">
        <f t="shared" si="212"/>
        <v>0</v>
      </c>
      <c r="GF119" s="322">
        <f t="shared" si="212"/>
        <v>0</v>
      </c>
      <c r="GG119" s="322">
        <f t="shared" si="212"/>
        <v>0</v>
      </c>
      <c r="GH119" s="322">
        <f t="shared" si="212"/>
        <v>0</v>
      </c>
      <c r="GI119" s="322">
        <f t="shared" si="212"/>
        <v>0</v>
      </c>
      <c r="GJ119" s="322">
        <f t="shared" si="212"/>
        <v>0</v>
      </c>
      <c r="GK119" s="322">
        <f t="shared" si="212"/>
        <v>0</v>
      </c>
      <c r="GL119" s="322">
        <f t="shared" si="212"/>
        <v>0</v>
      </c>
      <c r="GM119" s="322">
        <f t="shared" ref="GM119:IX119" si="213">IF(AND(GM$68=0,$D$40=1),GM116*$C$37,0)</f>
        <v>0</v>
      </c>
      <c r="GN119" s="322">
        <f t="shared" si="213"/>
        <v>0</v>
      </c>
      <c r="GO119" s="322">
        <f t="shared" si="213"/>
        <v>0</v>
      </c>
      <c r="GP119" s="322">
        <f t="shared" si="213"/>
        <v>0</v>
      </c>
      <c r="GQ119" s="322">
        <f t="shared" si="213"/>
        <v>0</v>
      </c>
      <c r="GR119" s="322">
        <f t="shared" si="213"/>
        <v>0</v>
      </c>
      <c r="GS119" s="322">
        <f t="shared" si="213"/>
        <v>0</v>
      </c>
      <c r="GT119" s="322">
        <f t="shared" si="213"/>
        <v>0</v>
      </c>
      <c r="GU119" s="322">
        <f t="shared" si="213"/>
        <v>0</v>
      </c>
      <c r="GV119" s="322">
        <f t="shared" si="213"/>
        <v>0</v>
      </c>
      <c r="GW119" s="322">
        <f t="shared" si="213"/>
        <v>0</v>
      </c>
      <c r="GX119" s="322">
        <f t="shared" si="213"/>
        <v>0</v>
      </c>
      <c r="GY119" s="322">
        <f t="shared" si="213"/>
        <v>0</v>
      </c>
      <c r="GZ119" s="322">
        <f t="shared" si="213"/>
        <v>0</v>
      </c>
      <c r="HA119" s="322">
        <f t="shared" si="213"/>
        <v>0</v>
      </c>
      <c r="HB119" s="322">
        <f t="shared" si="213"/>
        <v>0</v>
      </c>
      <c r="HC119" s="322">
        <f t="shared" si="213"/>
        <v>0</v>
      </c>
      <c r="HD119" s="322">
        <f t="shared" si="213"/>
        <v>0</v>
      </c>
      <c r="HE119" s="322">
        <f t="shared" si="213"/>
        <v>0</v>
      </c>
      <c r="HF119" s="322">
        <f t="shared" si="213"/>
        <v>0</v>
      </c>
      <c r="HG119" s="322">
        <f t="shared" si="213"/>
        <v>0</v>
      </c>
      <c r="HH119" s="322">
        <f t="shared" si="213"/>
        <v>0</v>
      </c>
      <c r="HI119" s="322">
        <f t="shared" si="213"/>
        <v>0</v>
      </c>
      <c r="HJ119" s="322">
        <f t="shared" si="213"/>
        <v>0</v>
      </c>
      <c r="HK119" s="322">
        <f t="shared" si="213"/>
        <v>0</v>
      </c>
      <c r="HL119" s="322">
        <f t="shared" si="213"/>
        <v>0</v>
      </c>
      <c r="HM119" s="322">
        <f t="shared" si="213"/>
        <v>0</v>
      </c>
      <c r="HN119" s="322">
        <f t="shared" si="213"/>
        <v>0</v>
      </c>
      <c r="HO119" s="322">
        <f t="shared" si="213"/>
        <v>0</v>
      </c>
      <c r="HP119" s="322">
        <f t="shared" si="213"/>
        <v>0</v>
      </c>
      <c r="HQ119" s="322">
        <f t="shared" si="213"/>
        <v>0</v>
      </c>
      <c r="HR119" s="322">
        <f t="shared" si="213"/>
        <v>0</v>
      </c>
      <c r="HS119" s="322">
        <f t="shared" si="213"/>
        <v>0</v>
      </c>
      <c r="HT119" s="322">
        <f t="shared" si="213"/>
        <v>0</v>
      </c>
      <c r="HU119" s="322">
        <f t="shared" si="213"/>
        <v>0</v>
      </c>
      <c r="HV119" s="322">
        <f t="shared" si="213"/>
        <v>0</v>
      </c>
      <c r="HW119" s="322">
        <f t="shared" si="213"/>
        <v>0</v>
      </c>
      <c r="HX119" s="322">
        <f t="shared" si="213"/>
        <v>0</v>
      </c>
      <c r="HY119" s="322">
        <f t="shared" si="213"/>
        <v>0</v>
      </c>
      <c r="HZ119" s="322">
        <f t="shared" si="213"/>
        <v>0</v>
      </c>
      <c r="IA119" s="322">
        <f t="shared" si="213"/>
        <v>0</v>
      </c>
      <c r="IB119" s="322">
        <f t="shared" si="213"/>
        <v>0</v>
      </c>
      <c r="IC119" s="322">
        <f t="shared" si="213"/>
        <v>0</v>
      </c>
      <c r="ID119" s="322">
        <f t="shared" si="213"/>
        <v>0</v>
      </c>
      <c r="IE119" s="322">
        <f t="shared" si="213"/>
        <v>0</v>
      </c>
      <c r="IF119" s="322">
        <f t="shared" si="213"/>
        <v>0</v>
      </c>
      <c r="IG119" s="322">
        <f t="shared" si="213"/>
        <v>0</v>
      </c>
      <c r="IH119" s="322">
        <f t="shared" si="213"/>
        <v>0</v>
      </c>
      <c r="II119" s="322">
        <f t="shared" si="213"/>
        <v>0</v>
      </c>
      <c r="IJ119" s="322">
        <f t="shared" si="213"/>
        <v>0</v>
      </c>
      <c r="IK119" s="322">
        <f t="shared" si="213"/>
        <v>0</v>
      </c>
      <c r="IL119" s="322">
        <f t="shared" si="213"/>
        <v>0</v>
      </c>
      <c r="IM119" s="322">
        <f t="shared" si="213"/>
        <v>0</v>
      </c>
      <c r="IN119" s="322">
        <f t="shared" si="213"/>
        <v>0</v>
      </c>
      <c r="IO119" s="322">
        <f t="shared" si="213"/>
        <v>0</v>
      </c>
      <c r="IP119" s="322">
        <f t="shared" si="213"/>
        <v>0</v>
      </c>
      <c r="IQ119" s="322">
        <f t="shared" si="213"/>
        <v>0</v>
      </c>
      <c r="IR119" s="322">
        <f t="shared" si="213"/>
        <v>0</v>
      </c>
      <c r="IS119" s="322">
        <f t="shared" si="213"/>
        <v>0</v>
      </c>
      <c r="IT119" s="322">
        <f t="shared" si="213"/>
        <v>0</v>
      </c>
      <c r="IU119" s="322">
        <f t="shared" si="213"/>
        <v>0</v>
      </c>
      <c r="IV119" s="322">
        <f t="shared" si="213"/>
        <v>0</v>
      </c>
      <c r="IW119" s="322">
        <f t="shared" si="213"/>
        <v>0</v>
      </c>
      <c r="IX119" s="322">
        <f t="shared" si="213"/>
        <v>0</v>
      </c>
      <c r="IY119" s="322">
        <f t="shared" ref="IY119:JV119" si="214">IF(AND(IY$68=0,$D$40=1),IY116*$C$37,0)</f>
        <v>0</v>
      </c>
      <c r="IZ119" s="322">
        <f t="shared" si="214"/>
        <v>0</v>
      </c>
      <c r="JA119" s="322">
        <f t="shared" si="214"/>
        <v>0</v>
      </c>
      <c r="JB119" s="322">
        <f t="shared" si="214"/>
        <v>0</v>
      </c>
      <c r="JC119" s="322">
        <f t="shared" si="214"/>
        <v>0</v>
      </c>
      <c r="JD119" s="322">
        <f t="shared" si="214"/>
        <v>0</v>
      </c>
      <c r="JE119" s="322">
        <f t="shared" si="214"/>
        <v>0</v>
      </c>
      <c r="JF119" s="322">
        <f t="shared" si="214"/>
        <v>0</v>
      </c>
      <c r="JG119" s="322">
        <f t="shared" si="214"/>
        <v>0</v>
      </c>
      <c r="JH119" s="322">
        <f t="shared" si="214"/>
        <v>0</v>
      </c>
      <c r="JI119" s="322">
        <f t="shared" si="214"/>
        <v>0</v>
      </c>
      <c r="JJ119" s="322">
        <f t="shared" si="214"/>
        <v>0</v>
      </c>
      <c r="JK119" s="322">
        <f t="shared" si="214"/>
        <v>0</v>
      </c>
      <c r="JL119" s="322">
        <f t="shared" si="214"/>
        <v>0</v>
      </c>
      <c r="JM119" s="322">
        <f t="shared" si="214"/>
        <v>0</v>
      </c>
      <c r="JN119" s="322">
        <f t="shared" si="214"/>
        <v>0</v>
      </c>
      <c r="JO119" s="322">
        <f t="shared" si="214"/>
        <v>0</v>
      </c>
      <c r="JP119" s="322">
        <f t="shared" si="214"/>
        <v>0</v>
      </c>
      <c r="JQ119" s="322">
        <f t="shared" si="214"/>
        <v>0</v>
      </c>
      <c r="JR119" s="322">
        <f t="shared" si="214"/>
        <v>0</v>
      </c>
      <c r="JS119" s="322">
        <f t="shared" si="214"/>
        <v>0</v>
      </c>
      <c r="JT119" s="322">
        <f t="shared" si="214"/>
        <v>0</v>
      </c>
      <c r="JU119" s="322">
        <f t="shared" si="214"/>
        <v>0</v>
      </c>
      <c r="JV119" s="322">
        <f t="shared" si="214"/>
        <v>0</v>
      </c>
    </row>
    <row r="120" spans="1:282" hidden="1" x14ac:dyDescent="0.25">
      <c r="A120" t="s">
        <v>478</v>
      </c>
      <c r="B120" s="313"/>
      <c r="C120" s="339">
        <f>SUM(C116:C119)</f>
        <v>0</v>
      </c>
      <c r="D120" s="339">
        <f t="shared" ref="D120:BO120" si="215">SUM(D116:D119)</f>
        <v>0</v>
      </c>
      <c r="E120" s="339">
        <f t="shared" si="215"/>
        <v>0</v>
      </c>
      <c r="F120" s="339">
        <f t="shared" si="215"/>
        <v>0</v>
      </c>
      <c r="G120" s="339">
        <f t="shared" si="215"/>
        <v>0</v>
      </c>
      <c r="H120" s="339">
        <f t="shared" si="215"/>
        <v>0</v>
      </c>
      <c r="I120" s="339">
        <f t="shared" si="215"/>
        <v>0</v>
      </c>
      <c r="J120" s="339">
        <f t="shared" si="215"/>
        <v>0</v>
      </c>
      <c r="K120" s="339">
        <f t="shared" si="215"/>
        <v>0</v>
      </c>
      <c r="L120" s="339">
        <f t="shared" si="215"/>
        <v>0</v>
      </c>
      <c r="M120" s="339">
        <f t="shared" si="215"/>
        <v>0</v>
      </c>
      <c r="N120" s="339">
        <f t="shared" si="215"/>
        <v>0</v>
      </c>
      <c r="O120" s="339">
        <f t="shared" si="215"/>
        <v>0</v>
      </c>
      <c r="P120" s="339">
        <f t="shared" si="215"/>
        <v>0</v>
      </c>
      <c r="Q120" s="339">
        <f t="shared" si="215"/>
        <v>0</v>
      </c>
      <c r="R120" s="339">
        <f t="shared" si="215"/>
        <v>0</v>
      </c>
      <c r="S120" s="339">
        <f t="shared" si="215"/>
        <v>0</v>
      </c>
      <c r="T120" s="339">
        <f t="shared" si="215"/>
        <v>0</v>
      </c>
      <c r="U120" s="339">
        <f t="shared" si="215"/>
        <v>0</v>
      </c>
      <c r="V120" s="339">
        <f t="shared" si="215"/>
        <v>0</v>
      </c>
      <c r="W120" s="339">
        <f t="shared" si="215"/>
        <v>0</v>
      </c>
      <c r="X120" s="339">
        <f t="shared" si="215"/>
        <v>0</v>
      </c>
      <c r="Y120" s="339">
        <f t="shared" si="215"/>
        <v>0</v>
      </c>
      <c r="Z120" s="339">
        <f t="shared" si="215"/>
        <v>0</v>
      </c>
      <c r="AA120" s="339">
        <f t="shared" si="215"/>
        <v>0</v>
      </c>
      <c r="AB120" s="339">
        <f t="shared" si="215"/>
        <v>0</v>
      </c>
      <c r="AC120" s="339">
        <f t="shared" si="215"/>
        <v>0</v>
      </c>
      <c r="AD120" s="339">
        <f t="shared" si="215"/>
        <v>0</v>
      </c>
      <c r="AE120" s="339">
        <f t="shared" si="215"/>
        <v>0</v>
      </c>
      <c r="AF120" s="339">
        <f t="shared" si="215"/>
        <v>0</v>
      </c>
      <c r="AG120" s="339">
        <f t="shared" si="215"/>
        <v>0</v>
      </c>
      <c r="AH120" s="339">
        <f t="shared" si="215"/>
        <v>0</v>
      </c>
      <c r="AI120" s="339">
        <f t="shared" si="215"/>
        <v>0</v>
      </c>
      <c r="AJ120" s="339">
        <f t="shared" si="215"/>
        <v>0</v>
      </c>
      <c r="AK120" s="339">
        <f t="shared" si="215"/>
        <v>0</v>
      </c>
      <c r="AL120" s="339">
        <f t="shared" si="215"/>
        <v>0</v>
      </c>
      <c r="AM120" s="339">
        <f t="shared" si="215"/>
        <v>0</v>
      </c>
      <c r="AN120" s="339">
        <f t="shared" si="215"/>
        <v>0</v>
      </c>
      <c r="AO120" s="339">
        <f t="shared" si="215"/>
        <v>0</v>
      </c>
      <c r="AP120" s="339">
        <f t="shared" si="215"/>
        <v>0</v>
      </c>
      <c r="AQ120" s="339">
        <f t="shared" si="215"/>
        <v>0</v>
      </c>
      <c r="AR120" s="339">
        <f t="shared" si="215"/>
        <v>0</v>
      </c>
      <c r="AS120" s="339">
        <f t="shared" si="215"/>
        <v>0</v>
      </c>
      <c r="AT120" s="339">
        <f t="shared" si="215"/>
        <v>0</v>
      </c>
      <c r="AU120" s="339">
        <f t="shared" si="215"/>
        <v>0</v>
      </c>
      <c r="AV120" s="339">
        <f t="shared" si="215"/>
        <v>0</v>
      </c>
      <c r="AW120" s="339">
        <f t="shared" si="215"/>
        <v>0</v>
      </c>
      <c r="AX120" s="339">
        <f t="shared" si="215"/>
        <v>0</v>
      </c>
      <c r="AY120" s="339">
        <f t="shared" si="215"/>
        <v>0</v>
      </c>
      <c r="AZ120" s="339">
        <f t="shared" si="215"/>
        <v>0</v>
      </c>
      <c r="BA120" s="339">
        <f t="shared" si="215"/>
        <v>0</v>
      </c>
      <c r="BB120" s="339">
        <f t="shared" si="215"/>
        <v>0</v>
      </c>
      <c r="BC120" s="339">
        <f t="shared" si="215"/>
        <v>0</v>
      </c>
      <c r="BD120" s="339">
        <f t="shared" si="215"/>
        <v>0</v>
      </c>
      <c r="BE120" s="339">
        <f t="shared" si="215"/>
        <v>0</v>
      </c>
      <c r="BF120" s="339">
        <f t="shared" si="215"/>
        <v>0</v>
      </c>
      <c r="BG120" s="339">
        <f t="shared" si="215"/>
        <v>0</v>
      </c>
      <c r="BH120" s="339">
        <f t="shared" si="215"/>
        <v>0</v>
      </c>
      <c r="BI120" s="339">
        <f t="shared" si="215"/>
        <v>0</v>
      </c>
      <c r="BJ120" s="339">
        <f t="shared" si="215"/>
        <v>0</v>
      </c>
      <c r="BK120" s="339">
        <f t="shared" si="215"/>
        <v>0</v>
      </c>
      <c r="BL120" s="339">
        <f t="shared" si="215"/>
        <v>0</v>
      </c>
      <c r="BM120" s="339">
        <f t="shared" si="215"/>
        <v>0</v>
      </c>
      <c r="BN120" s="339">
        <f t="shared" si="215"/>
        <v>0</v>
      </c>
      <c r="BO120" s="339">
        <f t="shared" si="215"/>
        <v>0</v>
      </c>
      <c r="BP120" s="339">
        <f t="shared" ref="BP120:EA120" si="216">SUM(BP116:BP119)</f>
        <v>0</v>
      </c>
      <c r="BQ120" s="339">
        <f t="shared" si="216"/>
        <v>0</v>
      </c>
      <c r="BR120" s="339">
        <f t="shared" si="216"/>
        <v>0</v>
      </c>
      <c r="BS120" s="339">
        <f t="shared" si="216"/>
        <v>0</v>
      </c>
      <c r="BT120" s="339">
        <f t="shared" si="216"/>
        <v>0</v>
      </c>
      <c r="BU120" s="339">
        <f t="shared" si="216"/>
        <v>0</v>
      </c>
      <c r="BV120" s="339">
        <f t="shared" si="216"/>
        <v>0</v>
      </c>
      <c r="BW120" s="339">
        <f t="shared" si="216"/>
        <v>0</v>
      </c>
      <c r="BX120" s="339">
        <f t="shared" si="216"/>
        <v>0</v>
      </c>
      <c r="BY120" s="339">
        <f t="shared" si="216"/>
        <v>0</v>
      </c>
      <c r="BZ120" s="339">
        <f t="shared" si="216"/>
        <v>0</v>
      </c>
      <c r="CA120" s="339">
        <f t="shared" si="216"/>
        <v>0</v>
      </c>
      <c r="CB120" s="339">
        <f t="shared" si="216"/>
        <v>0</v>
      </c>
      <c r="CC120" s="339">
        <f t="shared" si="216"/>
        <v>0</v>
      </c>
      <c r="CD120" s="339">
        <f t="shared" si="216"/>
        <v>0</v>
      </c>
      <c r="CE120" s="339">
        <f t="shared" si="216"/>
        <v>0</v>
      </c>
      <c r="CF120" s="339">
        <f t="shared" si="216"/>
        <v>0</v>
      </c>
      <c r="CG120" s="339">
        <f t="shared" si="216"/>
        <v>0</v>
      </c>
      <c r="CH120" s="339">
        <f t="shared" si="216"/>
        <v>0</v>
      </c>
      <c r="CI120" s="339">
        <f t="shared" si="216"/>
        <v>0</v>
      </c>
      <c r="CJ120" s="339">
        <f t="shared" si="216"/>
        <v>0</v>
      </c>
      <c r="CK120" s="339">
        <f t="shared" si="216"/>
        <v>0</v>
      </c>
      <c r="CL120" s="339">
        <f t="shared" si="216"/>
        <v>0</v>
      </c>
      <c r="CM120" s="339">
        <f t="shared" si="216"/>
        <v>0</v>
      </c>
      <c r="CN120" s="339">
        <f t="shared" si="216"/>
        <v>0</v>
      </c>
      <c r="CO120" s="339">
        <f t="shared" si="216"/>
        <v>0</v>
      </c>
      <c r="CP120" s="339">
        <f t="shared" si="216"/>
        <v>0</v>
      </c>
      <c r="CQ120" s="339">
        <f t="shared" si="216"/>
        <v>0</v>
      </c>
      <c r="CR120" s="339">
        <f t="shared" si="216"/>
        <v>0</v>
      </c>
      <c r="CS120" s="339">
        <f t="shared" si="216"/>
        <v>0</v>
      </c>
      <c r="CT120" s="339">
        <f t="shared" si="216"/>
        <v>0</v>
      </c>
      <c r="CU120" s="339">
        <f t="shared" si="216"/>
        <v>0</v>
      </c>
      <c r="CV120" s="339">
        <f t="shared" si="216"/>
        <v>0</v>
      </c>
      <c r="CW120" s="339">
        <f t="shared" si="216"/>
        <v>0</v>
      </c>
      <c r="CX120" s="339">
        <f t="shared" si="216"/>
        <v>0</v>
      </c>
      <c r="CY120" s="339">
        <f t="shared" si="216"/>
        <v>0</v>
      </c>
      <c r="CZ120" s="339">
        <f t="shared" si="216"/>
        <v>0</v>
      </c>
      <c r="DA120" s="339">
        <f t="shared" si="216"/>
        <v>0</v>
      </c>
      <c r="DB120" s="339">
        <f t="shared" si="216"/>
        <v>0</v>
      </c>
      <c r="DC120" s="339">
        <f t="shared" si="216"/>
        <v>0</v>
      </c>
      <c r="DD120" s="339">
        <f t="shared" si="216"/>
        <v>0</v>
      </c>
      <c r="DE120" s="339">
        <f t="shared" si="216"/>
        <v>0</v>
      </c>
      <c r="DF120" s="339">
        <f t="shared" si="216"/>
        <v>0</v>
      </c>
      <c r="DG120" s="339">
        <f t="shared" si="216"/>
        <v>0</v>
      </c>
      <c r="DH120" s="339">
        <f t="shared" si="216"/>
        <v>0</v>
      </c>
      <c r="DI120" s="339">
        <f t="shared" si="216"/>
        <v>0</v>
      </c>
      <c r="DJ120" s="339">
        <f t="shared" si="216"/>
        <v>0</v>
      </c>
      <c r="DK120" s="339">
        <f t="shared" si="216"/>
        <v>0</v>
      </c>
      <c r="DL120" s="339">
        <f t="shared" si="216"/>
        <v>0</v>
      </c>
      <c r="DM120" s="339">
        <f t="shared" si="216"/>
        <v>0</v>
      </c>
      <c r="DN120" s="339">
        <f t="shared" si="216"/>
        <v>0</v>
      </c>
      <c r="DO120" s="339">
        <f t="shared" si="216"/>
        <v>0</v>
      </c>
      <c r="DP120" s="339">
        <f t="shared" si="216"/>
        <v>0</v>
      </c>
      <c r="DQ120" s="339">
        <f t="shared" si="216"/>
        <v>0</v>
      </c>
      <c r="DR120" s="339">
        <f t="shared" si="216"/>
        <v>0</v>
      </c>
      <c r="DS120" s="339">
        <f t="shared" si="216"/>
        <v>0</v>
      </c>
      <c r="DT120" s="339">
        <f t="shared" si="216"/>
        <v>0</v>
      </c>
      <c r="DU120" s="339">
        <f t="shared" si="216"/>
        <v>0</v>
      </c>
      <c r="DV120" s="339">
        <f t="shared" si="216"/>
        <v>0</v>
      </c>
      <c r="DW120" s="339">
        <f t="shared" si="216"/>
        <v>0</v>
      </c>
      <c r="DX120" s="339">
        <f t="shared" si="216"/>
        <v>0</v>
      </c>
      <c r="DY120" s="339">
        <f t="shared" si="216"/>
        <v>0</v>
      </c>
      <c r="DZ120" s="339">
        <f t="shared" si="216"/>
        <v>0</v>
      </c>
      <c r="EA120" s="339">
        <f t="shared" si="216"/>
        <v>0</v>
      </c>
      <c r="EB120" s="339">
        <f t="shared" ref="EB120:GM120" si="217">SUM(EB116:EB119)</f>
        <v>0</v>
      </c>
      <c r="EC120" s="339">
        <f t="shared" si="217"/>
        <v>0</v>
      </c>
      <c r="ED120" s="339">
        <f t="shared" si="217"/>
        <v>0</v>
      </c>
      <c r="EE120" s="339">
        <f t="shared" si="217"/>
        <v>0</v>
      </c>
      <c r="EF120" s="339">
        <f t="shared" si="217"/>
        <v>0</v>
      </c>
      <c r="EG120" s="339">
        <f t="shared" si="217"/>
        <v>0</v>
      </c>
      <c r="EH120" s="339">
        <f t="shared" si="217"/>
        <v>0</v>
      </c>
      <c r="EI120" s="339">
        <f t="shared" si="217"/>
        <v>0</v>
      </c>
      <c r="EJ120" s="339">
        <f t="shared" si="217"/>
        <v>0</v>
      </c>
      <c r="EK120" s="339">
        <f t="shared" si="217"/>
        <v>0</v>
      </c>
      <c r="EL120" s="339">
        <f t="shared" si="217"/>
        <v>0</v>
      </c>
      <c r="EM120" s="339">
        <f t="shared" si="217"/>
        <v>0</v>
      </c>
      <c r="EN120" s="339">
        <f t="shared" si="217"/>
        <v>0</v>
      </c>
      <c r="EO120" s="339">
        <f t="shared" si="217"/>
        <v>0</v>
      </c>
      <c r="EP120" s="339">
        <f t="shared" si="217"/>
        <v>0</v>
      </c>
      <c r="EQ120" s="339">
        <f t="shared" si="217"/>
        <v>0</v>
      </c>
      <c r="ER120" s="339">
        <f t="shared" si="217"/>
        <v>0</v>
      </c>
      <c r="ES120" s="339">
        <f t="shared" si="217"/>
        <v>0</v>
      </c>
      <c r="ET120" s="339">
        <f t="shared" si="217"/>
        <v>0</v>
      </c>
      <c r="EU120" s="339">
        <f t="shared" si="217"/>
        <v>0</v>
      </c>
      <c r="EV120" s="339">
        <f t="shared" si="217"/>
        <v>0</v>
      </c>
      <c r="EW120" s="339">
        <f t="shared" si="217"/>
        <v>0</v>
      </c>
      <c r="EX120" s="339">
        <f t="shared" si="217"/>
        <v>0</v>
      </c>
      <c r="EY120" s="339">
        <f t="shared" si="217"/>
        <v>0</v>
      </c>
      <c r="EZ120" s="339">
        <f t="shared" si="217"/>
        <v>0</v>
      </c>
      <c r="FA120" s="339">
        <f t="shared" si="217"/>
        <v>0</v>
      </c>
      <c r="FB120" s="339">
        <f t="shared" si="217"/>
        <v>0</v>
      </c>
      <c r="FC120" s="339">
        <f t="shared" si="217"/>
        <v>0</v>
      </c>
      <c r="FD120" s="339">
        <f t="shared" si="217"/>
        <v>0</v>
      </c>
      <c r="FE120" s="339">
        <f t="shared" si="217"/>
        <v>0</v>
      </c>
      <c r="FF120" s="339">
        <f t="shared" si="217"/>
        <v>0</v>
      </c>
      <c r="FG120" s="339">
        <f t="shared" si="217"/>
        <v>0</v>
      </c>
      <c r="FH120" s="339">
        <f t="shared" si="217"/>
        <v>0</v>
      </c>
      <c r="FI120" s="339">
        <f t="shared" si="217"/>
        <v>0</v>
      </c>
      <c r="FJ120" s="339">
        <f t="shared" si="217"/>
        <v>0</v>
      </c>
      <c r="FK120" s="339">
        <f t="shared" si="217"/>
        <v>0</v>
      </c>
      <c r="FL120" s="339">
        <f t="shared" si="217"/>
        <v>0</v>
      </c>
      <c r="FM120" s="339">
        <f t="shared" si="217"/>
        <v>0</v>
      </c>
      <c r="FN120" s="339">
        <f t="shared" si="217"/>
        <v>0</v>
      </c>
      <c r="FO120" s="339">
        <f t="shared" si="217"/>
        <v>0</v>
      </c>
      <c r="FP120" s="339">
        <f t="shared" si="217"/>
        <v>0</v>
      </c>
      <c r="FQ120" s="339">
        <f t="shared" si="217"/>
        <v>0</v>
      </c>
      <c r="FR120" s="339">
        <f t="shared" si="217"/>
        <v>0</v>
      </c>
      <c r="FS120" s="339">
        <f t="shared" si="217"/>
        <v>0</v>
      </c>
      <c r="FT120" s="339">
        <f t="shared" si="217"/>
        <v>0</v>
      </c>
      <c r="FU120" s="339">
        <f t="shared" si="217"/>
        <v>0</v>
      </c>
      <c r="FV120" s="339">
        <f t="shared" si="217"/>
        <v>0</v>
      </c>
      <c r="FW120" s="339">
        <f t="shared" si="217"/>
        <v>0</v>
      </c>
      <c r="FX120" s="339">
        <f t="shared" si="217"/>
        <v>0</v>
      </c>
      <c r="FY120" s="339">
        <f t="shared" si="217"/>
        <v>0</v>
      </c>
      <c r="FZ120" s="339">
        <f t="shared" si="217"/>
        <v>0</v>
      </c>
      <c r="GA120" s="339">
        <f t="shared" si="217"/>
        <v>0</v>
      </c>
      <c r="GB120" s="339">
        <f t="shared" si="217"/>
        <v>0</v>
      </c>
      <c r="GC120" s="339">
        <f t="shared" si="217"/>
        <v>0</v>
      </c>
      <c r="GD120" s="339">
        <f t="shared" si="217"/>
        <v>0</v>
      </c>
      <c r="GE120" s="339">
        <f t="shared" si="217"/>
        <v>0</v>
      </c>
      <c r="GF120" s="339">
        <f t="shared" si="217"/>
        <v>0</v>
      </c>
      <c r="GG120" s="339">
        <f t="shared" si="217"/>
        <v>0</v>
      </c>
      <c r="GH120" s="339">
        <f t="shared" si="217"/>
        <v>0</v>
      </c>
      <c r="GI120" s="339">
        <f t="shared" si="217"/>
        <v>0</v>
      </c>
      <c r="GJ120" s="339">
        <f t="shared" si="217"/>
        <v>0</v>
      </c>
      <c r="GK120" s="339">
        <f t="shared" si="217"/>
        <v>0</v>
      </c>
      <c r="GL120" s="339">
        <f t="shared" si="217"/>
        <v>0</v>
      </c>
      <c r="GM120" s="339">
        <f t="shared" si="217"/>
        <v>0</v>
      </c>
      <c r="GN120" s="339">
        <f t="shared" ref="GN120:IY120" si="218">SUM(GN116:GN119)</f>
        <v>0</v>
      </c>
      <c r="GO120" s="339">
        <f t="shared" si="218"/>
        <v>0</v>
      </c>
      <c r="GP120" s="339">
        <f t="shared" si="218"/>
        <v>0</v>
      </c>
      <c r="GQ120" s="339">
        <f t="shared" si="218"/>
        <v>0</v>
      </c>
      <c r="GR120" s="339">
        <f t="shared" si="218"/>
        <v>0</v>
      </c>
      <c r="GS120" s="339">
        <f t="shared" si="218"/>
        <v>0</v>
      </c>
      <c r="GT120" s="339">
        <f t="shared" si="218"/>
        <v>0</v>
      </c>
      <c r="GU120" s="339">
        <f t="shared" si="218"/>
        <v>0</v>
      </c>
      <c r="GV120" s="339">
        <f t="shared" si="218"/>
        <v>0</v>
      </c>
      <c r="GW120" s="339">
        <f t="shared" si="218"/>
        <v>0</v>
      </c>
      <c r="GX120" s="339">
        <f t="shared" si="218"/>
        <v>0</v>
      </c>
      <c r="GY120" s="339">
        <f t="shared" si="218"/>
        <v>0</v>
      </c>
      <c r="GZ120" s="339">
        <f t="shared" si="218"/>
        <v>0</v>
      </c>
      <c r="HA120" s="339">
        <f t="shared" si="218"/>
        <v>0</v>
      </c>
      <c r="HB120" s="339">
        <f t="shared" si="218"/>
        <v>0</v>
      </c>
      <c r="HC120" s="339">
        <f t="shared" si="218"/>
        <v>0</v>
      </c>
      <c r="HD120" s="339">
        <f t="shared" si="218"/>
        <v>0</v>
      </c>
      <c r="HE120" s="339">
        <f t="shared" si="218"/>
        <v>0</v>
      </c>
      <c r="HF120" s="339">
        <f t="shared" si="218"/>
        <v>0</v>
      </c>
      <c r="HG120" s="339">
        <f t="shared" si="218"/>
        <v>0</v>
      </c>
      <c r="HH120" s="339">
        <f t="shared" si="218"/>
        <v>0</v>
      </c>
      <c r="HI120" s="339">
        <f t="shared" si="218"/>
        <v>0</v>
      </c>
      <c r="HJ120" s="339">
        <f t="shared" si="218"/>
        <v>0</v>
      </c>
      <c r="HK120" s="339">
        <f t="shared" si="218"/>
        <v>0</v>
      </c>
      <c r="HL120" s="339">
        <f t="shared" si="218"/>
        <v>0</v>
      </c>
      <c r="HM120" s="339">
        <f t="shared" si="218"/>
        <v>0</v>
      </c>
      <c r="HN120" s="339">
        <f t="shared" si="218"/>
        <v>0</v>
      </c>
      <c r="HO120" s="339">
        <f t="shared" si="218"/>
        <v>0</v>
      </c>
      <c r="HP120" s="339">
        <f t="shared" si="218"/>
        <v>0</v>
      </c>
      <c r="HQ120" s="339">
        <f t="shared" si="218"/>
        <v>0</v>
      </c>
      <c r="HR120" s="339">
        <f t="shared" si="218"/>
        <v>0</v>
      </c>
      <c r="HS120" s="339">
        <f t="shared" si="218"/>
        <v>0</v>
      </c>
      <c r="HT120" s="339">
        <f t="shared" si="218"/>
        <v>0</v>
      </c>
      <c r="HU120" s="339">
        <f t="shared" si="218"/>
        <v>0</v>
      </c>
      <c r="HV120" s="339">
        <f t="shared" si="218"/>
        <v>0</v>
      </c>
      <c r="HW120" s="339">
        <f t="shared" si="218"/>
        <v>0</v>
      </c>
      <c r="HX120" s="339">
        <f t="shared" si="218"/>
        <v>0</v>
      </c>
      <c r="HY120" s="339">
        <f t="shared" si="218"/>
        <v>0</v>
      </c>
      <c r="HZ120" s="339">
        <f t="shared" si="218"/>
        <v>0</v>
      </c>
      <c r="IA120" s="339">
        <f t="shared" si="218"/>
        <v>0</v>
      </c>
      <c r="IB120" s="339">
        <f t="shared" si="218"/>
        <v>0</v>
      </c>
      <c r="IC120" s="339">
        <f t="shared" si="218"/>
        <v>0</v>
      </c>
      <c r="ID120" s="339">
        <f t="shared" si="218"/>
        <v>0</v>
      </c>
      <c r="IE120" s="339">
        <f t="shared" si="218"/>
        <v>0</v>
      </c>
      <c r="IF120" s="339">
        <f t="shared" si="218"/>
        <v>0</v>
      </c>
      <c r="IG120" s="339">
        <f t="shared" si="218"/>
        <v>0</v>
      </c>
      <c r="IH120" s="339">
        <f t="shared" si="218"/>
        <v>0</v>
      </c>
      <c r="II120" s="339">
        <f t="shared" si="218"/>
        <v>0</v>
      </c>
      <c r="IJ120" s="339">
        <f t="shared" si="218"/>
        <v>0</v>
      </c>
      <c r="IK120" s="339">
        <f t="shared" si="218"/>
        <v>0</v>
      </c>
      <c r="IL120" s="339">
        <f t="shared" si="218"/>
        <v>0</v>
      </c>
      <c r="IM120" s="339">
        <f t="shared" si="218"/>
        <v>0</v>
      </c>
      <c r="IN120" s="339">
        <f t="shared" si="218"/>
        <v>0</v>
      </c>
      <c r="IO120" s="339">
        <f t="shared" si="218"/>
        <v>0</v>
      </c>
      <c r="IP120" s="339">
        <f t="shared" si="218"/>
        <v>0</v>
      </c>
      <c r="IQ120" s="339">
        <f t="shared" si="218"/>
        <v>0</v>
      </c>
      <c r="IR120" s="339">
        <f t="shared" si="218"/>
        <v>0</v>
      </c>
      <c r="IS120" s="339">
        <f t="shared" si="218"/>
        <v>0</v>
      </c>
      <c r="IT120" s="339">
        <f t="shared" si="218"/>
        <v>0</v>
      </c>
      <c r="IU120" s="339">
        <f t="shared" si="218"/>
        <v>0</v>
      </c>
      <c r="IV120" s="339">
        <f t="shared" si="218"/>
        <v>0</v>
      </c>
      <c r="IW120" s="339">
        <f t="shared" si="218"/>
        <v>0</v>
      </c>
      <c r="IX120" s="339">
        <f t="shared" si="218"/>
        <v>0</v>
      </c>
      <c r="IY120" s="339">
        <f t="shared" si="218"/>
        <v>0</v>
      </c>
      <c r="IZ120" s="339">
        <f t="shared" ref="IZ120:JV120" si="219">SUM(IZ116:IZ119)</f>
        <v>0</v>
      </c>
      <c r="JA120" s="339">
        <f t="shared" si="219"/>
        <v>0</v>
      </c>
      <c r="JB120" s="339">
        <f t="shared" si="219"/>
        <v>0</v>
      </c>
      <c r="JC120" s="339">
        <f t="shared" si="219"/>
        <v>0</v>
      </c>
      <c r="JD120" s="339">
        <f t="shared" si="219"/>
        <v>0</v>
      </c>
      <c r="JE120" s="339">
        <f t="shared" si="219"/>
        <v>0</v>
      </c>
      <c r="JF120" s="339">
        <f t="shared" si="219"/>
        <v>0</v>
      </c>
      <c r="JG120" s="339">
        <f t="shared" si="219"/>
        <v>0</v>
      </c>
      <c r="JH120" s="339">
        <f t="shared" si="219"/>
        <v>0</v>
      </c>
      <c r="JI120" s="339">
        <f t="shared" si="219"/>
        <v>0</v>
      </c>
      <c r="JJ120" s="339">
        <f t="shared" si="219"/>
        <v>0</v>
      </c>
      <c r="JK120" s="339">
        <f t="shared" si="219"/>
        <v>0</v>
      </c>
      <c r="JL120" s="339">
        <f t="shared" si="219"/>
        <v>0</v>
      </c>
      <c r="JM120" s="339">
        <f t="shared" si="219"/>
        <v>0</v>
      </c>
      <c r="JN120" s="339">
        <f t="shared" si="219"/>
        <v>0</v>
      </c>
      <c r="JO120" s="339">
        <f t="shared" si="219"/>
        <v>0</v>
      </c>
      <c r="JP120" s="339">
        <f t="shared" si="219"/>
        <v>0</v>
      </c>
      <c r="JQ120" s="339">
        <f t="shared" si="219"/>
        <v>0</v>
      </c>
      <c r="JR120" s="339">
        <f t="shared" si="219"/>
        <v>0</v>
      </c>
      <c r="JS120" s="339">
        <f t="shared" si="219"/>
        <v>0</v>
      </c>
      <c r="JT120" s="339">
        <f t="shared" si="219"/>
        <v>0</v>
      </c>
      <c r="JU120" s="339">
        <f t="shared" si="219"/>
        <v>0</v>
      </c>
      <c r="JV120" s="339">
        <f t="shared" si="219"/>
        <v>0</v>
      </c>
    </row>
    <row r="121" spans="1:282" hidden="1" x14ac:dyDescent="0.25">
      <c r="A121" s="312"/>
      <c r="B121" s="313"/>
      <c r="C121" s="312"/>
      <c r="D121" s="312"/>
      <c r="E121" s="312"/>
      <c r="F121" s="312"/>
      <c r="G121" s="312"/>
      <c r="H121" s="312"/>
      <c r="I121" s="312"/>
      <c r="J121" s="312"/>
      <c r="K121" s="312"/>
      <c r="L121" s="312"/>
      <c r="M121" s="312"/>
      <c r="N121" s="312"/>
      <c r="O121" s="312"/>
      <c r="P121" s="312"/>
      <c r="Q121" s="312"/>
      <c r="R121" s="312"/>
      <c r="S121" s="312"/>
      <c r="T121" s="312"/>
      <c r="U121" s="312"/>
      <c r="V121" s="312"/>
      <c r="W121" s="312"/>
      <c r="X121" s="312"/>
      <c r="Y121" s="312"/>
      <c r="Z121" s="312"/>
      <c r="AA121" s="312"/>
      <c r="AB121" s="312"/>
      <c r="AC121" s="312"/>
      <c r="AD121" s="312"/>
      <c r="AE121" s="312"/>
      <c r="AF121" s="312"/>
      <c r="AG121" s="312"/>
      <c r="AH121" s="312"/>
      <c r="AI121" s="312"/>
      <c r="AJ121" s="312"/>
      <c r="AK121" s="312"/>
      <c r="AL121" s="312"/>
      <c r="AM121" s="312"/>
      <c r="AN121" s="312"/>
      <c r="AO121" s="312"/>
      <c r="AP121" s="312"/>
      <c r="AQ121" s="312"/>
      <c r="AR121" s="312"/>
      <c r="AS121" s="312"/>
      <c r="AT121" s="312"/>
      <c r="AU121" s="312"/>
      <c r="AV121" s="312"/>
      <c r="AW121" s="312"/>
      <c r="AX121" s="312"/>
      <c r="AY121" s="312"/>
      <c r="AZ121" s="312"/>
      <c r="BA121" s="312"/>
      <c r="BB121" s="312"/>
      <c r="BC121" s="312"/>
      <c r="BD121" s="312"/>
      <c r="BE121" s="312"/>
      <c r="BF121" s="312"/>
      <c r="BG121" s="312"/>
      <c r="BH121" s="312"/>
      <c r="BI121" s="312"/>
      <c r="BJ121" s="312"/>
      <c r="BK121" s="312"/>
      <c r="BL121" s="312"/>
      <c r="BM121" s="312"/>
      <c r="BN121" s="312"/>
      <c r="BO121" s="312"/>
      <c r="BP121" s="312"/>
      <c r="BQ121" s="312"/>
      <c r="BR121" s="312"/>
      <c r="BS121" s="312"/>
      <c r="BT121" s="312"/>
      <c r="BU121" s="312"/>
      <c r="BV121" s="312"/>
      <c r="BW121" s="312"/>
      <c r="BX121" s="312"/>
      <c r="BY121" s="312"/>
      <c r="BZ121" s="312"/>
      <c r="CA121" s="312"/>
      <c r="CB121" s="312"/>
      <c r="CC121" s="312"/>
      <c r="CD121" s="312"/>
      <c r="CE121" s="312"/>
      <c r="CF121" s="312"/>
      <c r="CG121" s="312"/>
      <c r="CH121" s="312"/>
      <c r="CI121" s="312"/>
      <c r="CJ121" s="312"/>
      <c r="CK121" s="312"/>
      <c r="CL121" s="312"/>
      <c r="CM121" s="312"/>
      <c r="CN121" s="312"/>
      <c r="CO121" s="312"/>
      <c r="CP121" s="312"/>
      <c r="CQ121" s="312"/>
      <c r="CR121" s="312"/>
      <c r="CS121" s="312"/>
      <c r="CT121" s="312"/>
      <c r="CU121" s="312"/>
      <c r="CV121" s="312"/>
      <c r="CW121" s="312"/>
      <c r="CX121" s="312"/>
      <c r="CY121" s="312"/>
      <c r="CZ121" s="312"/>
      <c r="DA121" s="312"/>
      <c r="DB121" s="312"/>
      <c r="DC121" s="312"/>
      <c r="DD121" s="312"/>
      <c r="DE121" s="312"/>
      <c r="DF121" s="312"/>
      <c r="DG121" s="312"/>
      <c r="DH121" s="312"/>
      <c r="DI121" s="312"/>
      <c r="DJ121" s="312"/>
      <c r="DK121" s="312"/>
      <c r="DL121" s="312"/>
      <c r="DM121" s="312"/>
      <c r="DN121" s="312"/>
      <c r="DO121" s="312"/>
      <c r="DP121" s="312"/>
      <c r="DQ121" s="312"/>
      <c r="DR121" s="312"/>
      <c r="DS121" s="312"/>
      <c r="DT121" s="312"/>
      <c r="DU121" s="312"/>
      <c r="DV121" s="312"/>
      <c r="DW121" s="312"/>
      <c r="DX121" s="312"/>
      <c r="DY121" s="312"/>
      <c r="DZ121" s="312"/>
      <c r="EA121" s="312"/>
      <c r="EB121" s="312"/>
      <c r="EC121" s="312"/>
      <c r="ED121" s="312"/>
      <c r="EE121" s="312"/>
      <c r="EF121" s="312"/>
      <c r="EG121" s="312"/>
      <c r="EH121" s="312"/>
      <c r="EI121" s="312"/>
      <c r="EJ121" s="312"/>
      <c r="EK121" s="312"/>
      <c r="EL121" s="312"/>
      <c r="EM121" s="312"/>
      <c r="EN121" s="312"/>
      <c r="EO121" s="312"/>
      <c r="EP121" s="312"/>
      <c r="EQ121" s="312"/>
      <c r="ER121" s="312"/>
      <c r="ES121" s="312"/>
      <c r="ET121" s="312"/>
      <c r="EU121" s="312"/>
      <c r="EV121" s="312"/>
      <c r="EW121" s="312"/>
      <c r="EX121" s="312"/>
      <c r="EY121" s="312"/>
      <c r="EZ121" s="312"/>
      <c r="FA121" s="312"/>
      <c r="FB121" s="312"/>
      <c r="FC121" s="312"/>
      <c r="FD121" s="312"/>
      <c r="FE121" s="312"/>
      <c r="FF121" s="312"/>
      <c r="FG121" s="312"/>
      <c r="FH121" s="312"/>
      <c r="FI121" s="312"/>
      <c r="FJ121" s="312"/>
      <c r="FK121" s="312"/>
      <c r="FL121" s="312"/>
      <c r="FM121" s="312"/>
      <c r="FN121" s="312"/>
      <c r="FO121" s="312"/>
      <c r="FP121" s="312"/>
      <c r="FQ121" s="312"/>
      <c r="FR121" s="312"/>
      <c r="FS121" s="312"/>
      <c r="FT121" s="312"/>
      <c r="FU121" s="312"/>
      <c r="FV121" s="312"/>
      <c r="FW121" s="312"/>
      <c r="FX121" s="312"/>
      <c r="FY121" s="312"/>
      <c r="FZ121" s="312"/>
      <c r="GA121" s="312"/>
      <c r="GB121" s="312"/>
      <c r="GC121" s="312"/>
      <c r="GD121" s="312"/>
      <c r="GE121" s="312"/>
      <c r="GF121" s="312"/>
      <c r="GG121" s="312"/>
      <c r="GH121" s="312"/>
      <c r="GI121" s="312"/>
      <c r="GJ121" s="312"/>
      <c r="GK121" s="312"/>
      <c r="GL121" s="312"/>
      <c r="GM121" s="312"/>
      <c r="GN121" s="312"/>
      <c r="GO121" s="312"/>
      <c r="GP121" s="312"/>
      <c r="GQ121" s="312"/>
      <c r="GR121" s="312"/>
      <c r="GS121" s="312"/>
      <c r="GT121" s="312"/>
      <c r="GU121" s="312"/>
      <c r="GV121" s="312"/>
      <c r="GW121" s="312"/>
      <c r="GX121" s="312"/>
      <c r="GY121" s="312"/>
      <c r="GZ121" s="312"/>
      <c r="HA121" s="312"/>
      <c r="HB121" s="312"/>
      <c r="HC121" s="312"/>
      <c r="HD121" s="312"/>
      <c r="HE121" s="312"/>
      <c r="HF121" s="312"/>
      <c r="HG121" s="312"/>
      <c r="HH121" s="312"/>
      <c r="HI121" s="312"/>
      <c r="HJ121" s="312"/>
      <c r="HK121" s="312"/>
      <c r="HL121" s="312"/>
      <c r="HM121" s="312"/>
      <c r="HN121" s="312"/>
      <c r="HO121" s="312"/>
      <c r="HP121" s="312"/>
      <c r="HQ121" s="312"/>
      <c r="HR121" s="312"/>
      <c r="HS121" s="312"/>
      <c r="HT121" s="312"/>
      <c r="HU121" s="312"/>
      <c r="HV121" s="312"/>
      <c r="HW121" s="312"/>
      <c r="HX121" s="312"/>
      <c r="HY121" s="312"/>
      <c r="HZ121" s="312"/>
      <c r="IA121" s="312"/>
      <c r="IB121" s="312"/>
      <c r="IC121" s="312"/>
      <c r="ID121" s="312"/>
      <c r="IE121" s="312"/>
      <c r="IF121" s="312"/>
      <c r="IG121" s="312"/>
      <c r="IH121" s="312"/>
      <c r="II121" s="312"/>
      <c r="IJ121" s="312"/>
      <c r="IK121" s="312"/>
      <c r="IL121" s="312"/>
      <c r="IM121" s="312"/>
      <c r="IN121" s="312"/>
      <c r="IO121" s="312"/>
      <c r="IP121" s="312"/>
      <c r="IQ121" s="312"/>
      <c r="IR121" s="312"/>
      <c r="IS121" s="312"/>
      <c r="IT121" s="312"/>
      <c r="IU121" s="312"/>
      <c r="IV121" s="312"/>
      <c r="IW121" s="312"/>
      <c r="IX121" s="312"/>
      <c r="IY121" s="312"/>
      <c r="IZ121" s="312"/>
      <c r="JA121" s="312"/>
      <c r="JB121" s="312"/>
      <c r="JC121" s="312"/>
      <c r="JD121" s="312"/>
      <c r="JE121" s="312"/>
      <c r="JF121" s="312"/>
      <c r="JG121" s="312"/>
      <c r="JH121" s="312"/>
      <c r="JI121" s="312"/>
      <c r="JJ121" s="312"/>
      <c r="JK121" s="312"/>
      <c r="JL121" s="312"/>
      <c r="JM121" s="312"/>
      <c r="JN121" s="312"/>
      <c r="JO121" s="312"/>
      <c r="JP121" s="312"/>
      <c r="JQ121" s="312"/>
      <c r="JR121" s="312"/>
      <c r="JS121" s="312"/>
      <c r="JT121" s="312"/>
      <c r="JU121" s="312"/>
      <c r="JV121" s="312"/>
    </row>
    <row r="122" spans="1:282" hidden="1" x14ac:dyDescent="0.25">
      <c r="A122" t="s">
        <v>479</v>
      </c>
      <c r="B122" s="313"/>
      <c r="C122" s="322">
        <f>IF(C119&gt;0,0,-C116*$C$37)</f>
        <v>0</v>
      </c>
      <c r="D122" s="322">
        <f t="shared" ref="D122:BO122" si="220">IF(D119&gt;0,0,-D116*$C$37)</f>
        <v>0</v>
      </c>
      <c r="E122" s="322">
        <f t="shared" si="220"/>
        <v>0</v>
      </c>
      <c r="F122" s="322">
        <f t="shared" si="220"/>
        <v>0</v>
      </c>
      <c r="G122" s="322">
        <f t="shared" si="220"/>
        <v>0</v>
      </c>
      <c r="H122" s="322">
        <f t="shared" si="220"/>
        <v>0</v>
      </c>
      <c r="I122" s="322">
        <f t="shared" si="220"/>
        <v>0</v>
      </c>
      <c r="J122" s="322">
        <f t="shared" si="220"/>
        <v>0</v>
      </c>
      <c r="K122" s="322">
        <f t="shared" si="220"/>
        <v>0</v>
      </c>
      <c r="L122" s="322">
        <f t="shared" si="220"/>
        <v>0</v>
      </c>
      <c r="M122" s="322">
        <f t="shared" si="220"/>
        <v>0</v>
      </c>
      <c r="N122" s="322">
        <f t="shared" si="220"/>
        <v>0</v>
      </c>
      <c r="O122" s="322">
        <f t="shared" si="220"/>
        <v>0</v>
      </c>
      <c r="P122" s="322">
        <f t="shared" si="220"/>
        <v>0</v>
      </c>
      <c r="Q122" s="322">
        <f t="shared" si="220"/>
        <v>0</v>
      </c>
      <c r="R122" s="322">
        <f t="shared" si="220"/>
        <v>0</v>
      </c>
      <c r="S122" s="322">
        <f t="shared" si="220"/>
        <v>0</v>
      </c>
      <c r="T122" s="322">
        <f t="shared" si="220"/>
        <v>0</v>
      </c>
      <c r="U122" s="322">
        <f t="shared" si="220"/>
        <v>0</v>
      </c>
      <c r="V122" s="322">
        <f t="shared" si="220"/>
        <v>0</v>
      </c>
      <c r="W122" s="322">
        <f t="shared" si="220"/>
        <v>0</v>
      </c>
      <c r="X122" s="322">
        <f t="shared" si="220"/>
        <v>0</v>
      </c>
      <c r="Y122" s="322">
        <f t="shared" si="220"/>
        <v>0</v>
      </c>
      <c r="Z122" s="322">
        <f t="shared" si="220"/>
        <v>0</v>
      </c>
      <c r="AA122" s="322">
        <f t="shared" si="220"/>
        <v>0</v>
      </c>
      <c r="AB122" s="322">
        <f t="shared" si="220"/>
        <v>0</v>
      </c>
      <c r="AC122" s="322">
        <f t="shared" si="220"/>
        <v>0</v>
      </c>
      <c r="AD122" s="322">
        <f t="shared" si="220"/>
        <v>0</v>
      </c>
      <c r="AE122" s="322">
        <f t="shared" si="220"/>
        <v>0</v>
      </c>
      <c r="AF122" s="322">
        <f t="shared" si="220"/>
        <v>0</v>
      </c>
      <c r="AG122" s="322">
        <f t="shared" si="220"/>
        <v>0</v>
      </c>
      <c r="AH122" s="322">
        <f t="shared" si="220"/>
        <v>0</v>
      </c>
      <c r="AI122" s="322">
        <f t="shared" si="220"/>
        <v>0</v>
      </c>
      <c r="AJ122" s="322">
        <f t="shared" si="220"/>
        <v>0</v>
      </c>
      <c r="AK122" s="322">
        <f t="shared" si="220"/>
        <v>0</v>
      </c>
      <c r="AL122" s="322">
        <f t="shared" si="220"/>
        <v>0</v>
      </c>
      <c r="AM122" s="322">
        <f t="shared" si="220"/>
        <v>0</v>
      </c>
      <c r="AN122" s="322">
        <f t="shared" si="220"/>
        <v>0</v>
      </c>
      <c r="AO122" s="322">
        <f t="shared" si="220"/>
        <v>0</v>
      </c>
      <c r="AP122" s="322">
        <f t="shared" si="220"/>
        <v>0</v>
      </c>
      <c r="AQ122" s="322">
        <f t="shared" si="220"/>
        <v>0</v>
      </c>
      <c r="AR122" s="322">
        <f t="shared" si="220"/>
        <v>0</v>
      </c>
      <c r="AS122" s="322">
        <f t="shared" si="220"/>
        <v>0</v>
      </c>
      <c r="AT122" s="322">
        <f t="shared" si="220"/>
        <v>0</v>
      </c>
      <c r="AU122" s="322">
        <f t="shared" si="220"/>
        <v>0</v>
      </c>
      <c r="AV122" s="322">
        <f t="shared" si="220"/>
        <v>0</v>
      </c>
      <c r="AW122" s="322">
        <f t="shared" si="220"/>
        <v>0</v>
      </c>
      <c r="AX122" s="322">
        <f t="shared" si="220"/>
        <v>0</v>
      </c>
      <c r="AY122" s="322">
        <f t="shared" si="220"/>
        <v>0</v>
      </c>
      <c r="AZ122" s="322">
        <f t="shared" si="220"/>
        <v>0</v>
      </c>
      <c r="BA122" s="322">
        <f t="shared" si="220"/>
        <v>0</v>
      </c>
      <c r="BB122" s="322">
        <f t="shared" si="220"/>
        <v>0</v>
      </c>
      <c r="BC122" s="322">
        <f t="shared" si="220"/>
        <v>0</v>
      </c>
      <c r="BD122" s="322">
        <f t="shared" si="220"/>
        <v>0</v>
      </c>
      <c r="BE122" s="322">
        <f t="shared" si="220"/>
        <v>0</v>
      </c>
      <c r="BF122" s="322">
        <f t="shared" si="220"/>
        <v>0</v>
      </c>
      <c r="BG122" s="322">
        <f t="shared" si="220"/>
        <v>0</v>
      </c>
      <c r="BH122" s="322">
        <f t="shared" si="220"/>
        <v>0</v>
      </c>
      <c r="BI122" s="322">
        <f t="shared" si="220"/>
        <v>0</v>
      </c>
      <c r="BJ122" s="322">
        <f t="shared" si="220"/>
        <v>0</v>
      </c>
      <c r="BK122" s="322">
        <f t="shared" si="220"/>
        <v>0</v>
      </c>
      <c r="BL122" s="322">
        <f t="shared" si="220"/>
        <v>0</v>
      </c>
      <c r="BM122" s="322">
        <f t="shared" si="220"/>
        <v>0</v>
      </c>
      <c r="BN122" s="322">
        <f t="shared" si="220"/>
        <v>0</v>
      </c>
      <c r="BO122" s="322">
        <f t="shared" si="220"/>
        <v>0</v>
      </c>
      <c r="BP122" s="322">
        <f t="shared" ref="BP122:EA122" si="221">IF(BP119&gt;0,0,-BP116*$C$37)</f>
        <v>0</v>
      </c>
      <c r="BQ122" s="322">
        <f t="shared" si="221"/>
        <v>0</v>
      </c>
      <c r="BR122" s="322">
        <f t="shared" si="221"/>
        <v>0</v>
      </c>
      <c r="BS122" s="322">
        <f t="shared" si="221"/>
        <v>0</v>
      </c>
      <c r="BT122" s="322">
        <f t="shared" si="221"/>
        <v>0</v>
      </c>
      <c r="BU122" s="322">
        <f t="shared" si="221"/>
        <v>0</v>
      </c>
      <c r="BV122" s="322">
        <f t="shared" si="221"/>
        <v>0</v>
      </c>
      <c r="BW122" s="322">
        <f t="shared" si="221"/>
        <v>0</v>
      </c>
      <c r="BX122" s="322">
        <f t="shared" si="221"/>
        <v>0</v>
      </c>
      <c r="BY122" s="322">
        <f t="shared" si="221"/>
        <v>0</v>
      </c>
      <c r="BZ122" s="322">
        <f t="shared" si="221"/>
        <v>0</v>
      </c>
      <c r="CA122" s="322">
        <f t="shared" si="221"/>
        <v>0</v>
      </c>
      <c r="CB122" s="322">
        <f t="shared" si="221"/>
        <v>0</v>
      </c>
      <c r="CC122" s="322">
        <f t="shared" si="221"/>
        <v>0</v>
      </c>
      <c r="CD122" s="322">
        <f t="shared" si="221"/>
        <v>0</v>
      </c>
      <c r="CE122" s="322">
        <f t="shared" si="221"/>
        <v>0</v>
      </c>
      <c r="CF122" s="322">
        <f t="shared" si="221"/>
        <v>0</v>
      </c>
      <c r="CG122" s="322">
        <f t="shared" si="221"/>
        <v>0</v>
      </c>
      <c r="CH122" s="322">
        <f t="shared" si="221"/>
        <v>0</v>
      </c>
      <c r="CI122" s="322">
        <f t="shared" si="221"/>
        <v>0</v>
      </c>
      <c r="CJ122" s="322">
        <f t="shared" si="221"/>
        <v>0</v>
      </c>
      <c r="CK122" s="322">
        <f t="shared" si="221"/>
        <v>0</v>
      </c>
      <c r="CL122" s="322">
        <f t="shared" si="221"/>
        <v>0</v>
      </c>
      <c r="CM122" s="322">
        <f t="shared" si="221"/>
        <v>0</v>
      </c>
      <c r="CN122" s="322">
        <f t="shared" si="221"/>
        <v>0</v>
      </c>
      <c r="CO122" s="322">
        <f t="shared" si="221"/>
        <v>0</v>
      </c>
      <c r="CP122" s="322">
        <f t="shared" si="221"/>
        <v>0</v>
      </c>
      <c r="CQ122" s="322">
        <f t="shared" si="221"/>
        <v>0</v>
      </c>
      <c r="CR122" s="322">
        <f t="shared" si="221"/>
        <v>0</v>
      </c>
      <c r="CS122" s="322">
        <f t="shared" si="221"/>
        <v>0</v>
      </c>
      <c r="CT122" s="322">
        <f t="shared" si="221"/>
        <v>0</v>
      </c>
      <c r="CU122" s="322">
        <f t="shared" si="221"/>
        <v>0</v>
      </c>
      <c r="CV122" s="322">
        <f t="shared" si="221"/>
        <v>0</v>
      </c>
      <c r="CW122" s="322">
        <f t="shared" si="221"/>
        <v>0</v>
      </c>
      <c r="CX122" s="322">
        <f t="shared" si="221"/>
        <v>0</v>
      </c>
      <c r="CY122" s="322">
        <f t="shared" si="221"/>
        <v>0</v>
      </c>
      <c r="CZ122" s="322">
        <f t="shared" si="221"/>
        <v>0</v>
      </c>
      <c r="DA122" s="322">
        <f t="shared" si="221"/>
        <v>0</v>
      </c>
      <c r="DB122" s="322">
        <f t="shared" si="221"/>
        <v>0</v>
      </c>
      <c r="DC122" s="322">
        <f t="shared" si="221"/>
        <v>0</v>
      </c>
      <c r="DD122" s="322">
        <f t="shared" si="221"/>
        <v>0</v>
      </c>
      <c r="DE122" s="322">
        <f t="shared" si="221"/>
        <v>0</v>
      </c>
      <c r="DF122" s="322">
        <f t="shared" si="221"/>
        <v>0</v>
      </c>
      <c r="DG122" s="322">
        <f t="shared" si="221"/>
        <v>0</v>
      </c>
      <c r="DH122" s="322">
        <f t="shared" si="221"/>
        <v>0</v>
      </c>
      <c r="DI122" s="322">
        <f t="shared" si="221"/>
        <v>0</v>
      </c>
      <c r="DJ122" s="322">
        <f t="shared" si="221"/>
        <v>0</v>
      </c>
      <c r="DK122" s="322">
        <f t="shared" si="221"/>
        <v>0</v>
      </c>
      <c r="DL122" s="322">
        <f t="shared" si="221"/>
        <v>0</v>
      </c>
      <c r="DM122" s="322">
        <f t="shared" si="221"/>
        <v>0</v>
      </c>
      <c r="DN122" s="322">
        <f t="shared" si="221"/>
        <v>0</v>
      </c>
      <c r="DO122" s="322">
        <f t="shared" si="221"/>
        <v>0</v>
      </c>
      <c r="DP122" s="322">
        <f t="shared" si="221"/>
        <v>0</v>
      </c>
      <c r="DQ122" s="322">
        <f t="shared" si="221"/>
        <v>0</v>
      </c>
      <c r="DR122" s="322">
        <f t="shared" si="221"/>
        <v>0</v>
      </c>
      <c r="DS122" s="322">
        <f t="shared" si="221"/>
        <v>0</v>
      </c>
      <c r="DT122" s="322">
        <f t="shared" si="221"/>
        <v>0</v>
      </c>
      <c r="DU122" s="322">
        <f t="shared" si="221"/>
        <v>0</v>
      </c>
      <c r="DV122" s="322">
        <f t="shared" si="221"/>
        <v>0</v>
      </c>
      <c r="DW122" s="322">
        <f t="shared" si="221"/>
        <v>0</v>
      </c>
      <c r="DX122" s="322">
        <f t="shared" si="221"/>
        <v>0</v>
      </c>
      <c r="DY122" s="322">
        <f t="shared" si="221"/>
        <v>0</v>
      </c>
      <c r="DZ122" s="322">
        <f t="shared" si="221"/>
        <v>0</v>
      </c>
      <c r="EA122" s="322">
        <f t="shared" si="221"/>
        <v>0</v>
      </c>
      <c r="EB122" s="322">
        <f t="shared" ref="EB122:GM122" si="222">IF(EB119&gt;0,0,-EB116*$C$37)</f>
        <v>0</v>
      </c>
      <c r="EC122" s="322">
        <f t="shared" si="222"/>
        <v>0</v>
      </c>
      <c r="ED122" s="322">
        <f t="shared" si="222"/>
        <v>0</v>
      </c>
      <c r="EE122" s="322">
        <f t="shared" si="222"/>
        <v>0</v>
      </c>
      <c r="EF122" s="322">
        <f t="shared" si="222"/>
        <v>0</v>
      </c>
      <c r="EG122" s="322">
        <f t="shared" si="222"/>
        <v>0</v>
      </c>
      <c r="EH122" s="322">
        <f t="shared" si="222"/>
        <v>0</v>
      </c>
      <c r="EI122" s="322">
        <f t="shared" si="222"/>
        <v>0</v>
      </c>
      <c r="EJ122" s="322">
        <f t="shared" si="222"/>
        <v>0</v>
      </c>
      <c r="EK122" s="322">
        <f t="shared" si="222"/>
        <v>0</v>
      </c>
      <c r="EL122" s="322">
        <f t="shared" si="222"/>
        <v>0</v>
      </c>
      <c r="EM122" s="322">
        <f t="shared" si="222"/>
        <v>0</v>
      </c>
      <c r="EN122" s="322">
        <f t="shared" si="222"/>
        <v>0</v>
      </c>
      <c r="EO122" s="322">
        <f t="shared" si="222"/>
        <v>0</v>
      </c>
      <c r="EP122" s="322">
        <f t="shared" si="222"/>
        <v>0</v>
      </c>
      <c r="EQ122" s="322">
        <f t="shared" si="222"/>
        <v>0</v>
      </c>
      <c r="ER122" s="322">
        <f t="shared" si="222"/>
        <v>0</v>
      </c>
      <c r="ES122" s="322">
        <f t="shared" si="222"/>
        <v>0</v>
      </c>
      <c r="ET122" s="322">
        <f t="shared" si="222"/>
        <v>0</v>
      </c>
      <c r="EU122" s="322">
        <f t="shared" si="222"/>
        <v>0</v>
      </c>
      <c r="EV122" s="322">
        <f t="shared" si="222"/>
        <v>0</v>
      </c>
      <c r="EW122" s="322">
        <f t="shared" si="222"/>
        <v>0</v>
      </c>
      <c r="EX122" s="322">
        <f t="shared" si="222"/>
        <v>0</v>
      </c>
      <c r="EY122" s="322">
        <f t="shared" si="222"/>
        <v>0</v>
      </c>
      <c r="EZ122" s="322">
        <f t="shared" si="222"/>
        <v>0</v>
      </c>
      <c r="FA122" s="322">
        <f t="shared" si="222"/>
        <v>0</v>
      </c>
      <c r="FB122" s="322">
        <f t="shared" si="222"/>
        <v>0</v>
      </c>
      <c r="FC122" s="322">
        <f t="shared" si="222"/>
        <v>0</v>
      </c>
      <c r="FD122" s="322">
        <f t="shared" si="222"/>
        <v>0</v>
      </c>
      <c r="FE122" s="322">
        <f t="shared" si="222"/>
        <v>0</v>
      </c>
      <c r="FF122" s="322">
        <f t="shared" si="222"/>
        <v>0</v>
      </c>
      <c r="FG122" s="322">
        <f t="shared" si="222"/>
        <v>0</v>
      </c>
      <c r="FH122" s="322">
        <f t="shared" si="222"/>
        <v>0</v>
      </c>
      <c r="FI122" s="322">
        <f t="shared" si="222"/>
        <v>0</v>
      </c>
      <c r="FJ122" s="322">
        <f t="shared" si="222"/>
        <v>0</v>
      </c>
      <c r="FK122" s="322">
        <f t="shared" si="222"/>
        <v>0</v>
      </c>
      <c r="FL122" s="322">
        <f t="shared" si="222"/>
        <v>0</v>
      </c>
      <c r="FM122" s="322">
        <f t="shared" si="222"/>
        <v>0</v>
      </c>
      <c r="FN122" s="322">
        <f t="shared" si="222"/>
        <v>0</v>
      </c>
      <c r="FO122" s="322">
        <f t="shared" si="222"/>
        <v>0</v>
      </c>
      <c r="FP122" s="322">
        <f t="shared" si="222"/>
        <v>0</v>
      </c>
      <c r="FQ122" s="322">
        <f t="shared" si="222"/>
        <v>0</v>
      </c>
      <c r="FR122" s="322">
        <f t="shared" si="222"/>
        <v>0</v>
      </c>
      <c r="FS122" s="322">
        <f t="shared" si="222"/>
        <v>0</v>
      </c>
      <c r="FT122" s="322">
        <f t="shared" si="222"/>
        <v>0</v>
      </c>
      <c r="FU122" s="322">
        <f t="shared" si="222"/>
        <v>0</v>
      </c>
      <c r="FV122" s="322">
        <f t="shared" si="222"/>
        <v>0</v>
      </c>
      <c r="FW122" s="322">
        <f t="shared" si="222"/>
        <v>0</v>
      </c>
      <c r="FX122" s="322">
        <f t="shared" si="222"/>
        <v>0</v>
      </c>
      <c r="FY122" s="322">
        <f t="shared" si="222"/>
        <v>0</v>
      </c>
      <c r="FZ122" s="322">
        <f t="shared" si="222"/>
        <v>0</v>
      </c>
      <c r="GA122" s="322">
        <f t="shared" si="222"/>
        <v>0</v>
      </c>
      <c r="GB122" s="322">
        <f t="shared" si="222"/>
        <v>0</v>
      </c>
      <c r="GC122" s="322">
        <f t="shared" si="222"/>
        <v>0</v>
      </c>
      <c r="GD122" s="322">
        <f t="shared" si="222"/>
        <v>0</v>
      </c>
      <c r="GE122" s="322">
        <f t="shared" si="222"/>
        <v>0</v>
      </c>
      <c r="GF122" s="322">
        <f t="shared" si="222"/>
        <v>0</v>
      </c>
      <c r="GG122" s="322">
        <f t="shared" si="222"/>
        <v>0</v>
      </c>
      <c r="GH122" s="322">
        <f t="shared" si="222"/>
        <v>0</v>
      </c>
      <c r="GI122" s="322">
        <f t="shared" si="222"/>
        <v>0</v>
      </c>
      <c r="GJ122" s="322">
        <f t="shared" si="222"/>
        <v>0</v>
      </c>
      <c r="GK122" s="322">
        <f t="shared" si="222"/>
        <v>0</v>
      </c>
      <c r="GL122" s="322">
        <f t="shared" si="222"/>
        <v>0</v>
      </c>
      <c r="GM122" s="322">
        <f t="shared" si="222"/>
        <v>0</v>
      </c>
      <c r="GN122" s="322">
        <f t="shared" ref="GN122:IY122" si="223">IF(GN119&gt;0,0,-GN116*$C$37)</f>
        <v>0</v>
      </c>
      <c r="GO122" s="322">
        <f t="shared" si="223"/>
        <v>0</v>
      </c>
      <c r="GP122" s="322">
        <f t="shared" si="223"/>
        <v>0</v>
      </c>
      <c r="GQ122" s="322">
        <f t="shared" si="223"/>
        <v>0</v>
      </c>
      <c r="GR122" s="322">
        <f t="shared" si="223"/>
        <v>0</v>
      </c>
      <c r="GS122" s="322">
        <f t="shared" si="223"/>
        <v>0</v>
      </c>
      <c r="GT122" s="322">
        <f t="shared" si="223"/>
        <v>0</v>
      </c>
      <c r="GU122" s="322">
        <f t="shared" si="223"/>
        <v>0</v>
      </c>
      <c r="GV122" s="322">
        <f t="shared" si="223"/>
        <v>0</v>
      </c>
      <c r="GW122" s="322">
        <f t="shared" si="223"/>
        <v>0</v>
      </c>
      <c r="GX122" s="322">
        <f t="shared" si="223"/>
        <v>0</v>
      </c>
      <c r="GY122" s="322">
        <f t="shared" si="223"/>
        <v>0</v>
      </c>
      <c r="GZ122" s="322">
        <f t="shared" si="223"/>
        <v>0</v>
      </c>
      <c r="HA122" s="322">
        <f t="shared" si="223"/>
        <v>0</v>
      </c>
      <c r="HB122" s="322">
        <f t="shared" si="223"/>
        <v>0</v>
      </c>
      <c r="HC122" s="322">
        <f t="shared" si="223"/>
        <v>0</v>
      </c>
      <c r="HD122" s="322">
        <f t="shared" si="223"/>
        <v>0</v>
      </c>
      <c r="HE122" s="322">
        <f t="shared" si="223"/>
        <v>0</v>
      </c>
      <c r="HF122" s="322">
        <f t="shared" si="223"/>
        <v>0</v>
      </c>
      <c r="HG122" s="322">
        <f t="shared" si="223"/>
        <v>0</v>
      </c>
      <c r="HH122" s="322">
        <f t="shared" si="223"/>
        <v>0</v>
      </c>
      <c r="HI122" s="322">
        <f t="shared" si="223"/>
        <v>0</v>
      </c>
      <c r="HJ122" s="322">
        <f t="shared" si="223"/>
        <v>0</v>
      </c>
      <c r="HK122" s="322">
        <f t="shared" si="223"/>
        <v>0</v>
      </c>
      <c r="HL122" s="322">
        <f t="shared" si="223"/>
        <v>0</v>
      </c>
      <c r="HM122" s="322">
        <f t="shared" si="223"/>
        <v>0</v>
      </c>
      <c r="HN122" s="322">
        <f t="shared" si="223"/>
        <v>0</v>
      </c>
      <c r="HO122" s="322">
        <f t="shared" si="223"/>
        <v>0</v>
      </c>
      <c r="HP122" s="322">
        <f t="shared" si="223"/>
        <v>0</v>
      </c>
      <c r="HQ122" s="322">
        <f t="shared" si="223"/>
        <v>0</v>
      </c>
      <c r="HR122" s="322">
        <f t="shared" si="223"/>
        <v>0</v>
      </c>
      <c r="HS122" s="322">
        <f t="shared" si="223"/>
        <v>0</v>
      </c>
      <c r="HT122" s="322">
        <f t="shared" si="223"/>
        <v>0</v>
      </c>
      <c r="HU122" s="322">
        <f t="shared" si="223"/>
        <v>0</v>
      </c>
      <c r="HV122" s="322">
        <f t="shared" si="223"/>
        <v>0</v>
      </c>
      <c r="HW122" s="322">
        <f t="shared" si="223"/>
        <v>0</v>
      </c>
      <c r="HX122" s="322">
        <f t="shared" si="223"/>
        <v>0</v>
      </c>
      <c r="HY122" s="322">
        <f t="shared" si="223"/>
        <v>0</v>
      </c>
      <c r="HZ122" s="322">
        <f t="shared" si="223"/>
        <v>0</v>
      </c>
      <c r="IA122" s="322">
        <f t="shared" si="223"/>
        <v>0</v>
      </c>
      <c r="IB122" s="322">
        <f t="shared" si="223"/>
        <v>0</v>
      </c>
      <c r="IC122" s="322">
        <f t="shared" si="223"/>
        <v>0</v>
      </c>
      <c r="ID122" s="322">
        <f t="shared" si="223"/>
        <v>0</v>
      </c>
      <c r="IE122" s="322">
        <f t="shared" si="223"/>
        <v>0</v>
      </c>
      <c r="IF122" s="322">
        <f t="shared" si="223"/>
        <v>0</v>
      </c>
      <c r="IG122" s="322">
        <f t="shared" si="223"/>
        <v>0</v>
      </c>
      <c r="IH122" s="322">
        <f t="shared" si="223"/>
        <v>0</v>
      </c>
      <c r="II122" s="322">
        <f t="shared" si="223"/>
        <v>0</v>
      </c>
      <c r="IJ122" s="322">
        <f t="shared" si="223"/>
        <v>0</v>
      </c>
      <c r="IK122" s="322">
        <f t="shared" si="223"/>
        <v>0</v>
      </c>
      <c r="IL122" s="322">
        <f t="shared" si="223"/>
        <v>0</v>
      </c>
      <c r="IM122" s="322">
        <f t="shared" si="223"/>
        <v>0</v>
      </c>
      <c r="IN122" s="322">
        <f t="shared" si="223"/>
        <v>0</v>
      </c>
      <c r="IO122" s="322">
        <f t="shared" si="223"/>
        <v>0</v>
      </c>
      <c r="IP122" s="322">
        <f t="shared" si="223"/>
        <v>0</v>
      </c>
      <c r="IQ122" s="322">
        <f t="shared" si="223"/>
        <v>0</v>
      </c>
      <c r="IR122" s="322">
        <f t="shared" si="223"/>
        <v>0</v>
      </c>
      <c r="IS122" s="322">
        <f t="shared" si="223"/>
        <v>0</v>
      </c>
      <c r="IT122" s="322">
        <f t="shared" si="223"/>
        <v>0</v>
      </c>
      <c r="IU122" s="322">
        <f t="shared" si="223"/>
        <v>0</v>
      </c>
      <c r="IV122" s="322">
        <f t="shared" si="223"/>
        <v>0</v>
      </c>
      <c r="IW122" s="322">
        <f t="shared" si="223"/>
        <v>0</v>
      </c>
      <c r="IX122" s="322">
        <f t="shared" si="223"/>
        <v>0</v>
      </c>
      <c r="IY122" s="322">
        <f t="shared" si="223"/>
        <v>0</v>
      </c>
      <c r="IZ122" s="322">
        <f t="shared" ref="IZ122:JV122" si="224">IF(IZ119&gt;0,0,-IZ116*$C$37)</f>
        <v>0</v>
      </c>
      <c r="JA122" s="322">
        <f t="shared" si="224"/>
        <v>0</v>
      </c>
      <c r="JB122" s="322">
        <f t="shared" si="224"/>
        <v>0</v>
      </c>
      <c r="JC122" s="322">
        <f t="shared" si="224"/>
        <v>0</v>
      </c>
      <c r="JD122" s="322">
        <f t="shared" si="224"/>
        <v>0</v>
      </c>
      <c r="JE122" s="322">
        <f t="shared" si="224"/>
        <v>0</v>
      </c>
      <c r="JF122" s="322">
        <f t="shared" si="224"/>
        <v>0</v>
      </c>
      <c r="JG122" s="322">
        <f t="shared" si="224"/>
        <v>0</v>
      </c>
      <c r="JH122" s="322">
        <f t="shared" si="224"/>
        <v>0</v>
      </c>
      <c r="JI122" s="322">
        <f t="shared" si="224"/>
        <v>0</v>
      </c>
      <c r="JJ122" s="322">
        <f t="shared" si="224"/>
        <v>0</v>
      </c>
      <c r="JK122" s="322">
        <f t="shared" si="224"/>
        <v>0</v>
      </c>
      <c r="JL122" s="322">
        <f t="shared" si="224"/>
        <v>0</v>
      </c>
      <c r="JM122" s="322">
        <f t="shared" si="224"/>
        <v>0</v>
      </c>
      <c r="JN122" s="322">
        <f t="shared" si="224"/>
        <v>0</v>
      </c>
      <c r="JO122" s="322">
        <f t="shared" si="224"/>
        <v>0</v>
      </c>
      <c r="JP122" s="322">
        <f t="shared" si="224"/>
        <v>0</v>
      </c>
      <c r="JQ122" s="322">
        <f t="shared" si="224"/>
        <v>0</v>
      </c>
      <c r="JR122" s="322">
        <f t="shared" si="224"/>
        <v>0</v>
      </c>
      <c r="JS122" s="322">
        <f t="shared" si="224"/>
        <v>0</v>
      </c>
      <c r="JT122" s="322">
        <f t="shared" si="224"/>
        <v>0</v>
      </c>
      <c r="JU122" s="322">
        <f t="shared" si="224"/>
        <v>0</v>
      </c>
      <c r="JV122" s="322">
        <f t="shared" si="224"/>
        <v>0</v>
      </c>
    </row>
    <row r="123" spans="1:282" ht="30" hidden="1" x14ac:dyDescent="0.25">
      <c r="A123" s="326" t="s">
        <v>480</v>
      </c>
      <c r="B123" s="313"/>
      <c r="C123" s="340">
        <f t="shared" ref="C123:BN123" si="225">-(C118+C122)</f>
        <v>0</v>
      </c>
      <c r="D123" s="340">
        <f t="shared" si="225"/>
        <v>0</v>
      </c>
      <c r="E123" s="340">
        <f t="shared" si="225"/>
        <v>0</v>
      </c>
      <c r="F123" s="340">
        <f t="shared" si="225"/>
        <v>0</v>
      </c>
      <c r="G123" s="340">
        <f t="shared" si="225"/>
        <v>0</v>
      </c>
      <c r="H123" s="340">
        <f t="shared" si="225"/>
        <v>0</v>
      </c>
      <c r="I123" s="340">
        <f t="shared" si="225"/>
        <v>0</v>
      </c>
      <c r="J123" s="340">
        <f t="shared" si="225"/>
        <v>0</v>
      </c>
      <c r="K123" s="340">
        <f t="shared" si="225"/>
        <v>0</v>
      </c>
      <c r="L123" s="340">
        <f t="shared" si="225"/>
        <v>0</v>
      </c>
      <c r="M123" s="340">
        <f t="shared" si="225"/>
        <v>0</v>
      </c>
      <c r="N123" s="340">
        <f t="shared" si="225"/>
        <v>0</v>
      </c>
      <c r="O123" s="340">
        <f t="shared" si="225"/>
        <v>0</v>
      </c>
      <c r="P123" s="340">
        <f t="shared" si="225"/>
        <v>0</v>
      </c>
      <c r="Q123" s="340">
        <f t="shared" si="225"/>
        <v>0</v>
      </c>
      <c r="R123" s="340">
        <f t="shared" si="225"/>
        <v>0</v>
      </c>
      <c r="S123" s="340">
        <f t="shared" si="225"/>
        <v>0</v>
      </c>
      <c r="T123" s="340">
        <f t="shared" si="225"/>
        <v>0</v>
      </c>
      <c r="U123" s="340">
        <f t="shared" si="225"/>
        <v>0</v>
      </c>
      <c r="V123" s="340">
        <f t="shared" si="225"/>
        <v>0</v>
      </c>
      <c r="W123" s="340">
        <f t="shared" si="225"/>
        <v>0</v>
      </c>
      <c r="X123" s="340">
        <f t="shared" si="225"/>
        <v>0</v>
      </c>
      <c r="Y123" s="340">
        <f t="shared" si="225"/>
        <v>0</v>
      </c>
      <c r="Z123" s="340">
        <f t="shared" si="225"/>
        <v>0</v>
      </c>
      <c r="AA123" s="340">
        <f t="shared" si="225"/>
        <v>0</v>
      </c>
      <c r="AB123" s="340">
        <f t="shared" si="225"/>
        <v>0</v>
      </c>
      <c r="AC123" s="340">
        <f t="shared" si="225"/>
        <v>0</v>
      </c>
      <c r="AD123" s="340">
        <f t="shared" si="225"/>
        <v>0</v>
      </c>
      <c r="AE123" s="340">
        <f t="shared" si="225"/>
        <v>0</v>
      </c>
      <c r="AF123" s="340">
        <f t="shared" si="225"/>
        <v>0</v>
      </c>
      <c r="AG123" s="340">
        <f t="shared" si="225"/>
        <v>0</v>
      </c>
      <c r="AH123" s="340">
        <f t="shared" si="225"/>
        <v>0</v>
      </c>
      <c r="AI123" s="340">
        <f t="shared" si="225"/>
        <v>0</v>
      </c>
      <c r="AJ123" s="340">
        <f t="shared" si="225"/>
        <v>0</v>
      </c>
      <c r="AK123" s="340">
        <f t="shared" si="225"/>
        <v>0</v>
      </c>
      <c r="AL123" s="340">
        <f t="shared" si="225"/>
        <v>0</v>
      </c>
      <c r="AM123" s="340">
        <f t="shared" si="225"/>
        <v>0</v>
      </c>
      <c r="AN123" s="340">
        <f t="shared" si="225"/>
        <v>0</v>
      </c>
      <c r="AO123" s="340">
        <f t="shared" si="225"/>
        <v>0</v>
      </c>
      <c r="AP123" s="340">
        <f t="shared" si="225"/>
        <v>0</v>
      </c>
      <c r="AQ123" s="340">
        <f t="shared" si="225"/>
        <v>0</v>
      </c>
      <c r="AR123" s="340">
        <f t="shared" si="225"/>
        <v>0</v>
      </c>
      <c r="AS123" s="340">
        <f t="shared" si="225"/>
        <v>0</v>
      </c>
      <c r="AT123" s="340">
        <f t="shared" si="225"/>
        <v>0</v>
      </c>
      <c r="AU123" s="340">
        <f t="shared" si="225"/>
        <v>0</v>
      </c>
      <c r="AV123" s="340">
        <f t="shared" si="225"/>
        <v>0</v>
      </c>
      <c r="AW123" s="340">
        <f t="shared" si="225"/>
        <v>0</v>
      </c>
      <c r="AX123" s="340">
        <f t="shared" si="225"/>
        <v>0</v>
      </c>
      <c r="AY123" s="340">
        <f t="shared" si="225"/>
        <v>0</v>
      </c>
      <c r="AZ123" s="340">
        <f t="shared" si="225"/>
        <v>0</v>
      </c>
      <c r="BA123" s="340">
        <f t="shared" si="225"/>
        <v>0</v>
      </c>
      <c r="BB123" s="340">
        <f t="shared" si="225"/>
        <v>0</v>
      </c>
      <c r="BC123" s="340">
        <f t="shared" si="225"/>
        <v>0</v>
      </c>
      <c r="BD123" s="340">
        <f t="shared" si="225"/>
        <v>0</v>
      </c>
      <c r="BE123" s="340">
        <f t="shared" si="225"/>
        <v>0</v>
      </c>
      <c r="BF123" s="340">
        <f t="shared" si="225"/>
        <v>0</v>
      </c>
      <c r="BG123" s="340">
        <f t="shared" si="225"/>
        <v>0</v>
      </c>
      <c r="BH123" s="340">
        <f t="shared" si="225"/>
        <v>0</v>
      </c>
      <c r="BI123" s="340">
        <f t="shared" si="225"/>
        <v>0</v>
      </c>
      <c r="BJ123" s="340">
        <f t="shared" si="225"/>
        <v>0</v>
      </c>
      <c r="BK123" s="340">
        <f t="shared" si="225"/>
        <v>0</v>
      </c>
      <c r="BL123" s="340">
        <f t="shared" si="225"/>
        <v>0</v>
      </c>
      <c r="BM123" s="340">
        <f t="shared" si="225"/>
        <v>0</v>
      </c>
      <c r="BN123" s="340">
        <f t="shared" si="225"/>
        <v>0</v>
      </c>
      <c r="BO123" s="340">
        <f t="shared" ref="BO123:DZ123" si="226">-(BO118+BO122)</f>
        <v>0</v>
      </c>
      <c r="BP123" s="340">
        <f t="shared" si="226"/>
        <v>0</v>
      </c>
      <c r="BQ123" s="340">
        <f t="shared" si="226"/>
        <v>0</v>
      </c>
      <c r="BR123" s="340">
        <f t="shared" si="226"/>
        <v>0</v>
      </c>
      <c r="BS123" s="340">
        <f t="shared" si="226"/>
        <v>0</v>
      </c>
      <c r="BT123" s="340">
        <f t="shared" si="226"/>
        <v>0</v>
      </c>
      <c r="BU123" s="340">
        <f t="shared" si="226"/>
        <v>0</v>
      </c>
      <c r="BV123" s="340">
        <f t="shared" si="226"/>
        <v>0</v>
      </c>
      <c r="BW123" s="340">
        <f t="shared" si="226"/>
        <v>0</v>
      </c>
      <c r="BX123" s="340">
        <f t="shared" si="226"/>
        <v>0</v>
      </c>
      <c r="BY123" s="340">
        <f t="shared" si="226"/>
        <v>0</v>
      </c>
      <c r="BZ123" s="340">
        <f t="shared" si="226"/>
        <v>0</v>
      </c>
      <c r="CA123" s="340">
        <f t="shared" si="226"/>
        <v>0</v>
      </c>
      <c r="CB123" s="340">
        <f t="shared" si="226"/>
        <v>0</v>
      </c>
      <c r="CC123" s="340">
        <f t="shared" si="226"/>
        <v>0</v>
      </c>
      <c r="CD123" s="340">
        <f t="shared" si="226"/>
        <v>0</v>
      </c>
      <c r="CE123" s="340">
        <f t="shared" si="226"/>
        <v>0</v>
      </c>
      <c r="CF123" s="340">
        <f t="shared" si="226"/>
        <v>0</v>
      </c>
      <c r="CG123" s="340">
        <f t="shared" si="226"/>
        <v>0</v>
      </c>
      <c r="CH123" s="340">
        <f t="shared" si="226"/>
        <v>0</v>
      </c>
      <c r="CI123" s="340">
        <f t="shared" si="226"/>
        <v>0</v>
      </c>
      <c r="CJ123" s="340">
        <f t="shared" si="226"/>
        <v>0</v>
      </c>
      <c r="CK123" s="340">
        <f t="shared" si="226"/>
        <v>0</v>
      </c>
      <c r="CL123" s="340">
        <f t="shared" si="226"/>
        <v>0</v>
      </c>
      <c r="CM123" s="340">
        <f t="shared" si="226"/>
        <v>0</v>
      </c>
      <c r="CN123" s="340">
        <f t="shared" si="226"/>
        <v>0</v>
      </c>
      <c r="CO123" s="340">
        <f t="shared" si="226"/>
        <v>0</v>
      </c>
      <c r="CP123" s="340">
        <f t="shared" si="226"/>
        <v>0</v>
      </c>
      <c r="CQ123" s="340">
        <f t="shared" si="226"/>
        <v>0</v>
      </c>
      <c r="CR123" s="340">
        <f t="shared" si="226"/>
        <v>0</v>
      </c>
      <c r="CS123" s="340">
        <f t="shared" si="226"/>
        <v>0</v>
      </c>
      <c r="CT123" s="340">
        <f t="shared" si="226"/>
        <v>0</v>
      </c>
      <c r="CU123" s="340">
        <f t="shared" si="226"/>
        <v>0</v>
      </c>
      <c r="CV123" s="340">
        <f t="shared" si="226"/>
        <v>0</v>
      </c>
      <c r="CW123" s="340">
        <f t="shared" si="226"/>
        <v>0</v>
      </c>
      <c r="CX123" s="340">
        <f t="shared" si="226"/>
        <v>0</v>
      </c>
      <c r="CY123" s="340">
        <f t="shared" si="226"/>
        <v>0</v>
      </c>
      <c r="CZ123" s="340">
        <f t="shared" si="226"/>
        <v>0</v>
      </c>
      <c r="DA123" s="340">
        <f t="shared" si="226"/>
        <v>0</v>
      </c>
      <c r="DB123" s="340">
        <f t="shared" si="226"/>
        <v>0</v>
      </c>
      <c r="DC123" s="340">
        <f t="shared" si="226"/>
        <v>0</v>
      </c>
      <c r="DD123" s="340">
        <f t="shared" si="226"/>
        <v>0</v>
      </c>
      <c r="DE123" s="340">
        <f t="shared" si="226"/>
        <v>0</v>
      </c>
      <c r="DF123" s="340">
        <f t="shared" si="226"/>
        <v>0</v>
      </c>
      <c r="DG123" s="340">
        <f t="shared" si="226"/>
        <v>0</v>
      </c>
      <c r="DH123" s="340">
        <f t="shared" si="226"/>
        <v>0</v>
      </c>
      <c r="DI123" s="340">
        <f t="shared" si="226"/>
        <v>0</v>
      </c>
      <c r="DJ123" s="340">
        <f t="shared" si="226"/>
        <v>0</v>
      </c>
      <c r="DK123" s="340">
        <f t="shared" si="226"/>
        <v>0</v>
      </c>
      <c r="DL123" s="340">
        <f t="shared" si="226"/>
        <v>0</v>
      </c>
      <c r="DM123" s="340">
        <f t="shared" si="226"/>
        <v>0</v>
      </c>
      <c r="DN123" s="340">
        <f t="shared" si="226"/>
        <v>0</v>
      </c>
      <c r="DO123" s="340">
        <f t="shared" si="226"/>
        <v>0</v>
      </c>
      <c r="DP123" s="340">
        <f t="shared" si="226"/>
        <v>0</v>
      </c>
      <c r="DQ123" s="340">
        <f t="shared" si="226"/>
        <v>0</v>
      </c>
      <c r="DR123" s="340">
        <f t="shared" si="226"/>
        <v>0</v>
      </c>
      <c r="DS123" s="340">
        <f t="shared" si="226"/>
        <v>0</v>
      </c>
      <c r="DT123" s="340">
        <f t="shared" si="226"/>
        <v>0</v>
      </c>
      <c r="DU123" s="340">
        <f t="shared" si="226"/>
        <v>0</v>
      </c>
      <c r="DV123" s="340">
        <f t="shared" si="226"/>
        <v>0</v>
      </c>
      <c r="DW123" s="340">
        <f t="shared" si="226"/>
        <v>0</v>
      </c>
      <c r="DX123" s="340">
        <f t="shared" si="226"/>
        <v>0</v>
      </c>
      <c r="DY123" s="340">
        <f t="shared" si="226"/>
        <v>0</v>
      </c>
      <c r="DZ123" s="340">
        <f t="shared" si="226"/>
        <v>0</v>
      </c>
      <c r="EA123" s="340">
        <f t="shared" ref="EA123:GL123" si="227">-(EA118+EA122)</f>
        <v>0</v>
      </c>
      <c r="EB123" s="340">
        <f t="shared" si="227"/>
        <v>0</v>
      </c>
      <c r="EC123" s="340">
        <f t="shared" si="227"/>
        <v>0</v>
      </c>
      <c r="ED123" s="340">
        <f t="shared" si="227"/>
        <v>0</v>
      </c>
      <c r="EE123" s="340">
        <f t="shared" si="227"/>
        <v>0</v>
      </c>
      <c r="EF123" s="340">
        <f t="shared" si="227"/>
        <v>0</v>
      </c>
      <c r="EG123" s="340">
        <f t="shared" si="227"/>
        <v>0</v>
      </c>
      <c r="EH123" s="340">
        <f t="shared" si="227"/>
        <v>0</v>
      </c>
      <c r="EI123" s="340">
        <f t="shared" si="227"/>
        <v>0</v>
      </c>
      <c r="EJ123" s="340">
        <f t="shared" si="227"/>
        <v>0</v>
      </c>
      <c r="EK123" s="340">
        <f t="shared" si="227"/>
        <v>0</v>
      </c>
      <c r="EL123" s="340">
        <f t="shared" si="227"/>
        <v>0</v>
      </c>
      <c r="EM123" s="340">
        <f t="shared" si="227"/>
        <v>0</v>
      </c>
      <c r="EN123" s="340">
        <f t="shared" si="227"/>
        <v>0</v>
      </c>
      <c r="EO123" s="340">
        <f t="shared" si="227"/>
        <v>0</v>
      </c>
      <c r="EP123" s="340">
        <f t="shared" si="227"/>
        <v>0</v>
      </c>
      <c r="EQ123" s="340">
        <f t="shared" si="227"/>
        <v>0</v>
      </c>
      <c r="ER123" s="340">
        <f t="shared" si="227"/>
        <v>0</v>
      </c>
      <c r="ES123" s="340">
        <f t="shared" si="227"/>
        <v>0</v>
      </c>
      <c r="ET123" s="340">
        <f t="shared" si="227"/>
        <v>0</v>
      </c>
      <c r="EU123" s="340">
        <f t="shared" si="227"/>
        <v>0</v>
      </c>
      <c r="EV123" s="340">
        <f t="shared" si="227"/>
        <v>0</v>
      </c>
      <c r="EW123" s="340">
        <f t="shared" si="227"/>
        <v>0</v>
      </c>
      <c r="EX123" s="340">
        <f t="shared" si="227"/>
        <v>0</v>
      </c>
      <c r="EY123" s="340">
        <f t="shared" si="227"/>
        <v>0</v>
      </c>
      <c r="EZ123" s="340">
        <f t="shared" si="227"/>
        <v>0</v>
      </c>
      <c r="FA123" s="340">
        <f t="shared" si="227"/>
        <v>0</v>
      </c>
      <c r="FB123" s="340">
        <f t="shared" si="227"/>
        <v>0</v>
      </c>
      <c r="FC123" s="340">
        <f t="shared" si="227"/>
        <v>0</v>
      </c>
      <c r="FD123" s="340">
        <f t="shared" si="227"/>
        <v>0</v>
      </c>
      <c r="FE123" s="340">
        <f t="shared" si="227"/>
        <v>0</v>
      </c>
      <c r="FF123" s="340">
        <f t="shared" si="227"/>
        <v>0</v>
      </c>
      <c r="FG123" s="340">
        <f t="shared" si="227"/>
        <v>0</v>
      </c>
      <c r="FH123" s="340">
        <f t="shared" si="227"/>
        <v>0</v>
      </c>
      <c r="FI123" s="340">
        <f t="shared" si="227"/>
        <v>0</v>
      </c>
      <c r="FJ123" s="340">
        <f t="shared" si="227"/>
        <v>0</v>
      </c>
      <c r="FK123" s="340">
        <f t="shared" si="227"/>
        <v>0</v>
      </c>
      <c r="FL123" s="340">
        <f t="shared" si="227"/>
        <v>0</v>
      </c>
      <c r="FM123" s="340">
        <f t="shared" si="227"/>
        <v>0</v>
      </c>
      <c r="FN123" s="340">
        <f t="shared" si="227"/>
        <v>0</v>
      </c>
      <c r="FO123" s="340">
        <f t="shared" si="227"/>
        <v>0</v>
      </c>
      <c r="FP123" s="340">
        <f t="shared" si="227"/>
        <v>0</v>
      </c>
      <c r="FQ123" s="340">
        <f t="shared" si="227"/>
        <v>0</v>
      </c>
      <c r="FR123" s="340">
        <f t="shared" si="227"/>
        <v>0</v>
      </c>
      <c r="FS123" s="340">
        <f t="shared" si="227"/>
        <v>0</v>
      </c>
      <c r="FT123" s="340">
        <f t="shared" si="227"/>
        <v>0</v>
      </c>
      <c r="FU123" s="340">
        <f t="shared" si="227"/>
        <v>0</v>
      </c>
      <c r="FV123" s="340">
        <f t="shared" si="227"/>
        <v>0</v>
      </c>
      <c r="FW123" s="340">
        <f t="shared" si="227"/>
        <v>0</v>
      </c>
      <c r="FX123" s="340">
        <f t="shared" si="227"/>
        <v>0</v>
      </c>
      <c r="FY123" s="340">
        <f t="shared" si="227"/>
        <v>0</v>
      </c>
      <c r="FZ123" s="340">
        <f t="shared" si="227"/>
        <v>0</v>
      </c>
      <c r="GA123" s="340">
        <f t="shared" si="227"/>
        <v>0</v>
      </c>
      <c r="GB123" s="340">
        <f t="shared" si="227"/>
        <v>0</v>
      </c>
      <c r="GC123" s="340">
        <f t="shared" si="227"/>
        <v>0</v>
      </c>
      <c r="GD123" s="340">
        <f t="shared" si="227"/>
        <v>0</v>
      </c>
      <c r="GE123" s="340">
        <f t="shared" si="227"/>
        <v>0</v>
      </c>
      <c r="GF123" s="340">
        <f t="shared" si="227"/>
        <v>0</v>
      </c>
      <c r="GG123" s="340">
        <f t="shared" si="227"/>
        <v>0</v>
      </c>
      <c r="GH123" s="340">
        <f t="shared" si="227"/>
        <v>0</v>
      </c>
      <c r="GI123" s="340">
        <f t="shared" si="227"/>
        <v>0</v>
      </c>
      <c r="GJ123" s="340">
        <f t="shared" si="227"/>
        <v>0</v>
      </c>
      <c r="GK123" s="340">
        <f t="shared" si="227"/>
        <v>0</v>
      </c>
      <c r="GL123" s="340">
        <f t="shared" si="227"/>
        <v>0</v>
      </c>
      <c r="GM123" s="340">
        <f t="shared" ref="GM123:IX123" si="228">-(GM118+GM122)</f>
        <v>0</v>
      </c>
      <c r="GN123" s="340">
        <f t="shared" si="228"/>
        <v>0</v>
      </c>
      <c r="GO123" s="340">
        <f t="shared" si="228"/>
        <v>0</v>
      </c>
      <c r="GP123" s="340">
        <f t="shared" si="228"/>
        <v>0</v>
      </c>
      <c r="GQ123" s="340">
        <f t="shared" si="228"/>
        <v>0</v>
      </c>
      <c r="GR123" s="340">
        <f t="shared" si="228"/>
        <v>0</v>
      </c>
      <c r="GS123" s="340">
        <f t="shared" si="228"/>
        <v>0</v>
      </c>
      <c r="GT123" s="340">
        <f t="shared" si="228"/>
        <v>0</v>
      </c>
      <c r="GU123" s="340">
        <f t="shared" si="228"/>
        <v>0</v>
      </c>
      <c r="GV123" s="340">
        <f t="shared" si="228"/>
        <v>0</v>
      </c>
      <c r="GW123" s="340">
        <f t="shared" si="228"/>
        <v>0</v>
      </c>
      <c r="GX123" s="340">
        <f t="shared" si="228"/>
        <v>0</v>
      </c>
      <c r="GY123" s="340">
        <f t="shared" si="228"/>
        <v>0</v>
      </c>
      <c r="GZ123" s="340">
        <f t="shared" si="228"/>
        <v>0</v>
      </c>
      <c r="HA123" s="340">
        <f t="shared" si="228"/>
        <v>0</v>
      </c>
      <c r="HB123" s="340">
        <f t="shared" si="228"/>
        <v>0</v>
      </c>
      <c r="HC123" s="340">
        <f t="shared" si="228"/>
        <v>0</v>
      </c>
      <c r="HD123" s="340">
        <f t="shared" si="228"/>
        <v>0</v>
      </c>
      <c r="HE123" s="340">
        <f t="shared" si="228"/>
        <v>0</v>
      </c>
      <c r="HF123" s="340">
        <f t="shared" si="228"/>
        <v>0</v>
      </c>
      <c r="HG123" s="340">
        <f t="shared" si="228"/>
        <v>0</v>
      </c>
      <c r="HH123" s="340">
        <f t="shared" si="228"/>
        <v>0</v>
      </c>
      <c r="HI123" s="340">
        <f t="shared" si="228"/>
        <v>0</v>
      </c>
      <c r="HJ123" s="340">
        <f t="shared" si="228"/>
        <v>0</v>
      </c>
      <c r="HK123" s="340">
        <f t="shared" si="228"/>
        <v>0</v>
      </c>
      <c r="HL123" s="340">
        <f t="shared" si="228"/>
        <v>0</v>
      </c>
      <c r="HM123" s="340">
        <f t="shared" si="228"/>
        <v>0</v>
      </c>
      <c r="HN123" s="340">
        <f t="shared" si="228"/>
        <v>0</v>
      </c>
      <c r="HO123" s="340">
        <f t="shared" si="228"/>
        <v>0</v>
      </c>
      <c r="HP123" s="340">
        <f t="shared" si="228"/>
        <v>0</v>
      </c>
      <c r="HQ123" s="340">
        <f t="shared" si="228"/>
        <v>0</v>
      </c>
      <c r="HR123" s="340">
        <f t="shared" si="228"/>
        <v>0</v>
      </c>
      <c r="HS123" s="340">
        <f t="shared" si="228"/>
        <v>0</v>
      </c>
      <c r="HT123" s="340">
        <f t="shared" si="228"/>
        <v>0</v>
      </c>
      <c r="HU123" s="340">
        <f t="shared" si="228"/>
        <v>0</v>
      </c>
      <c r="HV123" s="340">
        <f t="shared" si="228"/>
        <v>0</v>
      </c>
      <c r="HW123" s="340">
        <f t="shared" si="228"/>
        <v>0</v>
      </c>
      <c r="HX123" s="340">
        <f t="shared" si="228"/>
        <v>0</v>
      </c>
      <c r="HY123" s="340">
        <f t="shared" si="228"/>
        <v>0</v>
      </c>
      <c r="HZ123" s="340">
        <f t="shared" si="228"/>
        <v>0</v>
      </c>
      <c r="IA123" s="340">
        <f t="shared" si="228"/>
        <v>0</v>
      </c>
      <c r="IB123" s="340">
        <f t="shared" si="228"/>
        <v>0</v>
      </c>
      <c r="IC123" s="340">
        <f t="shared" si="228"/>
        <v>0</v>
      </c>
      <c r="ID123" s="340">
        <f t="shared" si="228"/>
        <v>0</v>
      </c>
      <c r="IE123" s="340">
        <f t="shared" si="228"/>
        <v>0</v>
      </c>
      <c r="IF123" s="340">
        <f t="shared" si="228"/>
        <v>0</v>
      </c>
      <c r="IG123" s="340">
        <f t="shared" si="228"/>
        <v>0</v>
      </c>
      <c r="IH123" s="340">
        <f t="shared" si="228"/>
        <v>0</v>
      </c>
      <c r="II123" s="340">
        <f t="shared" si="228"/>
        <v>0</v>
      </c>
      <c r="IJ123" s="340">
        <f t="shared" si="228"/>
        <v>0</v>
      </c>
      <c r="IK123" s="340">
        <f t="shared" si="228"/>
        <v>0</v>
      </c>
      <c r="IL123" s="340">
        <f t="shared" si="228"/>
        <v>0</v>
      </c>
      <c r="IM123" s="340">
        <f t="shared" si="228"/>
        <v>0</v>
      </c>
      <c r="IN123" s="340">
        <f t="shared" si="228"/>
        <v>0</v>
      </c>
      <c r="IO123" s="340">
        <f t="shared" si="228"/>
        <v>0</v>
      </c>
      <c r="IP123" s="340">
        <f t="shared" si="228"/>
        <v>0</v>
      </c>
      <c r="IQ123" s="340">
        <f t="shared" si="228"/>
        <v>0</v>
      </c>
      <c r="IR123" s="340">
        <f t="shared" si="228"/>
        <v>0</v>
      </c>
      <c r="IS123" s="340">
        <f t="shared" si="228"/>
        <v>0</v>
      </c>
      <c r="IT123" s="340">
        <f t="shared" si="228"/>
        <v>0</v>
      </c>
      <c r="IU123" s="340">
        <f t="shared" si="228"/>
        <v>0</v>
      </c>
      <c r="IV123" s="340">
        <f t="shared" si="228"/>
        <v>0</v>
      </c>
      <c r="IW123" s="340">
        <f t="shared" si="228"/>
        <v>0</v>
      </c>
      <c r="IX123" s="340">
        <f t="shared" si="228"/>
        <v>0</v>
      </c>
      <c r="IY123" s="340">
        <f t="shared" ref="IY123:JV123" si="229">-(IY118+IY122)</f>
        <v>0</v>
      </c>
      <c r="IZ123" s="340">
        <f t="shared" si="229"/>
        <v>0</v>
      </c>
      <c r="JA123" s="340">
        <f t="shared" si="229"/>
        <v>0</v>
      </c>
      <c r="JB123" s="340">
        <f t="shared" si="229"/>
        <v>0</v>
      </c>
      <c r="JC123" s="340">
        <f t="shared" si="229"/>
        <v>0</v>
      </c>
      <c r="JD123" s="340">
        <f t="shared" si="229"/>
        <v>0</v>
      </c>
      <c r="JE123" s="340">
        <f t="shared" si="229"/>
        <v>0</v>
      </c>
      <c r="JF123" s="340">
        <f t="shared" si="229"/>
        <v>0</v>
      </c>
      <c r="JG123" s="340">
        <f t="shared" si="229"/>
        <v>0</v>
      </c>
      <c r="JH123" s="340">
        <f t="shared" si="229"/>
        <v>0</v>
      </c>
      <c r="JI123" s="340">
        <f t="shared" si="229"/>
        <v>0</v>
      </c>
      <c r="JJ123" s="340">
        <f t="shared" si="229"/>
        <v>0</v>
      </c>
      <c r="JK123" s="340">
        <f t="shared" si="229"/>
        <v>0</v>
      </c>
      <c r="JL123" s="340">
        <f t="shared" si="229"/>
        <v>0</v>
      </c>
      <c r="JM123" s="340">
        <f t="shared" si="229"/>
        <v>0</v>
      </c>
      <c r="JN123" s="340">
        <f t="shared" si="229"/>
        <v>0</v>
      </c>
      <c r="JO123" s="340">
        <f t="shared" si="229"/>
        <v>0</v>
      </c>
      <c r="JP123" s="340">
        <f t="shared" si="229"/>
        <v>0</v>
      </c>
      <c r="JQ123" s="340">
        <f t="shared" si="229"/>
        <v>0</v>
      </c>
      <c r="JR123" s="340">
        <f t="shared" si="229"/>
        <v>0</v>
      </c>
      <c r="JS123" s="340">
        <f t="shared" si="229"/>
        <v>0</v>
      </c>
      <c r="JT123" s="340">
        <f t="shared" si="229"/>
        <v>0</v>
      </c>
      <c r="JU123" s="340">
        <f t="shared" si="229"/>
        <v>0</v>
      </c>
      <c r="JV123" s="340">
        <f t="shared" si="229"/>
        <v>0</v>
      </c>
    </row>
    <row r="124" spans="1:282" hidden="1" x14ac:dyDescent="0.25">
      <c r="A124" s="326"/>
      <c r="B124" s="313"/>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c r="AH124" s="327"/>
      <c r="AI124" s="327"/>
      <c r="AJ124" s="327"/>
      <c r="AK124" s="327"/>
      <c r="AL124" s="327"/>
      <c r="AM124" s="327"/>
      <c r="AN124" s="327"/>
      <c r="AO124" s="327"/>
      <c r="AP124" s="327"/>
      <c r="AQ124" s="327"/>
      <c r="AR124" s="327"/>
      <c r="AS124" s="327"/>
      <c r="AT124" s="327"/>
      <c r="AU124" s="327"/>
      <c r="AV124" s="327"/>
      <c r="AW124" s="327"/>
      <c r="AX124" s="327"/>
      <c r="AY124" s="327"/>
      <c r="AZ124" s="327"/>
      <c r="BA124" s="327"/>
      <c r="BB124" s="327"/>
      <c r="BC124" s="327"/>
      <c r="BD124" s="327"/>
      <c r="BE124" s="327"/>
      <c r="BF124" s="327"/>
      <c r="BG124" s="327"/>
      <c r="BH124" s="327"/>
      <c r="BI124" s="327"/>
      <c r="BJ124" s="327"/>
      <c r="BK124" s="327"/>
      <c r="BL124" s="327"/>
      <c r="BM124" s="327"/>
      <c r="BN124" s="327"/>
      <c r="BO124" s="327"/>
      <c r="BP124" s="327"/>
      <c r="BQ124" s="327"/>
      <c r="BR124" s="327"/>
      <c r="BS124" s="327"/>
      <c r="BT124" s="327"/>
      <c r="BU124" s="327"/>
      <c r="BV124" s="327"/>
      <c r="BW124" s="327"/>
      <c r="BX124" s="327"/>
      <c r="BY124" s="327"/>
      <c r="BZ124" s="327"/>
      <c r="CA124" s="327"/>
      <c r="CB124" s="327"/>
      <c r="CC124" s="327"/>
      <c r="CD124" s="327"/>
      <c r="CE124" s="327"/>
      <c r="CF124" s="327"/>
      <c r="CG124" s="327"/>
      <c r="CH124" s="327"/>
      <c r="CI124" s="327"/>
      <c r="CJ124" s="327"/>
      <c r="CK124" s="327"/>
      <c r="CL124" s="327"/>
      <c r="CM124" s="327"/>
      <c r="CN124" s="327"/>
      <c r="CO124" s="327"/>
      <c r="CP124" s="327"/>
      <c r="CQ124" s="327"/>
      <c r="CR124" s="327"/>
      <c r="CS124" s="327"/>
      <c r="CT124" s="327"/>
      <c r="CU124" s="327"/>
      <c r="CV124" s="327"/>
      <c r="CW124" s="327"/>
      <c r="CX124" s="327"/>
      <c r="CY124" s="327"/>
      <c r="CZ124" s="327"/>
      <c r="DA124" s="327"/>
      <c r="DB124" s="327"/>
      <c r="DC124" s="327"/>
      <c r="DD124" s="327"/>
      <c r="DE124" s="327"/>
      <c r="DF124" s="327"/>
      <c r="DG124" s="327"/>
      <c r="DH124" s="327"/>
      <c r="DI124" s="327"/>
      <c r="DJ124" s="327"/>
      <c r="DK124" s="327"/>
      <c r="DL124" s="327"/>
      <c r="DM124" s="327"/>
      <c r="DN124" s="327"/>
      <c r="DO124" s="327"/>
      <c r="DP124" s="327"/>
      <c r="DQ124" s="327"/>
      <c r="DR124" s="327"/>
      <c r="DS124" s="327"/>
      <c r="DT124" s="327"/>
      <c r="DU124" s="327"/>
      <c r="DV124" s="327"/>
      <c r="DW124" s="327"/>
      <c r="DX124" s="327"/>
      <c r="DY124" s="327"/>
      <c r="DZ124" s="327"/>
      <c r="EA124" s="327"/>
      <c r="EB124" s="327"/>
      <c r="EC124" s="327"/>
      <c r="ED124" s="327"/>
      <c r="EE124" s="327"/>
      <c r="EF124" s="327"/>
      <c r="EG124" s="327"/>
      <c r="EH124" s="327"/>
      <c r="EI124" s="327"/>
      <c r="EJ124" s="327"/>
      <c r="EK124" s="327"/>
      <c r="EL124" s="327"/>
      <c r="EM124" s="327"/>
      <c r="EN124" s="327"/>
      <c r="EO124" s="327"/>
      <c r="EP124" s="327"/>
      <c r="EQ124" s="327"/>
      <c r="ER124" s="327"/>
      <c r="ES124" s="327"/>
      <c r="ET124" s="327"/>
      <c r="EU124" s="327"/>
      <c r="EV124" s="327"/>
      <c r="EW124" s="327"/>
      <c r="EX124" s="327"/>
      <c r="EY124" s="327"/>
      <c r="EZ124" s="327"/>
      <c r="FA124" s="327"/>
      <c r="FB124" s="327"/>
      <c r="FC124" s="327"/>
      <c r="FD124" s="327"/>
      <c r="FE124" s="327"/>
      <c r="FF124" s="327"/>
      <c r="FG124" s="327"/>
      <c r="FH124" s="327"/>
      <c r="FI124" s="327"/>
      <c r="FJ124" s="327"/>
      <c r="FK124" s="327"/>
      <c r="FL124" s="327"/>
      <c r="FM124" s="327"/>
      <c r="FN124" s="327"/>
      <c r="FO124" s="327"/>
      <c r="FP124" s="327"/>
      <c r="FQ124" s="327"/>
      <c r="FR124" s="327"/>
      <c r="FS124" s="327"/>
      <c r="FT124" s="327"/>
      <c r="FU124" s="327"/>
      <c r="FV124" s="327"/>
      <c r="FW124" s="327"/>
      <c r="FX124" s="327"/>
      <c r="FY124" s="327"/>
      <c r="FZ124" s="327"/>
      <c r="GA124" s="327"/>
      <c r="GB124" s="327"/>
      <c r="GC124" s="327"/>
      <c r="GD124" s="327"/>
      <c r="GE124" s="327"/>
      <c r="GF124" s="327"/>
      <c r="GG124" s="327"/>
      <c r="GH124" s="327"/>
      <c r="GI124" s="327"/>
      <c r="GJ124" s="327"/>
      <c r="GK124" s="327"/>
      <c r="GL124" s="327"/>
      <c r="GM124" s="327"/>
      <c r="GN124" s="327"/>
      <c r="GO124" s="327"/>
      <c r="GP124" s="327"/>
      <c r="GQ124" s="327"/>
      <c r="GR124" s="327"/>
      <c r="GS124" s="327"/>
      <c r="GT124" s="327"/>
      <c r="GU124" s="327"/>
      <c r="GV124" s="327"/>
      <c r="GW124" s="327"/>
      <c r="GX124" s="327"/>
      <c r="GY124" s="327"/>
      <c r="GZ124" s="327"/>
      <c r="HA124" s="327"/>
      <c r="HB124" s="327"/>
      <c r="HC124" s="327"/>
      <c r="HD124" s="327"/>
      <c r="HE124" s="327"/>
      <c r="HF124" s="327"/>
      <c r="HG124" s="327"/>
      <c r="HH124" s="327"/>
      <c r="HI124" s="327"/>
      <c r="HJ124" s="327"/>
      <c r="HK124" s="327"/>
      <c r="HL124" s="327"/>
      <c r="HM124" s="327"/>
      <c r="HN124" s="327"/>
      <c r="HO124" s="327"/>
      <c r="HP124" s="327"/>
      <c r="HQ124" s="327"/>
      <c r="HR124" s="327"/>
      <c r="HS124" s="327"/>
      <c r="HT124" s="327"/>
      <c r="HU124" s="327"/>
      <c r="HV124" s="327"/>
      <c r="HW124" s="327"/>
      <c r="HX124" s="327"/>
      <c r="HY124" s="327"/>
      <c r="HZ124" s="327"/>
      <c r="IA124" s="327"/>
      <c r="IB124" s="327"/>
      <c r="IC124" s="327"/>
      <c r="ID124" s="327"/>
      <c r="IE124" s="327"/>
      <c r="IF124" s="327"/>
      <c r="IG124" s="327"/>
      <c r="IH124" s="327"/>
      <c r="II124" s="327"/>
      <c r="IJ124" s="327"/>
      <c r="IK124" s="327"/>
      <c r="IL124" s="327"/>
      <c r="IM124" s="327"/>
      <c r="IN124" s="327"/>
      <c r="IO124" s="327"/>
      <c r="IP124" s="327"/>
      <c r="IQ124" s="327"/>
      <c r="IR124" s="327"/>
      <c r="IS124" s="327"/>
      <c r="IT124" s="327"/>
      <c r="IU124" s="327"/>
      <c r="IV124" s="327"/>
      <c r="IW124" s="327"/>
      <c r="IX124" s="327"/>
      <c r="IY124" s="327"/>
      <c r="IZ124" s="327"/>
      <c r="JA124" s="327"/>
      <c r="JB124" s="327"/>
      <c r="JC124" s="327"/>
      <c r="JD124" s="327"/>
      <c r="JE124" s="327"/>
      <c r="JF124" s="327"/>
      <c r="JG124" s="327"/>
      <c r="JH124" s="327"/>
      <c r="JI124" s="327"/>
      <c r="JJ124" s="327"/>
      <c r="JK124" s="327"/>
      <c r="JL124" s="327"/>
      <c r="JM124" s="327"/>
      <c r="JN124" s="327"/>
      <c r="JO124" s="327"/>
      <c r="JP124" s="327"/>
      <c r="JQ124" s="327"/>
      <c r="JR124" s="327"/>
      <c r="JS124" s="327"/>
      <c r="JT124" s="327"/>
      <c r="JU124" s="327"/>
      <c r="JV124" s="327"/>
    </row>
    <row r="125" spans="1:282" x14ac:dyDescent="0.25">
      <c r="A125" s="326"/>
      <c r="B125" s="313"/>
      <c r="C125" s="327"/>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c r="AE125" s="327"/>
      <c r="AF125" s="327"/>
      <c r="AG125" s="327"/>
      <c r="AH125" s="327"/>
      <c r="AI125" s="327"/>
      <c r="AJ125" s="327"/>
      <c r="AK125" s="327"/>
      <c r="AL125" s="327"/>
      <c r="AM125" s="327"/>
      <c r="AN125" s="327"/>
      <c r="AO125" s="327"/>
      <c r="AP125" s="327"/>
      <c r="AQ125" s="327"/>
      <c r="AR125" s="327"/>
      <c r="AS125" s="327"/>
      <c r="AT125" s="327"/>
      <c r="AU125" s="327"/>
      <c r="AV125" s="327"/>
      <c r="AW125" s="327"/>
      <c r="AX125" s="327"/>
      <c r="AY125" s="327"/>
      <c r="AZ125" s="327"/>
      <c r="BA125" s="327"/>
      <c r="BB125" s="327"/>
      <c r="BC125" s="327"/>
      <c r="BD125" s="327"/>
      <c r="BE125" s="327"/>
      <c r="BF125" s="327"/>
      <c r="BG125" s="327"/>
      <c r="BH125" s="327"/>
      <c r="BI125" s="327"/>
      <c r="BJ125" s="327"/>
      <c r="BK125" s="327"/>
      <c r="BL125" s="327"/>
      <c r="BM125" s="327"/>
      <c r="BN125" s="327"/>
      <c r="BO125" s="327"/>
      <c r="BP125" s="327"/>
      <c r="BQ125" s="327"/>
      <c r="BR125" s="327"/>
      <c r="BS125" s="327"/>
      <c r="BT125" s="327"/>
      <c r="BU125" s="327"/>
      <c r="BV125" s="327"/>
      <c r="BW125" s="327"/>
      <c r="BX125" s="327"/>
      <c r="BY125" s="327"/>
      <c r="BZ125" s="327"/>
      <c r="CA125" s="327"/>
      <c r="CB125" s="327"/>
      <c r="CC125" s="327"/>
      <c r="CD125" s="327"/>
      <c r="CE125" s="327"/>
      <c r="CF125" s="327"/>
      <c r="CG125" s="327"/>
      <c r="CH125" s="327"/>
      <c r="CI125" s="327"/>
      <c r="CJ125" s="327"/>
      <c r="CK125" s="327"/>
      <c r="CL125" s="327"/>
      <c r="CM125" s="327"/>
      <c r="CN125" s="327"/>
      <c r="CO125" s="327"/>
      <c r="CP125" s="327"/>
      <c r="CQ125" s="327"/>
      <c r="CR125" s="327"/>
      <c r="CS125" s="327"/>
      <c r="CT125" s="327"/>
      <c r="CU125" s="327"/>
      <c r="CV125" s="327"/>
      <c r="CW125" s="327"/>
      <c r="CX125" s="327"/>
      <c r="CY125" s="327"/>
      <c r="CZ125" s="327"/>
      <c r="DA125" s="327"/>
      <c r="DB125" s="327"/>
      <c r="DC125" s="327"/>
      <c r="DD125" s="327"/>
      <c r="DE125" s="327"/>
      <c r="DF125" s="327"/>
      <c r="DG125" s="327"/>
      <c r="DH125" s="327"/>
      <c r="DI125" s="327"/>
      <c r="DJ125" s="327"/>
      <c r="DK125" s="327"/>
      <c r="DL125" s="327"/>
      <c r="DM125" s="327"/>
      <c r="DN125" s="327"/>
      <c r="DO125" s="327"/>
      <c r="DP125" s="327"/>
      <c r="DQ125" s="327"/>
      <c r="DR125" s="327"/>
      <c r="DS125" s="327"/>
      <c r="DT125" s="327"/>
      <c r="DU125" s="327"/>
      <c r="DV125" s="327"/>
      <c r="DW125" s="327"/>
      <c r="DX125" s="327"/>
      <c r="DY125" s="327"/>
      <c r="DZ125" s="327"/>
      <c r="EA125" s="327"/>
      <c r="EB125" s="327"/>
      <c r="EC125" s="327"/>
      <c r="ED125" s="327"/>
      <c r="EE125" s="327"/>
      <c r="EF125" s="327"/>
      <c r="EG125" s="327"/>
      <c r="EH125" s="327"/>
      <c r="EI125" s="327"/>
      <c r="EJ125" s="327"/>
      <c r="EK125" s="327"/>
      <c r="EL125" s="327"/>
      <c r="EM125" s="327"/>
      <c r="EN125" s="327"/>
      <c r="EO125" s="327"/>
      <c r="EP125" s="327"/>
      <c r="EQ125" s="327"/>
      <c r="ER125" s="327"/>
      <c r="ES125" s="327"/>
      <c r="ET125" s="327"/>
      <c r="EU125" s="327"/>
      <c r="EV125" s="327"/>
      <c r="EW125" s="327"/>
      <c r="EX125" s="327"/>
      <c r="EY125" s="327"/>
      <c r="EZ125" s="327"/>
      <c r="FA125" s="327"/>
      <c r="FB125" s="327"/>
      <c r="FC125" s="327"/>
      <c r="FD125" s="327"/>
      <c r="FE125" s="327"/>
      <c r="FF125" s="327"/>
      <c r="FG125" s="327"/>
      <c r="FH125" s="327"/>
      <c r="FI125" s="327"/>
      <c r="FJ125" s="327"/>
      <c r="FK125" s="327"/>
      <c r="FL125" s="327"/>
      <c r="FM125" s="327"/>
      <c r="FN125" s="327"/>
      <c r="FO125" s="327"/>
      <c r="FP125" s="327"/>
      <c r="FQ125" s="327"/>
      <c r="FR125" s="327"/>
      <c r="FS125" s="327"/>
      <c r="FT125" s="327"/>
      <c r="FU125" s="327"/>
      <c r="FV125" s="327"/>
      <c r="FW125" s="327"/>
      <c r="FX125" s="327"/>
      <c r="FY125" s="327"/>
      <c r="FZ125" s="327"/>
      <c r="GA125" s="327"/>
      <c r="GB125" s="327"/>
      <c r="GC125" s="327"/>
      <c r="GD125" s="327"/>
      <c r="GE125" s="327"/>
      <c r="GF125" s="327"/>
      <c r="GG125" s="327"/>
      <c r="GH125" s="327"/>
      <c r="GI125" s="327"/>
      <c r="GJ125" s="327"/>
      <c r="GK125" s="327"/>
      <c r="GL125" s="327"/>
      <c r="GM125" s="327"/>
      <c r="GN125" s="327"/>
      <c r="GO125" s="327"/>
      <c r="GP125" s="327"/>
      <c r="GQ125" s="327"/>
      <c r="GR125" s="327"/>
      <c r="GS125" s="327"/>
      <c r="GT125" s="327"/>
      <c r="GU125" s="327"/>
      <c r="GV125" s="327"/>
      <c r="GW125" s="327"/>
      <c r="GX125" s="327"/>
      <c r="GY125" s="327"/>
      <c r="GZ125" s="327"/>
      <c r="HA125" s="327"/>
      <c r="HB125" s="327"/>
      <c r="HC125" s="327"/>
      <c r="HD125" s="327"/>
      <c r="HE125" s="327"/>
      <c r="HF125" s="327"/>
      <c r="HG125" s="327"/>
      <c r="HH125" s="327"/>
      <c r="HI125" s="327"/>
      <c r="HJ125" s="327"/>
      <c r="HK125" s="327"/>
      <c r="HL125" s="327"/>
      <c r="HM125" s="327"/>
      <c r="HN125" s="327"/>
      <c r="HO125" s="327"/>
      <c r="HP125" s="327"/>
      <c r="HQ125" s="327"/>
      <c r="HR125" s="327"/>
      <c r="HS125" s="327"/>
      <c r="HT125" s="327"/>
      <c r="HU125" s="327"/>
      <c r="HV125" s="327"/>
      <c r="HW125" s="327"/>
      <c r="HX125" s="327"/>
      <c r="HY125" s="327"/>
      <c r="HZ125" s="327"/>
      <c r="IA125" s="327"/>
      <c r="IB125" s="327"/>
      <c r="IC125" s="327"/>
      <c r="ID125" s="327"/>
      <c r="IE125" s="327"/>
      <c r="IF125" s="327"/>
      <c r="IG125" s="327"/>
      <c r="IH125" s="327"/>
      <c r="II125" s="327"/>
      <c r="IJ125" s="327"/>
      <c r="IK125" s="327"/>
      <c r="IL125" s="327"/>
      <c r="IM125" s="327"/>
      <c r="IN125" s="327"/>
      <c r="IO125" s="327"/>
      <c r="IP125" s="327"/>
      <c r="IQ125" s="327"/>
      <c r="IR125" s="327"/>
      <c r="IS125" s="327"/>
      <c r="IT125" s="327"/>
      <c r="IU125" s="327"/>
      <c r="IV125" s="327"/>
      <c r="IW125" s="327"/>
      <c r="IX125" s="327"/>
      <c r="IY125" s="327"/>
      <c r="IZ125" s="327"/>
      <c r="JA125" s="327"/>
      <c r="JB125" s="327"/>
      <c r="JC125" s="327"/>
      <c r="JD125" s="327"/>
      <c r="JE125" s="327"/>
      <c r="JF125" s="327"/>
      <c r="JG125" s="327"/>
      <c r="JH125" s="327"/>
      <c r="JI125" s="327"/>
      <c r="JJ125" s="327"/>
      <c r="JK125" s="327"/>
      <c r="JL125" s="327"/>
      <c r="JM125" s="327"/>
      <c r="JN125" s="327"/>
      <c r="JO125" s="327"/>
      <c r="JP125" s="327"/>
      <c r="JQ125" s="327"/>
      <c r="JR125" s="327"/>
      <c r="JS125" s="327"/>
      <c r="JT125" s="327"/>
      <c r="JU125" s="327"/>
      <c r="JV125" s="327"/>
    </row>
    <row r="126" spans="1:282" s="341" customFormat="1" x14ac:dyDescent="0.25">
      <c r="A126" s="341" t="s">
        <v>389</v>
      </c>
    </row>
    <row r="127" spans="1:282" x14ac:dyDescent="0.25">
      <c r="A127" s="312"/>
      <c r="B127" s="313"/>
      <c r="C127" s="312"/>
      <c r="D127" s="314"/>
      <c r="E127" s="198"/>
      <c r="F127" s="198"/>
      <c r="G127" s="198"/>
      <c r="H127" s="204"/>
      <c r="I127" s="313"/>
      <c r="J127" s="204"/>
      <c r="K127" s="314"/>
      <c r="L127" s="198"/>
      <c r="M127" s="198"/>
      <c r="N127" s="198"/>
      <c r="O127" s="312"/>
      <c r="P127" s="313"/>
      <c r="Q127" s="312"/>
      <c r="R127" s="314"/>
      <c r="S127" s="198"/>
      <c r="T127" s="198"/>
      <c r="U127" s="198"/>
      <c r="X127" s="204"/>
      <c r="Y127" s="205"/>
      <c r="Z127" s="198"/>
      <c r="AA127" s="198"/>
      <c r="AB127" s="198"/>
    </row>
    <row r="128" spans="1:282" x14ac:dyDescent="0.25">
      <c r="A128" s="326" t="s">
        <v>481</v>
      </c>
      <c r="B128" s="313"/>
      <c r="C128" s="322">
        <f t="shared" ref="C128:BN128" si="230">-(C78+C89+C100+C111+C122)</f>
        <v>975.00000000000011</v>
      </c>
      <c r="D128" s="322">
        <f t="shared" si="230"/>
        <v>970.35079016956217</v>
      </c>
      <c r="E128" s="322">
        <f t="shared" si="230"/>
        <v>965.69383165607348</v>
      </c>
      <c r="F128" s="322">
        <f t="shared" si="230"/>
        <v>961.02911154506251</v>
      </c>
      <c r="G128" s="322">
        <f t="shared" si="230"/>
        <v>956.35661690053303</v>
      </c>
      <c r="H128" s="322">
        <f t="shared" si="230"/>
        <v>951.67633476492938</v>
      </c>
      <c r="I128" s="322">
        <f t="shared" si="230"/>
        <v>946.98825215909972</v>
      </c>
      <c r="J128" s="322">
        <f t="shared" si="230"/>
        <v>942.2923560822602</v>
      </c>
      <c r="K128" s="322">
        <f t="shared" si="230"/>
        <v>937.58863351195964</v>
      </c>
      <c r="L128" s="322">
        <f t="shared" si="230"/>
        <v>932.87707140404177</v>
      </c>
      <c r="M128" s="322">
        <f t="shared" si="230"/>
        <v>928.15765669261077</v>
      </c>
      <c r="N128" s="322">
        <f t="shared" si="230"/>
        <v>923.43037628999389</v>
      </c>
      <c r="O128" s="322">
        <f t="shared" si="230"/>
        <v>918.69521708670607</v>
      </c>
      <c r="P128" s="322">
        <f t="shared" si="230"/>
        <v>913.95216595141267</v>
      </c>
      <c r="Q128" s="322">
        <f t="shared" si="230"/>
        <v>909.20120973089388</v>
      </c>
      <c r="R128" s="322">
        <f t="shared" si="230"/>
        <v>904.44233525000755</v>
      </c>
      <c r="S128" s="322">
        <f t="shared" si="230"/>
        <v>899.67552931165312</v>
      </c>
      <c r="T128" s="322">
        <f t="shared" si="230"/>
        <v>894.90077869673462</v>
      </c>
      <c r="U128" s="322">
        <f t="shared" si="230"/>
        <v>890.11807016412456</v>
      </c>
      <c r="V128" s="322">
        <f t="shared" si="230"/>
        <v>885.32739045062715</v>
      </c>
      <c r="W128" s="322">
        <f t="shared" si="230"/>
        <v>880.5287262709403</v>
      </c>
      <c r="X128" s="322">
        <f t="shared" si="230"/>
        <v>875.72206431762072</v>
      </c>
      <c r="Y128" s="322">
        <f t="shared" si="230"/>
        <v>870.90739126104552</v>
      </c>
      <c r="Z128" s="322">
        <f t="shared" si="230"/>
        <v>866.08469374937613</v>
      </c>
      <c r="AA128" s="322">
        <f t="shared" si="230"/>
        <v>861.25395840852059</v>
      </c>
      <c r="AB128" s="322">
        <f t="shared" si="230"/>
        <v>856.41517184209692</v>
      </c>
      <c r="AC128" s="322">
        <f t="shared" si="230"/>
        <v>851.56832063139598</v>
      </c>
      <c r="AD128" s="322">
        <f t="shared" si="230"/>
        <v>846.71339133534377</v>
      </c>
      <c r="AE128" s="322">
        <f t="shared" si="230"/>
        <v>841.85037049046491</v>
      </c>
      <c r="AF128" s="322">
        <f t="shared" si="230"/>
        <v>836.97924461084449</v>
      </c>
      <c r="AG128" s="322">
        <f t="shared" si="230"/>
        <v>832.10000018809137</v>
      </c>
      <c r="AH128" s="322">
        <f t="shared" si="230"/>
        <v>827.21262369130045</v>
      </c>
      <c r="AI128" s="322">
        <f t="shared" si="230"/>
        <v>822.31710156701479</v>
      </c>
      <c r="AJ128" s="322">
        <f t="shared" si="230"/>
        <v>817.41342023918867</v>
      </c>
      <c r="AK128" s="322">
        <f t="shared" si="230"/>
        <v>812.50156610914951</v>
      </c>
      <c r="AL128" s="322">
        <f t="shared" si="230"/>
        <v>807.58152555556023</v>
      </c>
      <c r="AM128" s="322">
        <f t="shared" si="230"/>
        <v>802.65328493438165</v>
      </c>
      <c r="AN128" s="322">
        <f t="shared" si="230"/>
        <v>797.71683057883445</v>
      </c>
      <c r="AO128" s="322">
        <f t="shared" si="230"/>
        <v>792.77214879936128</v>
      </c>
      <c r="AP128" s="322">
        <f t="shared" si="230"/>
        <v>787.81922588358896</v>
      </c>
      <c r="AQ128" s="322">
        <f t="shared" si="230"/>
        <v>782.85804809629053</v>
      </c>
      <c r="AR128" s="322">
        <f t="shared" si="230"/>
        <v>777.88860167934649</v>
      </c>
      <c r="AS128" s="322">
        <f t="shared" si="230"/>
        <v>772.91087285170761</v>
      </c>
      <c r="AT128" s="322">
        <f t="shared" si="230"/>
        <v>767.92484780935592</v>
      </c>
      <c r="AU128" s="322">
        <f t="shared" si="230"/>
        <v>762.93051272526714</v>
      </c>
      <c r="AV128" s="322">
        <f t="shared" si="230"/>
        <v>757.92785374937137</v>
      </c>
      <c r="AW128" s="322">
        <f t="shared" si="230"/>
        <v>752.91685700851588</v>
      </c>
      <c r="AX128" s="322">
        <f t="shared" si="230"/>
        <v>747.89750860642562</v>
      </c>
      <c r="AY128" s="322">
        <f t="shared" si="230"/>
        <v>742.86979462366514</v>
      </c>
      <c r="AZ128" s="322">
        <f t="shared" si="230"/>
        <v>737.83370111760007</v>
      </c>
      <c r="BA128" s="322">
        <f t="shared" si="230"/>
        <v>732.78921412235832</v>
      </c>
      <c r="BB128" s="322">
        <f t="shared" si="230"/>
        <v>727.7363196487911</v>
      </c>
      <c r="BC128" s="322">
        <f t="shared" si="230"/>
        <v>722.67500368443461</v>
      </c>
      <c r="BD128" s="322">
        <f t="shared" si="230"/>
        <v>717.60525219347085</v>
      </c>
      <c r="BE128" s="322">
        <f t="shared" si="230"/>
        <v>712.52705111668877</v>
      </c>
      <c r="BF128" s="322">
        <f t="shared" si="230"/>
        <v>707.44038637144547</v>
      </c>
      <c r="BG128" s="322">
        <f t="shared" si="230"/>
        <v>702.34524385162672</v>
      </c>
      <c r="BH128" s="322">
        <f t="shared" si="230"/>
        <v>697.2416094276083</v>
      </c>
      <c r="BI128" s="322">
        <f t="shared" si="230"/>
        <v>692.12946894621643</v>
      </c>
      <c r="BJ128" s="322">
        <f t="shared" si="230"/>
        <v>687.00880823068894</v>
      </c>
      <c r="BK128" s="322">
        <f t="shared" si="230"/>
        <v>681.87961308063564</v>
      </c>
      <c r="BL128" s="322">
        <f t="shared" si="230"/>
        <v>676.74186927199889</v>
      </c>
      <c r="BM128" s="322">
        <f t="shared" si="230"/>
        <v>671.59556255701443</v>
      </c>
      <c r="BN128" s="322">
        <f t="shared" si="230"/>
        <v>666.44067866417151</v>
      </c>
      <c r="BO128" s="322">
        <f t="shared" ref="BO128:DZ128" si="231">-(BO78+BO89+BO100+BO111+BO122)</f>
        <v>661.27720329817396</v>
      </c>
      <c r="BP128" s="322">
        <f t="shared" si="231"/>
        <v>656.10512213989978</v>
      </c>
      <c r="BQ128" s="322">
        <f t="shared" si="231"/>
        <v>650.92442084636184</v>
      </c>
      <c r="BR128" s="322">
        <f t="shared" si="231"/>
        <v>645.73508505066798</v>
      </c>
      <c r="BS128" s="322">
        <f t="shared" si="231"/>
        <v>640.53710036198117</v>
      </c>
      <c r="BT128" s="322">
        <f t="shared" si="231"/>
        <v>635.33045236547991</v>
      </c>
      <c r="BU128" s="322">
        <f t="shared" si="231"/>
        <v>630.11512662231792</v>
      </c>
      <c r="BV128" s="322">
        <f t="shared" si="231"/>
        <v>624.89110866958401</v>
      </c>
      <c r="BW128" s="322">
        <f t="shared" si="231"/>
        <v>619.65838402026213</v>
      </c>
      <c r="BX128" s="322">
        <f t="shared" si="231"/>
        <v>614.41693816319139</v>
      </c>
      <c r="BY128" s="322">
        <f t="shared" si="231"/>
        <v>609.1667565630255</v>
      </c>
      <c r="BZ128" s="322">
        <f t="shared" si="231"/>
        <v>603.90782466019277</v>
      </c>
      <c r="CA128" s="322">
        <f t="shared" si="231"/>
        <v>598.64012787085528</v>
      </c>
      <c r="CB128" s="322">
        <f t="shared" si="231"/>
        <v>593.36365158686885</v>
      </c>
      <c r="CC128" s="322">
        <f t="shared" si="231"/>
        <v>588.07838117574249</v>
      </c>
      <c r="CD128" s="322">
        <f t="shared" si="231"/>
        <v>582.78430198059766</v>
      </c>
      <c r="CE128" s="322">
        <f t="shared" si="231"/>
        <v>577.48139932012737</v>
      </c>
      <c r="CF128" s="322">
        <f t="shared" si="231"/>
        <v>572.16965848855648</v>
      </c>
      <c r="CG128" s="322">
        <f t="shared" si="231"/>
        <v>566.84906475559956</v>
      </c>
      <c r="CH128" s="322">
        <f t="shared" si="231"/>
        <v>561.51960336642105</v>
      </c>
      <c r="CI128" s="322">
        <f t="shared" si="231"/>
        <v>556.18125954159405</v>
      </c>
      <c r="CJ128" s="322">
        <f t="shared" si="231"/>
        <v>550.83401847705886</v>
      </c>
      <c r="CK128" s="322">
        <f t="shared" si="231"/>
        <v>545.47786534408283</v>
      </c>
      <c r="CL128" s="322">
        <f t="shared" si="231"/>
        <v>540.11278528921855</v>
      </c>
      <c r="CM128" s="322">
        <f t="shared" si="231"/>
        <v>534.73876343426264</v>
      </c>
      <c r="CN128" s="322">
        <f t="shared" si="231"/>
        <v>529.35578487621524</v>
      </c>
      <c r="CO128" s="322">
        <f t="shared" si="231"/>
        <v>523.96383468723786</v>
      </c>
      <c r="CP128" s="322">
        <f t="shared" si="231"/>
        <v>518.56289791461211</v>
      </c>
      <c r="CQ128" s="322">
        <f t="shared" si="231"/>
        <v>513.15295958069862</v>
      </c>
      <c r="CR128" s="322">
        <f t="shared" si="231"/>
        <v>507.73400468289537</v>
      </c>
      <c r="CS128" s="322">
        <f t="shared" si="231"/>
        <v>502.30601819359566</v>
      </c>
      <c r="CT128" s="322">
        <f t="shared" si="231"/>
        <v>496.86898506014717</v>
      </c>
      <c r="CU128" s="322">
        <f t="shared" si="231"/>
        <v>491.42289020480962</v>
      </c>
      <c r="CV128" s="322">
        <f t="shared" si="231"/>
        <v>485.96771852471318</v>
      </c>
      <c r="CW128" s="322">
        <f t="shared" si="231"/>
        <v>480.50345489181649</v>
      </c>
      <c r="CX128" s="322">
        <f t="shared" si="231"/>
        <v>475.03008415286502</v>
      </c>
      <c r="CY128" s="322">
        <f t="shared" si="231"/>
        <v>469.54759112934869</v>
      </c>
      <c r="CZ128" s="322">
        <f t="shared" si="231"/>
        <v>464.05596061745973</v>
      </c>
      <c r="DA128" s="322">
        <f t="shared" si="231"/>
        <v>458.55517738805099</v>
      </c>
      <c r="DB128" s="322">
        <f t="shared" si="231"/>
        <v>453.0452261865932</v>
      </c>
      <c r="DC128" s="322">
        <f t="shared" si="231"/>
        <v>447.526091733133</v>
      </c>
      <c r="DD128" s="322">
        <f t="shared" si="231"/>
        <v>441.99775872225041</v>
      </c>
      <c r="DE128" s="322">
        <f t="shared" si="231"/>
        <v>436.46021182301638</v>
      </c>
      <c r="DF128" s="322">
        <f t="shared" si="231"/>
        <v>430.91343567895024</v>
      </c>
      <c r="DG128" s="322">
        <f t="shared" si="231"/>
        <v>425.35741490797727</v>
      </c>
      <c r="DH128" s="322">
        <f t="shared" si="231"/>
        <v>419.79213410238611</v>
      </c>
      <c r="DI128" s="322">
        <f t="shared" si="231"/>
        <v>414.21757782878558</v>
      </c>
      <c r="DJ128" s="322">
        <f t="shared" si="231"/>
        <v>408.63373062806238</v>
      </c>
      <c r="DK128" s="322">
        <f t="shared" si="231"/>
        <v>403.04057701533804</v>
      </c>
      <c r="DL128" s="322">
        <f t="shared" si="231"/>
        <v>397.43810147992576</v>
      </c>
      <c r="DM128" s="322">
        <f t="shared" si="231"/>
        <v>391.82628848528782</v>
      </c>
      <c r="DN128" s="322">
        <f t="shared" si="231"/>
        <v>386.20512246899216</v>
      </c>
      <c r="DO128" s="322">
        <f t="shared" si="231"/>
        <v>380.57458784266936</v>
      </c>
      <c r="DP128" s="322">
        <f t="shared" si="231"/>
        <v>374.93466899196932</v>
      </c>
      <c r="DQ128" s="322">
        <f t="shared" si="231"/>
        <v>369.2853502765181</v>
      </c>
      <c r="DR128" s="322">
        <f t="shared" si="231"/>
        <v>363.62661602987447</v>
      </c>
      <c r="DS128" s="322">
        <f t="shared" si="231"/>
        <v>357.95845055948638</v>
      </c>
      <c r="DT128" s="322">
        <f t="shared" si="231"/>
        <v>352.28083814664768</v>
      </c>
      <c r="DU128" s="322">
        <f t="shared" si="231"/>
        <v>346.59376304645428</v>
      </c>
      <c r="DV128" s="322">
        <f t="shared" si="231"/>
        <v>340.89720948776051</v>
      </c>
      <c r="DW128" s="322">
        <f t="shared" si="231"/>
        <v>335.19116167313564</v>
      </c>
      <c r="DX128" s="322">
        <f t="shared" si="231"/>
        <v>329.47560377881973</v>
      </c>
      <c r="DY128" s="322">
        <f t="shared" si="231"/>
        <v>323.75051995467993</v>
      </c>
      <c r="DZ128" s="322">
        <f t="shared" si="231"/>
        <v>318.01589432416654</v>
      </c>
      <c r="EA128" s="322">
        <f t="shared" ref="EA128:GL128" si="232">-(EA78+EA89+EA100+EA111+EA122)</f>
        <v>312.27171098426902</v>
      </c>
      <c r="EB128" s="322">
        <f t="shared" si="232"/>
        <v>306.51795400547167</v>
      </c>
      <c r="EC128" s="322">
        <f t="shared" si="232"/>
        <v>300.75460743170959</v>
      </c>
      <c r="ED128" s="322">
        <f t="shared" si="232"/>
        <v>294.98165528032467</v>
      </c>
      <c r="EE128" s="322">
        <f t="shared" si="232"/>
        <v>289.19908154202068</v>
      </c>
      <c r="EF128" s="322">
        <f t="shared" si="232"/>
        <v>283.40687018081957</v>
      </c>
      <c r="EG128" s="322">
        <f t="shared" si="232"/>
        <v>277.60500513401644</v>
      </c>
      <c r="EH128" s="322">
        <f t="shared" si="232"/>
        <v>271.7934703121353</v>
      </c>
      <c r="EI128" s="322">
        <f t="shared" si="232"/>
        <v>265.97224959888433</v>
      </c>
      <c r="EJ128" s="322">
        <f t="shared" si="232"/>
        <v>260.14132685111133</v>
      </c>
      <c r="EK128" s="322">
        <f t="shared" si="232"/>
        <v>254.3006858987587</v>
      </c>
      <c r="EL128" s="322">
        <f t="shared" si="232"/>
        <v>248.45031054481879</v>
      </c>
      <c r="EM128" s="322">
        <f t="shared" si="232"/>
        <v>242.59018456528901</v>
      </c>
      <c r="EN128" s="322">
        <f t="shared" si="232"/>
        <v>236.72029170912668</v>
      </c>
      <c r="EO128" s="322">
        <f t="shared" si="232"/>
        <v>230.84061569820406</v>
      </c>
      <c r="EP128" s="322">
        <f t="shared" si="232"/>
        <v>224.95114022726327</v>
      </c>
      <c r="EQ128" s="322">
        <f t="shared" si="232"/>
        <v>219.0518489638709</v>
      </c>
      <c r="ER128" s="322">
        <f t="shared" si="232"/>
        <v>213.14272554837285</v>
      </c>
      <c r="ES128" s="322">
        <f t="shared" si="232"/>
        <v>207.22375359384898</v>
      </c>
      <c r="ET128" s="322">
        <f t="shared" si="232"/>
        <v>201.29491668606755</v>
      </c>
      <c r="EU128" s="322">
        <f t="shared" si="232"/>
        <v>195.35619838343985</v>
      </c>
      <c r="EV128" s="322">
        <f t="shared" si="232"/>
        <v>189.40758221697442</v>
      </c>
      <c r="EW128" s="322">
        <f t="shared" si="232"/>
        <v>183.44905169023156</v>
      </c>
      <c r="EX128" s="322">
        <f t="shared" si="232"/>
        <v>177.48059027927744</v>
      </c>
      <c r="EY128" s="322">
        <f t="shared" si="232"/>
        <v>171.50218143263842</v>
      </c>
      <c r="EZ128" s="322">
        <f t="shared" si="232"/>
        <v>165.513808571255</v>
      </c>
      <c r="FA128" s="322">
        <f t="shared" si="232"/>
        <v>159.51545508843594</v>
      </c>
      <c r="FB128" s="322">
        <f t="shared" si="232"/>
        <v>153.50710434981215</v>
      </c>
      <c r="FC128" s="322">
        <f t="shared" si="232"/>
        <v>147.48873969329068</v>
      </c>
      <c r="FD128" s="322">
        <f t="shared" si="232"/>
        <v>141.46034442900833</v>
      </c>
      <c r="FE128" s="322">
        <f t="shared" si="232"/>
        <v>135.42190183928554</v>
      </c>
      <c r="FF128" s="322">
        <f t="shared" si="232"/>
        <v>129.37339517857984</v>
      </c>
      <c r="FG128" s="322">
        <f t="shared" si="232"/>
        <v>123.31480767343966</v>
      </c>
      <c r="FH128" s="322">
        <f t="shared" si="232"/>
        <v>117.24612252245755</v>
      </c>
      <c r="FI128" s="322">
        <f t="shared" si="232"/>
        <v>111.16732289622384</v>
      </c>
      <c r="FJ128" s="322">
        <f t="shared" si="232"/>
        <v>105.0783919372797</v>
      </c>
      <c r="FK128" s="322">
        <f t="shared" si="232"/>
        <v>98.979312760070684</v>
      </c>
      <c r="FL128" s="322">
        <f t="shared" si="232"/>
        <v>92.870068450899637</v>
      </c>
      <c r="FM128" s="322">
        <f t="shared" si="232"/>
        <v>86.75064206787998</v>
      </c>
      <c r="FN128" s="322">
        <f t="shared" si="232"/>
        <v>80.621016640888627</v>
      </c>
      <c r="FO128" s="322">
        <f t="shared" si="232"/>
        <v>74.481175171518942</v>
      </c>
      <c r="FP128" s="322">
        <f t="shared" si="232"/>
        <v>68.331100633033657</v>
      </c>
      <c r="FQ128" s="322">
        <f t="shared" si="232"/>
        <v>62.170775970317557</v>
      </c>
      <c r="FR128" s="322">
        <f t="shared" si="232"/>
        <v>56.000184099830264</v>
      </c>
      <c r="FS128" s="322">
        <f t="shared" si="232"/>
        <v>49.819307909558823</v>
      </c>
      <c r="FT128" s="322">
        <f t="shared" si="232"/>
        <v>43.628130258970259</v>
      </c>
      <c r="FU128" s="322">
        <f t="shared" si="232"/>
        <v>37.426633978964048</v>
      </c>
      <c r="FV128" s="322">
        <f t="shared" si="232"/>
        <v>31.214801871824502</v>
      </c>
      <c r="FW128" s="322">
        <f t="shared" si="232"/>
        <v>24.992616711173053</v>
      </c>
      <c r="FX128" s="322">
        <f t="shared" si="232"/>
        <v>18.760061241920518</v>
      </c>
      <c r="FY128" s="322">
        <f t="shared" si="232"/>
        <v>12.517118180219226</v>
      </c>
      <c r="FZ128" s="322">
        <f t="shared" si="232"/>
        <v>6.2637702134150999</v>
      </c>
      <c r="GA128" s="322">
        <f t="shared" si="232"/>
        <v>-3.6531370521212618E-13</v>
      </c>
      <c r="GB128" s="322">
        <f t="shared" si="232"/>
        <v>-3.6531370521212618E-13</v>
      </c>
      <c r="GC128" s="322">
        <f t="shared" si="232"/>
        <v>-3.6531370521212618E-13</v>
      </c>
      <c r="GD128" s="322">
        <f t="shared" si="232"/>
        <v>-3.6531370521212618E-13</v>
      </c>
      <c r="GE128" s="322">
        <f t="shared" si="232"/>
        <v>-3.6531370521212618E-13</v>
      </c>
      <c r="GF128" s="322">
        <f t="shared" si="232"/>
        <v>-3.6531370521212618E-13</v>
      </c>
      <c r="GG128" s="322">
        <f t="shared" si="232"/>
        <v>-3.6531370521212618E-13</v>
      </c>
      <c r="GH128" s="322">
        <f t="shared" si="232"/>
        <v>-3.6531370521212618E-13</v>
      </c>
      <c r="GI128" s="322">
        <f t="shared" si="232"/>
        <v>-3.6531370521212618E-13</v>
      </c>
      <c r="GJ128" s="322">
        <f t="shared" si="232"/>
        <v>-3.6531370521212618E-13</v>
      </c>
      <c r="GK128" s="322">
        <f t="shared" si="232"/>
        <v>-3.6531370521212618E-13</v>
      </c>
      <c r="GL128" s="322">
        <f t="shared" si="232"/>
        <v>-3.6531370521212618E-13</v>
      </c>
      <c r="GM128" s="322">
        <f t="shared" ref="GM128:IX128" si="233">-(GM78+GM89+GM100+GM111+GM122)</f>
        <v>-3.6531370521212618E-13</v>
      </c>
      <c r="GN128" s="322">
        <f t="shared" si="233"/>
        <v>-3.6531370521212618E-13</v>
      </c>
      <c r="GO128" s="322">
        <f t="shared" si="233"/>
        <v>-3.6531370521212618E-13</v>
      </c>
      <c r="GP128" s="322">
        <f t="shared" si="233"/>
        <v>-3.6531370521212618E-13</v>
      </c>
      <c r="GQ128" s="322">
        <f t="shared" si="233"/>
        <v>-3.6531370521212618E-13</v>
      </c>
      <c r="GR128" s="322">
        <f t="shared" si="233"/>
        <v>-3.6531370521212618E-13</v>
      </c>
      <c r="GS128" s="322">
        <f t="shared" si="233"/>
        <v>-3.6531370521212618E-13</v>
      </c>
      <c r="GT128" s="322">
        <f t="shared" si="233"/>
        <v>-3.6531370521212618E-13</v>
      </c>
      <c r="GU128" s="322">
        <f t="shared" si="233"/>
        <v>-3.6531370521212618E-13</v>
      </c>
      <c r="GV128" s="322">
        <f t="shared" si="233"/>
        <v>-3.6531370521212618E-13</v>
      </c>
      <c r="GW128" s="322">
        <f t="shared" si="233"/>
        <v>-3.6531370521212618E-13</v>
      </c>
      <c r="GX128" s="322">
        <f t="shared" si="233"/>
        <v>-3.6531370521212618E-13</v>
      </c>
      <c r="GY128" s="322">
        <f t="shared" si="233"/>
        <v>-3.6531370521212618E-13</v>
      </c>
      <c r="GZ128" s="322">
        <f t="shared" si="233"/>
        <v>-3.6531370521212618E-13</v>
      </c>
      <c r="HA128" s="322">
        <f t="shared" si="233"/>
        <v>-3.6531370521212618E-13</v>
      </c>
      <c r="HB128" s="322">
        <f t="shared" si="233"/>
        <v>-3.6531370521212618E-13</v>
      </c>
      <c r="HC128" s="322">
        <f t="shared" si="233"/>
        <v>-3.6531370521212618E-13</v>
      </c>
      <c r="HD128" s="322">
        <f t="shared" si="233"/>
        <v>-3.6531370521212618E-13</v>
      </c>
      <c r="HE128" s="322">
        <f t="shared" si="233"/>
        <v>-3.6531370521212618E-13</v>
      </c>
      <c r="HF128" s="322">
        <f t="shared" si="233"/>
        <v>-3.6531370521212618E-13</v>
      </c>
      <c r="HG128" s="322">
        <f t="shared" si="233"/>
        <v>-3.6531370521212618E-13</v>
      </c>
      <c r="HH128" s="322">
        <f t="shared" si="233"/>
        <v>-3.6531370521212618E-13</v>
      </c>
      <c r="HI128" s="322">
        <f t="shared" si="233"/>
        <v>-3.6531370521212618E-13</v>
      </c>
      <c r="HJ128" s="322">
        <f t="shared" si="233"/>
        <v>-3.6531370521212618E-13</v>
      </c>
      <c r="HK128" s="322">
        <f t="shared" si="233"/>
        <v>-3.6531370521212618E-13</v>
      </c>
      <c r="HL128" s="322">
        <f t="shared" si="233"/>
        <v>-3.6531370521212618E-13</v>
      </c>
      <c r="HM128" s="322">
        <f t="shared" si="233"/>
        <v>-3.6531370521212618E-13</v>
      </c>
      <c r="HN128" s="322">
        <f t="shared" si="233"/>
        <v>-3.6531370521212618E-13</v>
      </c>
      <c r="HO128" s="322">
        <f t="shared" si="233"/>
        <v>-3.6531370521212618E-13</v>
      </c>
      <c r="HP128" s="322">
        <f t="shared" si="233"/>
        <v>-3.6531370521212618E-13</v>
      </c>
      <c r="HQ128" s="322">
        <f t="shared" si="233"/>
        <v>-3.6531370521212618E-13</v>
      </c>
      <c r="HR128" s="322">
        <f t="shared" si="233"/>
        <v>-3.6531370521212618E-13</v>
      </c>
      <c r="HS128" s="322">
        <f t="shared" si="233"/>
        <v>-3.6531370521212618E-13</v>
      </c>
      <c r="HT128" s="322">
        <f t="shared" si="233"/>
        <v>-3.6531370521212618E-13</v>
      </c>
      <c r="HU128" s="322">
        <f t="shared" si="233"/>
        <v>-3.6531370521212618E-13</v>
      </c>
      <c r="HV128" s="322">
        <f t="shared" si="233"/>
        <v>-3.6531370521212618E-13</v>
      </c>
      <c r="HW128" s="322">
        <f t="shared" si="233"/>
        <v>-3.6531370521212618E-13</v>
      </c>
      <c r="HX128" s="322">
        <f t="shared" si="233"/>
        <v>-3.6531370521212618E-13</v>
      </c>
      <c r="HY128" s="322">
        <f t="shared" si="233"/>
        <v>-3.6531370521212618E-13</v>
      </c>
      <c r="HZ128" s="322">
        <f t="shared" si="233"/>
        <v>-3.6531370521212618E-13</v>
      </c>
      <c r="IA128" s="322">
        <f t="shared" si="233"/>
        <v>-3.6531370521212618E-13</v>
      </c>
      <c r="IB128" s="322">
        <f t="shared" si="233"/>
        <v>-3.6531370521212618E-13</v>
      </c>
      <c r="IC128" s="322">
        <f t="shared" si="233"/>
        <v>-3.6531370521212618E-13</v>
      </c>
      <c r="ID128" s="322">
        <f t="shared" si="233"/>
        <v>-3.6531370521212618E-13</v>
      </c>
      <c r="IE128" s="322">
        <f t="shared" si="233"/>
        <v>-3.6531370521212618E-13</v>
      </c>
      <c r="IF128" s="322">
        <f t="shared" si="233"/>
        <v>-3.6531370521212618E-13</v>
      </c>
      <c r="IG128" s="322">
        <f t="shared" si="233"/>
        <v>-3.6531370521212618E-13</v>
      </c>
      <c r="IH128" s="322">
        <f t="shared" si="233"/>
        <v>-3.6531370521212618E-13</v>
      </c>
      <c r="II128" s="322">
        <f t="shared" si="233"/>
        <v>-3.6531370521212618E-13</v>
      </c>
      <c r="IJ128" s="322">
        <f t="shared" si="233"/>
        <v>-3.6531370521212618E-13</v>
      </c>
      <c r="IK128" s="322">
        <f t="shared" si="233"/>
        <v>-3.6531370521212618E-13</v>
      </c>
      <c r="IL128" s="322">
        <f t="shared" si="233"/>
        <v>-3.6531370521212618E-13</v>
      </c>
      <c r="IM128" s="322">
        <f t="shared" si="233"/>
        <v>-3.6531370521212618E-13</v>
      </c>
      <c r="IN128" s="322">
        <f t="shared" si="233"/>
        <v>-3.6531370521212618E-13</v>
      </c>
      <c r="IO128" s="322">
        <f t="shared" si="233"/>
        <v>-3.6531370521212618E-13</v>
      </c>
      <c r="IP128" s="322">
        <f t="shared" si="233"/>
        <v>-3.6531370521212618E-13</v>
      </c>
      <c r="IQ128" s="322">
        <f t="shared" si="233"/>
        <v>-3.6531370521212618E-13</v>
      </c>
      <c r="IR128" s="322">
        <f t="shared" si="233"/>
        <v>-3.6531370521212618E-13</v>
      </c>
      <c r="IS128" s="322">
        <f t="shared" si="233"/>
        <v>-3.6531370521212618E-13</v>
      </c>
      <c r="IT128" s="322">
        <f t="shared" si="233"/>
        <v>-3.6531370521212618E-13</v>
      </c>
      <c r="IU128" s="322">
        <f t="shared" si="233"/>
        <v>-3.6531370521212618E-13</v>
      </c>
      <c r="IV128" s="322">
        <f t="shared" si="233"/>
        <v>-3.6531370521212618E-13</v>
      </c>
      <c r="IW128" s="322">
        <f t="shared" si="233"/>
        <v>-3.6531370521212618E-13</v>
      </c>
      <c r="IX128" s="322">
        <f t="shared" si="233"/>
        <v>-3.6531370521212618E-13</v>
      </c>
      <c r="IY128" s="322">
        <f t="shared" ref="IY128:JV128" si="234">-(IY78+IY89+IY100+IY111+IY122)</f>
        <v>-3.6531370521212618E-13</v>
      </c>
      <c r="IZ128" s="322">
        <f t="shared" si="234"/>
        <v>-3.6531370521212618E-13</v>
      </c>
      <c r="JA128" s="322">
        <f t="shared" si="234"/>
        <v>-3.6531370521212618E-13</v>
      </c>
      <c r="JB128" s="322">
        <f t="shared" si="234"/>
        <v>-3.6531370521212618E-13</v>
      </c>
      <c r="JC128" s="322">
        <f t="shared" si="234"/>
        <v>-3.6531370521212618E-13</v>
      </c>
      <c r="JD128" s="322">
        <f t="shared" si="234"/>
        <v>-3.6531370521212618E-13</v>
      </c>
      <c r="JE128" s="322">
        <f t="shared" si="234"/>
        <v>-3.6531370521212618E-13</v>
      </c>
      <c r="JF128" s="322">
        <f t="shared" si="234"/>
        <v>-3.6531370521212618E-13</v>
      </c>
      <c r="JG128" s="322">
        <f t="shared" si="234"/>
        <v>-3.6531370521212618E-13</v>
      </c>
      <c r="JH128" s="322">
        <f t="shared" si="234"/>
        <v>-3.6531370521212618E-13</v>
      </c>
      <c r="JI128" s="322">
        <f t="shared" si="234"/>
        <v>-3.6531370521212618E-13</v>
      </c>
      <c r="JJ128" s="322">
        <f t="shared" si="234"/>
        <v>-3.6531370521212618E-13</v>
      </c>
      <c r="JK128" s="322">
        <f t="shared" si="234"/>
        <v>-3.6531370521212618E-13</v>
      </c>
      <c r="JL128" s="322">
        <f t="shared" si="234"/>
        <v>-3.6531370521212618E-13</v>
      </c>
      <c r="JM128" s="322">
        <f t="shared" si="234"/>
        <v>-3.6531370521212618E-13</v>
      </c>
      <c r="JN128" s="322">
        <f t="shared" si="234"/>
        <v>-3.6531370521212618E-13</v>
      </c>
      <c r="JO128" s="322">
        <f t="shared" si="234"/>
        <v>-3.6531370521212618E-13</v>
      </c>
      <c r="JP128" s="322">
        <f t="shared" si="234"/>
        <v>-3.6531370521212618E-13</v>
      </c>
      <c r="JQ128" s="322">
        <f t="shared" si="234"/>
        <v>-3.6531370521212618E-13</v>
      </c>
      <c r="JR128" s="322">
        <f t="shared" si="234"/>
        <v>-3.6531370521212618E-13</v>
      </c>
      <c r="JS128" s="322">
        <f t="shared" si="234"/>
        <v>-3.6531370521212618E-13</v>
      </c>
      <c r="JT128" s="322">
        <f t="shared" si="234"/>
        <v>-3.6531370521212618E-13</v>
      </c>
      <c r="JU128" s="322">
        <f t="shared" si="234"/>
        <v>-3.6531370521212618E-13</v>
      </c>
      <c r="JV128" s="322">
        <f t="shared" si="234"/>
        <v>-3.6531370521212618E-13</v>
      </c>
    </row>
    <row r="129" spans="1:282" x14ac:dyDescent="0.25">
      <c r="A129" s="326" t="s">
        <v>388</v>
      </c>
      <c r="B129" s="313"/>
      <c r="C129" s="322">
        <f t="shared" ref="C129:BN129" si="235">-(C74+C85+C96+C107+C118)</f>
        <v>2789.5258982626951</v>
      </c>
      <c r="D129" s="322">
        <f t="shared" si="235"/>
        <v>2794.1751080931326</v>
      </c>
      <c r="E129" s="322">
        <f t="shared" si="235"/>
        <v>2798.8320666066215</v>
      </c>
      <c r="F129" s="322">
        <f t="shared" si="235"/>
        <v>2803.4967867176324</v>
      </c>
      <c r="G129" s="322">
        <f t="shared" si="235"/>
        <v>2808.1692813621617</v>
      </c>
      <c r="H129" s="322">
        <f t="shared" si="235"/>
        <v>2812.8495634977653</v>
      </c>
      <c r="I129" s="322">
        <f t="shared" si="235"/>
        <v>2817.5376461035949</v>
      </c>
      <c r="J129" s="322">
        <f t="shared" si="235"/>
        <v>2822.2335421804346</v>
      </c>
      <c r="K129" s="322">
        <f t="shared" si="235"/>
        <v>2826.9372647507348</v>
      </c>
      <c r="L129" s="322">
        <f t="shared" si="235"/>
        <v>2831.6488268586531</v>
      </c>
      <c r="M129" s="322">
        <f t="shared" si="235"/>
        <v>2836.3682415700837</v>
      </c>
      <c r="N129" s="322">
        <f t="shared" si="235"/>
        <v>2841.0955219727007</v>
      </c>
      <c r="O129" s="322">
        <f t="shared" si="235"/>
        <v>2845.8306811759885</v>
      </c>
      <c r="P129" s="322">
        <f t="shared" si="235"/>
        <v>2850.5737323112817</v>
      </c>
      <c r="Q129" s="322">
        <f t="shared" si="235"/>
        <v>2855.3246885318008</v>
      </c>
      <c r="R129" s="322">
        <f t="shared" si="235"/>
        <v>2860.0835630126871</v>
      </c>
      <c r="S129" s="322">
        <f t="shared" si="235"/>
        <v>2864.8503689510412</v>
      </c>
      <c r="T129" s="322">
        <f t="shared" si="235"/>
        <v>2869.6251195659597</v>
      </c>
      <c r="U129" s="322">
        <f t="shared" si="235"/>
        <v>2874.40782809857</v>
      </c>
      <c r="V129" s="322">
        <f t="shared" si="235"/>
        <v>2879.1985078120674</v>
      </c>
      <c r="W129" s="322">
        <f t="shared" si="235"/>
        <v>2883.9971719917539</v>
      </c>
      <c r="X129" s="322">
        <f t="shared" si="235"/>
        <v>2888.8038339450741</v>
      </c>
      <c r="Y129" s="322">
        <f t="shared" si="235"/>
        <v>2893.6185070016495</v>
      </c>
      <c r="Z129" s="322">
        <f t="shared" si="235"/>
        <v>2898.4412045133181</v>
      </c>
      <c r="AA129" s="322">
        <f t="shared" si="235"/>
        <v>2903.271939854174</v>
      </c>
      <c r="AB129" s="322">
        <f t="shared" si="235"/>
        <v>2908.1107264205975</v>
      </c>
      <c r="AC129" s="322">
        <f t="shared" si="235"/>
        <v>2912.9575776312981</v>
      </c>
      <c r="AD129" s="322">
        <f t="shared" si="235"/>
        <v>2917.812506927351</v>
      </c>
      <c r="AE129" s="322">
        <f t="shared" si="235"/>
        <v>2922.6755277722295</v>
      </c>
      <c r="AF129" s="322">
        <f t="shared" si="235"/>
        <v>2927.5466536518502</v>
      </c>
      <c r="AG129" s="322">
        <f t="shared" si="235"/>
        <v>2932.4258980746031</v>
      </c>
      <c r="AH129" s="322">
        <f t="shared" si="235"/>
        <v>2937.3132745713942</v>
      </c>
      <c r="AI129" s="322">
        <f t="shared" si="235"/>
        <v>2942.2087966956797</v>
      </c>
      <c r="AJ129" s="322">
        <f t="shared" si="235"/>
        <v>2947.1124780235059</v>
      </c>
      <c r="AK129" s="322">
        <f t="shared" si="235"/>
        <v>2952.0243321535449</v>
      </c>
      <c r="AL129" s="322">
        <f t="shared" si="235"/>
        <v>2956.9443727071339</v>
      </c>
      <c r="AM129" s="322">
        <f t="shared" si="235"/>
        <v>2961.872613328313</v>
      </c>
      <c r="AN129" s="322">
        <f t="shared" si="235"/>
        <v>2966.8090676838601</v>
      </c>
      <c r="AO129" s="322">
        <f t="shared" si="235"/>
        <v>2971.7537494633334</v>
      </c>
      <c r="AP129" s="322">
        <f t="shared" si="235"/>
        <v>2976.7066723791054</v>
      </c>
      <c r="AQ129" s="322">
        <f t="shared" si="235"/>
        <v>2981.6678501664037</v>
      </c>
      <c r="AR129" s="322">
        <f t="shared" si="235"/>
        <v>2986.637296583348</v>
      </c>
      <c r="AS129" s="322">
        <f t="shared" si="235"/>
        <v>2991.6150254109866</v>
      </c>
      <c r="AT129" s="322">
        <f t="shared" si="235"/>
        <v>2996.6010504533383</v>
      </c>
      <c r="AU129" s="322">
        <f t="shared" si="235"/>
        <v>3001.5953855374273</v>
      </c>
      <c r="AV129" s="322">
        <f t="shared" si="235"/>
        <v>3006.5980445133227</v>
      </c>
      <c r="AW129" s="322">
        <f t="shared" si="235"/>
        <v>3011.6090412541789</v>
      </c>
      <c r="AX129" s="322">
        <f t="shared" si="235"/>
        <v>3016.6283896562686</v>
      </c>
      <c r="AY129" s="322">
        <f t="shared" si="235"/>
        <v>3021.6561036390294</v>
      </c>
      <c r="AZ129" s="322">
        <f t="shared" si="235"/>
        <v>3026.6921971450947</v>
      </c>
      <c r="BA129" s="322">
        <f t="shared" si="235"/>
        <v>3031.7366841403364</v>
      </c>
      <c r="BB129" s="322">
        <f t="shared" si="235"/>
        <v>3036.7895786139034</v>
      </c>
      <c r="BC129" s="322">
        <f t="shared" si="235"/>
        <v>3041.8508945782601</v>
      </c>
      <c r="BD129" s="322">
        <f t="shared" si="235"/>
        <v>3046.9206460692235</v>
      </c>
      <c r="BE129" s="322">
        <f t="shared" si="235"/>
        <v>3051.9988471460056</v>
      </c>
      <c r="BF129" s="322">
        <f t="shared" si="235"/>
        <v>3057.0855118912491</v>
      </c>
      <c r="BG129" s="322">
        <f t="shared" si="235"/>
        <v>3062.1806544110677</v>
      </c>
      <c r="BH129" s="322">
        <f t="shared" si="235"/>
        <v>3067.2842888350865</v>
      </c>
      <c r="BI129" s="322">
        <f t="shared" si="235"/>
        <v>3072.3964293164781</v>
      </c>
      <c r="BJ129" s="322">
        <f t="shared" si="235"/>
        <v>3077.5170900320059</v>
      </c>
      <c r="BK129" s="322">
        <f t="shared" si="235"/>
        <v>3082.6462851820588</v>
      </c>
      <c r="BL129" s="322">
        <f t="shared" si="235"/>
        <v>3087.7840289906958</v>
      </c>
      <c r="BM129" s="322">
        <f t="shared" si="235"/>
        <v>3092.9303357056801</v>
      </c>
      <c r="BN129" s="322">
        <f t="shared" si="235"/>
        <v>3098.0852195985231</v>
      </c>
      <c r="BO129" s="322">
        <f t="shared" ref="BO129:DZ129" si="236">-(BO74+BO85+BO96+BO107+BO118)</f>
        <v>3103.2486949645204</v>
      </c>
      <c r="BP129" s="322">
        <f t="shared" si="236"/>
        <v>3108.4207761227949</v>
      </c>
      <c r="BQ129" s="322">
        <f t="shared" si="236"/>
        <v>3113.6014774163327</v>
      </c>
      <c r="BR129" s="322">
        <f t="shared" si="236"/>
        <v>3118.7908132120265</v>
      </c>
      <c r="BS129" s="322">
        <f t="shared" si="236"/>
        <v>3123.9887979007131</v>
      </c>
      <c r="BT129" s="322">
        <f t="shared" si="236"/>
        <v>3129.1954458972141</v>
      </c>
      <c r="BU129" s="322">
        <f t="shared" si="236"/>
        <v>3134.4107716403769</v>
      </c>
      <c r="BV129" s="322">
        <f t="shared" si="236"/>
        <v>3139.6347895931103</v>
      </c>
      <c r="BW129" s="322">
        <f t="shared" si="236"/>
        <v>3144.8675142424322</v>
      </c>
      <c r="BX129" s="322">
        <f t="shared" si="236"/>
        <v>3150.1089600995033</v>
      </c>
      <c r="BY129" s="322">
        <f t="shared" si="236"/>
        <v>3155.3591416996687</v>
      </c>
      <c r="BZ129" s="322">
        <f t="shared" si="236"/>
        <v>3160.6180736025017</v>
      </c>
      <c r="CA129" s="322">
        <f t="shared" si="236"/>
        <v>3165.8857703918393</v>
      </c>
      <c r="CB129" s="322">
        <f t="shared" si="236"/>
        <v>3171.1622466758258</v>
      </c>
      <c r="CC129" s="322">
        <f t="shared" si="236"/>
        <v>3176.4475170869523</v>
      </c>
      <c r="CD129" s="322">
        <f t="shared" si="236"/>
        <v>3181.7415962820974</v>
      </c>
      <c r="CE129" s="322">
        <f t="shared" si="236"/>
        <v>3187.0444989425673</v>
      </c>
      <c r="CF129" s="322">
        <f t="shared" si="236"/>
        <v>3192.356239774138</v>
      </c>
      <c r="CG129" s="322">
        <f t="shared" si="236"/>
        <v>3197.6768335070947</v>
      </c>
      <c r="CH129" s="322">
        <f t="shared" si="236"/>
        <v>3203.0062948962732</v>
      </c>
      <c r="CI129" s="322">
        <f t="shared" si="236"/>
        <v>3208.3446387211002</v>
      </c>
      <c r="CJ129" s="322">
        <f t="shared" si="236"/>
        <v>3213.6918797856356</v>
      </c>
      <c r="CK129" s="322">
        <f t="shared" si="236"/>
        <v>3219.0480329186116</v>
      </c>
      <c r="CL129" s="322">
        <f t="shared" si="236"/>
        <v>3224.413112973476</v>
      </c>
      <c r="CM129" s="322">
        <f t="shared" si="236"/>
        <v>3229.787134828432</v>
      </c>
      <c r="CN129" s="322">
        <f t="shared" si="236"/>
        <v>3235.170113386479</v>
      </c>
      <c r="CO129" s="322">
        <f t="shared" si="236"/>
        <v>3240.5620635754567</v>
      </c>
      <c r="CP129" s="322">
        <f t="shared" si="236"/>
        <v>3245.9630003480825</v>
      </c>
      <c r="CQ129" s="322">
        <f t="shared" si="236"/>
        <v>3251.3729386819959</v>
      </c>
      <c r="CR129" s="322">
        <f t="shared" si="236"/>
        <v>3256.7918935797989</v>
      </c>
      <c r="CS129" s="322">
        <f t="shared" si="236"/>
        <v>3262.2198800690985</v>
      </c>
      <c r="CT129" s="322">
        <f t="shared" si="236"/>
        <v>3267.6569132025475</v>
      </c>
      <c r="CU129" s="322">
        <f t="shared" si="236"/>
        <v>3273.1030080578848</v>
      </c>
      <c r="CV129" s="322">
        <f t="shared" si="236"/>
        <v>3278.5581797379818</v>
      </c>
      <c r="CW129" s="322">
        <f t="shared" si="236"/>
        <v>3284.0224433708781</v>
      </c>
      <c r="CX129" s="322">
        <f t="shared" si="236"/>
        <v>3289.4958141098296</v>
      </c>
      <c r="CY129" s="322">
        <f t="shared" si="236"/>
        <v>3294.9783071333459</v>
      </c>
      <c r="CZ129" s="322">
        <f t="shared" si="236"/>
        <v>3300.4699376452349</v>
      </c>
      <c r="DA129" s="322">
        <f t="shared" si="236"/>
        <v>3305.9707208746436</v>
      </c>
      <c r="DB129" s="322">
        <f t="shared" si="236"/>
        <v>3311.4806720761012</v>
      </c>
      <c r="DC129" s="322">
        <f t="shared" si="236"/>
        <v>3316.9998065295617</v>
      </c>
      <c r="DD129" s="322">
        <f t="shared" si="236"/>
        <v>3322.528139540444</v>
      </c>
      <c r="DE129" s="322">
        <f t="shared" si="236"/>
        <v>3328.0656864396783</v>
      </c>
      <c r="DF129" s="322">
        <f t="shared" si="236"/>
        <v>3333.6124625837442</v>
      </c>
      <c r="DG129" s="322">
        <f t="shared" si="236"/>
        <v>3339.1684833547174</v>
      </c>
      <c r="DH129" s="322">
        <f t="shared" si="236"/>
        <v>3344.7337641603081</v>
      </c>
      <c r="DI129" s="322">
        <f t="shared" si="236"/>
        <v>3350.3083204339091</v>
      </c>
      <c r="DJ129" s="322">
        <f t="shared" si="236"/>
        <v>3355.8921676346322</v>
      </c>
      <c r="DK129" s="322">
        <f t="shared" si="236"/>
        <v>3361.4853212473568</v>
      </c>
      <c r="DL129" s="322">
        <f t="shared" si="236"/>
        <v>3367.0877967827687</v>
      </c>
      <c r="DM129" s="322">
        <f t="shared" si="236"/>
        <v>3372.6996097774063</v>
      </c>
      <c r="DN129" s="322">
        <f t="shared" si="236"/>
        <v>3378.3207757937025</v>
      </c>
      <c r="DO129" s="322">
        <f t="shared" si="236"/>
        <v>3383.9513104200255</v>
      </c>
      <c r="DP129" s="322">
        <f t="shared" si="236"/>
        <v>3389.5912292707253</v>
      </c>
      <c r="DQ129" s="322">
        <f t="shared" si="236"/>
        <v>3395.2405479861768</v>
      </c>
      <c r="DR129" s="322">
        <f t="shared" si="236"/>
        <v>3400.89928223282</v>
      </c>
      <c r="DS129" s="322">
        <f t="shared" si="236"/>
        <v>3406.567447703208</v>
      </c>
      <c r="DT129" s="322">
        <f t="shared" si="236"/>
        <v>3412.2450601160467</v>
      </c>
      <c r="DU129" s="322">
        <f t="shared" si="236"/>
        <v>3417.9321352162406</v>
      </c>
      <c r="DV129" s="322">
        <f t="shared" si="236"/>
        <v>3423.6286887749343</v>
      </c>
      <c r="DW129" s="322">
        <f t="shared" si="236"/>
        <v>3429.3347365895593</v>
      </c>
      <c r="DX129" s="322">
        <f t="shared" si="236"/>
        <v>3435.0502944838745</v>
      </c>
      <c r="DY129" s="322">
        <f t="shared" si="236"/>
        <v>3440.7753783080148</v>
      </c>
      <c r="DZ129" s="322">
        <f t="shared" si="236"/>
        <v>3446.5100039385279</v>
      </c>
      <c r="EA129" s="322">
        <f t="shared" ref="EA129:GL129" si="237">-(EA74+EA85+EA96+EA107+EA118)</f>
        <v>3452.2541872784254</v>
      </c>
      <c r="EB129" s="322">
        <f t="shared" si="237"/>
        <v>3458.0079442572228</v>
      </c>
      <c r="EC129" s="322">
        <f t="shared" si="237"/>
        <v>3463.771290830985</v>
      </c>
      <c r="ED129" s="322">
        <f t="shared" si="237"/>
        <v>3469.5442429823697</v>
      </c>
      <c r="EE129" s="322">
        <f t="shared" si="237"/>
        <v>3475.3268167206738</v>
      </c>
      <c r="EF129" s="322">
        <f t="shared" si="237"/>
        <v>3481.1190280818751</v>
      </c>
      <c r="EG129" s="322">
        <f t="shared" si="237"/>
        <v>3486.920893128678</v>
      </c>
      <c r="EH129" s="322">
        <f t="shared" si="237"/>
        <v>3492.7324279505592</v>
      </c>
      <c r="EI129" s="322">
        <f t="shared" si="237"/>
        <v>3498.5536486638098</v>
      </c>
      <c r="EJ129" s="322">
        <f t="shared" si="237"/>
        <v>3504.3845714115828</v>
      </c>
      <c r="EK129" s="322">
        <f t="shared" si="237"/>
        <v>3510.2252123639355</v>
      </c>
      <c r="EL129" s="322">
        <f t="shared" si="237"/>
        <v>3516.0755877178754</v>
      </c>
      <c r="EM129" s="322">
        <f t="shared" si="237"/>
        <v>3521.9357136974058</v>
      </c>
      <c r="EN129" s="322">
        <f t="shared" si="237"/>
        <v>3527.8056065535679</v>
      </c>
      <c r="EO129" s="322">
        <f t="shared" si="237"/>
        <v>3533.6852825644901</v>
      </c>
      <c r="EP129" s="322">
        <f t="shared" si="237"/>
        <v>3539.5747580354314</v>
      </c>
      <c r="EQ129" s="322">
        <f t="shared" si="237"/>
        <v>3545.474049298823</v>
      </c>
      <c r="ER129" s="322">
        <f t="shared" si="237"/>
        <v>3551.3831727143215</v>
      </c>
      <c r="ES129" s="322">
        <f t="shared" si="237"/>
        <v>3557.3021446688458</v>
      </c>
      <c r="ET129" s="322">
        <f t="shared" si="237"/>
        <v>3563.2309815766271</v>
      </c>
      <c r="EU129" s="322">
        <f t="shared" si="237"/>
        <v>3569.1696998792549</v>
      </c>
      <c r="EV129" s="322">
        <f t="shared" si="237"/>
        <v>3575.1183160457203</v>
      </c>
      <c r="EW129" s="322">
        <f t="shared" si="237"/>
        <v>3581.0768465724627</v>
      </c>
      <c r="EX129" s="322">
        <f t="shared" si="237"/>
        <v>3587.0453079834169</v>
      </c>
      <c r="EY129" s="322">
        <f t="shared" si="237"/>
        <v>3593.0237168300564</v>
      </c>
      <c r="EZ129" s="322">
        <f t="shared" si="237"/>
        <v>3599.0120896914395</v>
      </c>
      <c r="FA129" s="322">
        <f t="shared" si="237"/>
        <v>3605.0104431742589</v>
      </c>
      <c r="FB129" s="322">
        <f t="shared" si="237"/>
        <v>3611.0187939128823</v>
      </c>
      <c r="FC129" s="322">
        <f t="shared" si="237"/>
        <v>3617.0371585694033</v>
      </c>
      <c r="FD129" s="322">
        <f t="shared" si="237"/>
        <v>3623.0655538336864</v>
      </c>
      <c r="FE129" s="322">
        <f t="shared" si="237"/>
        <v>3629.1039964234087</v>
      </c>
      <c r="FF129" s="322">
        <f t="shared" si="237"/>
        <v>3635.1525030841144</v>
      </c>
      <c r="FG129" s="322">
        <f t="shared" si="237"/>
        <v>3641.211090589255</v>
      </c>
      <c r="FH129" s="322">
        <f t="shared" si="237"/>
        <v>3647.2797757402368</v>
      </c>
      <c r="FI129" s="322">
        <f t="shared" si="237"/>
        <v>3653.3585753664711</v>
      </c>
      <c r="FJ129" s="322">
        <f t="shared" si="237"/>
        <v>3659.4475063254149</v>
      </c>
      <c r="FK129" s="322">
        <f t="shared" si="237"/>
        <v>3665.5465855026241</v>
      </c>
      <c r="FL129" s="322">
        <f t="shared" si="237"/>
        <v>3671.6558298117948</v>
      </c>
      <c r="FM129" s="322">
        <f t="shared" si="237"/>
        <v>3677.7752561948141</v>
      </c>
      <c r="FN129" s="322">
        <f t="shared" si="237"/>
        <v>3683.904881621806</v>
      </c>
      <c r="FO129" s="322">
        <f t="shared" si="237"/>
        <v>3690.0447230911755</v>
      </c>
      <c r="FP129" s="322">
        <f t="shared" si="237"/>
        <v>3696.1947976296606</v>
      </c>
      <c r="FQ129" s="322">
        <f t="shared" si="237"/>
        <v>3702.3551222923775</v>
      </c>
      <c r="FR129" s="322">
        <f t="shared" si="237"/>
        <v>3708.525714162864</v>
      </c>
      <c r="FS129" s="322">
        <f t="shared" si="237"/>
        <v>3714.7065903531357</v>
      </c>
      <c r="FT129" s="322">
        <f t="shared" si="237"/>
        <v>3720.8977680037242</v>
      </c>
      <c r="FU129" s="322">
        <f t="shared" si="237"/>
        <v>3727.0992642837309</v>
      </c>
      <c r="FV129" s="322">
        <f t="shared" si="237"/>
        <v>3733.3110963908703</v>
      </c>
      <c r="FW129" s="322">
        <f t="shared" si="237"/>
        <v>3739.5332815515212</v>
      </c>
      <c r="FX129" s="322">
        <f t="shared" si="237"/>
        <v>3745.7658370207741</v>
      </c>
      <c r="FY129" s="322">
        <f t="shared" si="237"/>
        <v>3752.0087800824754</v>
      </c>
      <c r="FZ129" s="322">
        <f t="shared" si="237"/>
        <v>3758.262128049279</v>
      </c>
      <c r="GA129" s="322">
        <f t="shared" si="237"/>
        <v>0</v>
      </c>
      <c r="GB129" s="322">
        <f t="shared" si="237"/>
        <v>0</v>
      </c>
      <c r="GC129" s="322">
        <f t="shared" si="237"/>
        <v>0</v>
      </c>
      <c r="GD129" s="322">
        <f t="shared" si="237"/>
        <v>0</v>
      </c>
      <c r="GE129" s="322">
        <f t="shared" si="237"/>
        <v>0</v>
      </c>
      <c r="GF129" s="322">
        <f t="shared" si="237"/>
        <v>0</v>
      </c>
      <c r="GG129" s="322">
        <f t="shared" si="237"/>
        <v>0</v>
      </c>
      <c r="GH129" s="322">
        <f t="shared" si="237"/>
        <v>0</v>
      </c>
      <c r="GI129" s="322">
        <f t="shared" si="237"/>
        <v>0</v>
      </c>
      <c r="GJ129" s="322">
        <f t="shared" si="237"/>
        <v>0</v>
      </c>
      <c r="GK129" s="322">
        <f t="shared" si="237"/>
        <v>0</v>
      </c>
      <c r="GL129" s="322">
        <f t="shared" si="237"/>
        <v>0</v>
      </c>
      <c r="GM129" s="322">
        <f t="shared" ref="GM129:IX129" si="238">-(GM74+GM85+GM96+GM107+GM118)</f>
        <v>0</v>
      </c>
      <c r="GN129" s="322">
        <f t="shared" si="238"/>
        <v>0</v>
      </c>
      <c r="GO129" s="322">
        <f t="shared" si="238"/>
        <v>0</v>
      </c>
      <c r="GP129" s="322">
        <f t="shared" si="238"/>
        <v>0</v>
      </c>
      <c r="GQ129" s="322">
        <f t="shared" si="238"/>
        <v>0</v>
      </c>
      <c r="GR129" s="322">
        <f t="shared" si="238"/>
        <v>0</v>
      </c>
      <c r="GS129" s="322">
        <f t="shared" si="238"/>
        <v>0</v>
      </c>
      <c r="GT129" s="322">
        <f t="shared" si="238"/>
        <v>0</v>
      </c>
      <c r="GU129" s="322">
        <f t="shared" si="238"/>
        <v>0</v>
      </c>
      <c r="GV129" s="322">
        <f t="shared" si="238"/>
        <v>0</v>
      </c>
      <c r="GW129" s="322">
        <f t="shared" si="238"/>
        <v>0</v>
      </c>
      <c r="GX129" s="322">
        <f t="shared" si="238"/>
        <v>0</v>
      </c>
      <c r="GY129" s="322">
        <f t="shared" si="238"/>
        <v>0</v>
      </c>
      <c r="GZ129" s="322">
        <f t="shared" si="238"/>
        <v>0</v>
      </c>
      <c r="HA129" s="322">
        <f t="shared" si="238"/>
        <v>0</v>
      </c>
      <c r="HB129" s="322">
        <f t="shared" si="238"/>
        <v>0</v>
      </c>
      <c r="HC129" s="322">
        <f t="shared" si="238"/>
        <v>0</v>
      </c>
      <c r="HD129" s="322">
        <f t="shared" si="238"/>
        <v>0</v>
      </c>
      <c r="HE129" s="322">
        <f t="shared" si="238"/>
        <v>0</v>
      </c>
      <c r="HF129" s="322">
        <f t="shared" si="238"/>
        <v>0</v>
      </c>
      <c r="HG129" s="322">
        <f t="shared" si="238"/>
        <v>0</v>
      </c>
      <c r="HH129" s="322">
        <f t="shared" si="238"/>
        <v>0</v>
      </c>
      <c r="HI129" s="322">
        <f t="shared" si="238"/>
        <v>0</v>
      </c>
      <c r="HJ129" s="322">
        <f t="shared" si="238"/>
        <v>0</v>
      </c>
      <c r="HK129" s="322">
        <f t="shared" si="238"/>
        <v>0</v>
      </c>
      <c r="HL129" s="322">
        <f t="shared" si="238"/>
        <v>0</v>
      </c>
      <c r="HM129" s="322">
        <f t="shared" si="238"/>
        <v>0</v>
      </c>
      <c r="HN129" s="322">
        <f t="shared" si="238"/>
        <v>0</v>
      </c>
      <c r="HO129" s="322">
        <f t="shared" si="238"/>
        <v>0</v>
      </c>
      <c r="HP129" s="322">
        <f t="shared" si="238"/>
        <v>0</v>
      </c>
      <c r="HQ129" s="322">
        <f t="shared" si="238"/>
        <v>0</v>
      </c>
      <c r="HR129" s="322">
        <f t="shared" si="238"/>
        <v>0</v>
      </c>
      <c r="HS129" s="322">
        <f t="shared" si="238"/>
        <v>0</v>
      </c>
      <c r="HT129" s="322">
        <f t="shared" si="238"/>
        <v>0</v>
      </c>
      <c r="HU129" s="322">
        <f t="shared" si="238"/>
        <v>0</v>
      </c>
      <c r="HV129" s="322">
        <f t="shared" si="238"/>
        <v>0</v>
      </c>
      <c r="HW129" s="322">
        <f t="shared" si="238"/>
        <v>0</v>
      </c>
      <c r="HX129" s="322">
        <f t="shared" si="238"/>
        <v>0</v>
      </c>
      <c r="HY129" s="322">
        <f t="shared" si="238"/>
        <v>0</v>
      </c>
      <c r="HZ129" s="322">
        <f t="shared" si="238"/>
        <v>0</v>
      </c>
      <c r="IA129" s="322">
        <f t="shared" si="238"/>
        <v>0</v>
      </c>
      <c r="IB129" s="322">
        <f t="shared" si="238"/>
        <v>0</v>
      </c>
      <c r="IC129" s="322">
        <f t="shared" si="238"/>
        <v>0</v>
      </c>
      <c r="ID129" s="322">
        <f t="shared" si="238"/>
        <v>0</v>
      </c>
      <c r="IE129" s="322">
        <f t="shared" si="238"/>
        <v>0</v>
      </c>
      <c r="IF129" s="322">
        <f t="shared" si="238"/>
        <v>0</v>
      </c>
      <c r="IG129" s="322">
        <f t="shared" si="238"/>
        <v>0</v>
      </c>
      <c r="IH129" s="322">
        <f t="shared" si="238"/>
        <v>0</v>
      </c>
      <c r="II129" s="322">
        <f t="shared" si="238"/>
        <v>0</v>
      </c>
      <c r="IJ129" s="322">
        <f t="shared" si="238"/>
        <v>0</v>
      </c>
      <c r="IK129" s="322">
        <f t="shared" si="238"/>
        <v>0</v>
      </c>
      <c r="IL129" s="322">
        <f t="shared" si="238"/>
        <v>0</v>
      </c>
      <c r="IM129" s="322">
        <f t="shared" si="238"/>
        <v>0</v>
      </c>
      <c r="IN129" s="322">
        <f t="shared" si="238"/>
        <v>0</v>
      </c>
      <c r="IO129" s="322">
        <f t="shared" si="238"/>
        <v>0</v>
      </c>
      <c r="IP129" s="322">
        <f t="shared" si="238"/>
        <v>0</v>
      </c>
      <c r="IQ129" s="322">
        <f t="shared" si="238"/>
        <v>0</v>
      </c>
      <c r="IR129" s="322">
        <f t="shared" si="238"/>
        <v>0</v>
      </c>
      <c r="IS129" s="322">
        <f t="shared" si="238"/>
        <v>0</v>
      </c>
      <c r="IT129" s="322">
        <f t="shared" si="238"/>
        <v>0</v>
      </c>
      <c r="IU129" s="322">
        <f t="shared" si="238"/>
        <v>0</v>
      </c>
      <c r="IV129" s="322">
        <f t="shared" si="238"/>
        <v>0</v>
      </c>
      <c r="IW129" s="322">
        <f t="shared" si="238"/>
        <v>0</v>
      </c>
      <c r="IX129" s="322">
        <f t="shared" si="238"/>
        <v>0</v>
      </c>
      <c r="IY129" s="322">
        <f t="shared" ref="IY129:JV129" si="239">-(IY74+IY85+IY96+IY107+IY118)</f>
        <v>0</v>
      </c>
      <c r="IZ129" s="322">
        <f t="shared" si="239"/>
        <v>0</v>
      </c>
      <c r="JA129" s="322">
        <f t="shared" si="239"/>
        <v>0</v>
      </c>
      <c r="JB129" s="322">
        <f t="shared" si="239"/>
        <v>0</v>
      </c>
      <c r="JC129" s="322">
        <f t="shared" si="239"/>
        <v>0</v>
      </c>
      <c r="JD129" s="322">
        <f t="shared" si="239"/>
        <v>0</v>
      </c>
      <c r="JE129" s="322">
        <f t="shared" si="239"/>
        <v>0</v>
      </c>
      <c r="JF129" s="322">
        <f t="shared" si="239"/>
        <v>0</v>
      </c>
      <c r="JG129" s="322">
        <f t="shared" si="239"/>
        <v>0</v>
      </c>
      <c r="JH129" s="322">
        <f t="shared" si="239"/>
        <v>0</v>
      </c>
      <c r="JI129" s="322">
        <f t="shared" si="239"/>
        <v>0</v>
      </c>
      <c r="JJ129" s="322">
        <f t="shared" si="239"/>
        <v>0</v>
      </c>
      <c r="JK129" s="322">
        <f t="shared" si="239"/>
        <v>0</v>
      </c>
      <c r="JL129" s="322">
        <f t="shared" si="239"/>
        <v>0</v>
      </c>
      <c r="JM129" s="322">
        <f t="shared" si="239"/>
        <v>0</v>
      </c>
      <c r="JN129" s="322">
        <f t="shared" si="239"/>
        <v>0</v>
      </c>
      <c r="JO129" s="322">
        <f t="shared" si="239"/>
        <v>0</v>
      </c>
      <c r="JP129" s="322">
        <f t="shared" si="239"/>
        <v>0</v>
      </c>
      <c r="JQ129" s="322">
        <f t="shared" si="239"/>
        <v>0</v>
      </c>
      <c r="JR129" s="322">
        <f t="shared" si="239"/>
        <v>0</v>
      </c>
      <c r="JS129" s="322">
        <f t="shared" si="239"/>
        <v>0</v>
      </c>
      <c r="JT129" s="322">
        <f t="shared" si="239"/>
        <v>0</v>
      </c>
      <c r="JU129" s="322">
        <f t="shared" si="239"/>
        <v>0</v>
      </c>
      <c r="JV129" s="322">
        <f t="shared" si="239"/>
        <v>0</v>
      </c>
    </row>
    <row r="130" spans="1:282" x14ac:dyDescent="0.25">
      <c r="A130" s="326" t="s">
        <v>389</v>
      </c>
      <c r="B130" s="313"/>
      <c r="C130" s="339">
        <f>SUM(C128:C129)</f>
        <v>3764.5258982626951</v>
      </c>
      <c r="D130" s="339">
        <f t="shared" ref="D130:BO130" si="240">SUM(D128:D129)</f>
        <v>3764.5258982626947</v>
      </c>
      <c r="E130" s="339">
        <f t="shared" si="240"/>
        <v>3764.5258982626951</v>
      </c>
      <c r="F130" s="339">
        <f t="shared" si="240"/>
        <v>3764.5258982626947</v>
      </c>
      <c r="G130" s="339">
        <f t="shared" si="240"/>
        <v>3764.5258982626947</v>
      </c>
      <c r="H130" s="339">
        <f t="shared" si="240"/>
        <v>3764.5258982626947</v>
      </c>
      <c r="I130" s="339">
        <f t="shared" si="240"/>
        <v>3764.5258982626947</v>
      </c>
      <c r="J130" s="339">
        <f t="shared" si="240"/>
        <v>3764.5258982626947</v>
      </c>
      <c r="K130" s="339">
        <f t="shared" si="240"/>
        <v>3764.5258982626947</v>
      </c>
      <c r="L130" s="339">
        <f t="shared" si="240"/>
        <v>3764.5258982626947</v>
      </c>
      <c r="M130" s="339">
        <f t="shared" si="240"/>
        <v>3764.5258982626947</v>
      </c>
      <c r="N130" s="339">
        <f t="shared" si="240"/>
        <v>3764.5258982626947</v>
      </c>
      <c r="O130" s="339">
        <f t="shared" si="240"/>
        <v>3764.5258982626947</v>
      </c>
      <c r="P130" s="339">
        <f t="shared" si="240"/>
        <v>3764.5258982626942</v>
      </c>
      <c r="Q130" s="339">
        <f t="shared" si="240"/>
        <v>3764.5258982626947</v>
      </c>
      <c r="R130" s="339">
        <f t="shared" si="240"/>
        <v>3764.5258982626947</v>
      </c>
      <c r="S130" s="339">
        <f t="shared" si="240"/>
        <v>3764.5258982626942</v>
      </c>
      <c r="T130" s="339">
        <f t="shared" si="240"/>
        <v>3764.5258982626942</v>
      </c>
      <c r="U130" s="339">
        <f t="shared" si="240"/>
        <v>3764.5258982626947</v>
      </c>
      <c r="V130" s="339">
        <f t="shared" si="240"/>
        <v>3764.5258982626947</v>
      </c>
      <c r="W130" s="339">
        <f t="shared" si="240"/>
        <v>3764.5258982626942</v>
      </c>
      <c r="X130" s="339">
        <f t="shared" si="240"/>
        <v>3764.5258982626947</v>
      </c>
      <c r="Y130" s="339">
        <f t="shared" si="240"/>
        <v>3764.5258982626951</v>
      </c>
      <c r="Z130" s="339">
        <f t="shared" si="240"/>
        <v>3764.5258982626942</v>
      </c>
      <c r="AA130" s="339">
        <f t="shared" si="240"/>
        <v>3764.5258982626947</v>
      </c>
      <c r="AB130" s="339">
        <f t="shared" si="240"/>
        <v>3764.5258982626947</v>
      </c>
      <c r="AC130" s="339">
        <f t="shared" si="240"/>
        <v>3764.5258982626942</v>
      </c>
      <c r="AD130" s="339">
        <f t="shared" si="240"/>
        <v>3764.5258982626947</v>
      </c>
      <c r="AE130" s="339">
        <f t="shared" si="240"/>
        <v>3764.5258982626947</v>
      </c>
      <c r="AF130" s="339">
        <f t="shared" si="240"/>
        <v>3764.5258982626947</v>
      </c>
      <c r="AG130" s="339">
        <f t="shared" si="240"/>
        <v>3764.5258982626947</v>
      </c>
      <c r="AH130" s="339">
        <f t="shared" si="240"/>
        <v>3764.5258982626947</v>
      </c>
      <c r="AI130" s="339">
        <f t="shared" si="240"/>
        <v>3764.5258982626947</v>
      </c>
      <c r="AJ130" s="339">
        <f t="shared" si="240"/>
        <v>3764.5258982626947</v>
      </c>
      <c r="AK130" s="339">
        <f t="shared" si="240"/>
        <v>3764.5258982626947</v>
      </c>
      <c r="AL130" s="339">
        <f t="shared" si="240"/>
        <v>3764.5258982626942</v>
      </c>
      <c r="AM130" s="339">
        <f t="shared" si="240"/>
        <v>3764.5258982626947</v>
      </c>
      <c r="AN130" s="339">
        <f t="shared" si="240"/>
        <v>3764.5258982626947</v>
      </c>
      <c r="AO130" s="339">
        <f t="shared" si="240"/>
        <v>3764.5258982626947</v>
      </c>
      <c r="AP130" s="339">
        <f t="shared" si="240"/>
        <v>3764.5258982626942</v>
      </c>
      <c r="AQ130" s="339">
        <f t="shared" si="240"/>
        <v>3764.5258982626942</v>
      </c>
      <c r="AR130" s="339">
        <f t="shared" si="240"/>
        <v>3764.5258982626947</v>
      </c>
      <c r="AS130" s="339">
        <f t="shared" si="240"/>
        <v>3764.5258982626942</v>
      </c>
      <c r="AT130" s="339">
        <f t="shared" si="240"/>
        <v>3764.5258982626942</v>
      </c>
      <c r="AU130" s="339">
        <f t="shared" si="240"/>
        <v>3764.5258982626947</v>
      </c>
      <c r="AV130" s="339">
        <f t="shared" si="240"/>
        <v>3764.5258982626942</v>
      </c>
      <c r="AW130" s="339">
        <f t="shared" si="240"/>
        <v>3764.5258982626947</v>
      </c>
      <c r="AX130" s="339">
        <f t="shared" si="240"/>
        <v>3764.5258982626942</v>
      </c>
      <c r="AY130" s="339">
        <f t="shared" si="240"/>
        <v>3764.5258982626947</v>
      </c>
      <c r="AZ130" s="339">
        <f t="shared" si="240"/>
        <v>3764.5258982626947</v>
      </c>
      <c r="BA130" s="339">
        <f t="shared" si="240"/>
        <v>3764.5258982626947</v>
      </c>
      <c r="BB130" s="339">
        <f t="shared" si="240"/>
        <v>3764.5258982626947</v>
      </c>
      <c r="BC130" s="339">
        <f t="shared" si="240"/>
        <v>3764.5258982626947</v>
      </c>
      <c r="BD130" s="339">
        <f t="shared" si="240"/>
        <v>3764.5258982626942</v>
      </c>
      <c r="BE130" s="339">
        <f t="shared" si="240"/>
        <v>3764.5258982626942</v>
      </c>
      <c r="BF130" s="339">
        <f t="shared" si="240"/>
        <v>3764.5258982626947</v>
      </c>
      <c r="BG130" s="339">
        <f t="shared" si="240"/>
        <v>3764.5258982626947</v>
      </c>
      <c r="BH130" s="339">
        <f t="shared" si="240"/>
        <v>3764.5258982626947</v>
      </c>
      <c r="BI130" s="339">
        <f t="shared" si="240"/>
        <v>3764.5258982626947</v>
      </c>
      <c r="BJ130" s="339">
        <f t="shared" si="240"/>
        <v>3764.5258982626947</v>
      </c>
      <c r="BK130" s="339">
        <f t="shared" si="240"/>
        <v>3764.5258982626947</v>
      </c>
      <c r="BL130" s="339">
        <f t="shared" si="240"/>
        <v>3764.5258982626947</v>
      </c>
      <c r="BM130" s="339">
        <f t="shared" si="240"/>
        <v>3764.5258982626947</v>
      </c>
      <c r="BN130" s="339">
        <f t="shared" si="240"/>
        <v>3764.5258982626947</v>
      </c>
      <c r="BO130" s="339">
        <f t="shared" si="240"/>
        <v>3764.5258982626942</v>
      </c>
      <c r="BP130" s="339">
        <f t="shared" ref="BP130:EA130" si="241">SUM(BP128:BP129)</f>
        <v>3764.5258982626947</v>
      </c>
      <c r="BQ130" s="339">
        <f t="shared" si="241"/>
        <v>3764.5258982626947</v>
      </c>
      <c r="BR130" s="339">
        <f t="shared" si="241"/>
        <v>3764.5258982626947</v>
      </c>
      <c r="BS130" s="339">
        <f t="shared" si="241"/>
        <v>3764.5258982626942</v>
      </c>
      <c r="BT130" s="339">
        <f t="shared" si="241"/>
        <v>3764.5258982626938</v>
      </c>
      <c r="BU130" s="339">
        <f t="shared" si="241"/>
        <v>3764.5258982626947</v>
      </c>
      <c r="BV130" s="339">
        <f t="shared" si="241"/>
        <v>3764.5258982626942</v>
      </c>
      <c r="BW130" s="339">
        <f t="shared" si="241"/>
        <v>3764.5258982626942</v>
      </c>
      <c r="BX130" s="339">
        <f t="shared" si="241"/>
        <v>3764.5258982626947</v>
      </c>
      <c r="BY130" s="339">
        <f t="shared" si="241"/>
        <v>3764.5258982626942</v>
      </c>
      <c r="BZ130" s="339">
        <f t="shared" si="241"/>
        <v>3764.5258982626947</v>
      </c>
      <c r="CA130" s="339">
        <f t="shared" si="241"/>
        <v>3764.5258982626947</v>
      </c>
      <c r="CB130" s="339">
        <f t="shared" si="241"/>
        <v>3764.5258982626947</v>
      </c>
      <c r="CC130" s="339">
        <f t="shared" si="241"/>
        <v>3764.5258982626947</v>
      </c>
      <c r="CD130" s="339">
        <f t="shared" si="241"/>
        <v>3764.5258982626951</v>
      </c>
      <c r="CE130" s="339">
        <f t="shared" si="241"/>
        <v>3764.5258982626947</v>
      </c>
      <c r="CF130" s="339">
        <f t="shared" si="241"/>
        <v>3764.5258982626947</v>
      </c>
      <c r="CG130" s="339">
        <f t="shared" si="241"/>
        <v>3764.5258982626942</v>
      </c>
      <c r="CH130" s="339">
        <f t="shared" si="241"/>
        <v>3764.5258982626942</v>
      </c>
      <c r="CI130" s="339">
        <f t="shared" si="241"/>
        <v>3764.5258982626942</v>
      </c>
      <c r="CJ130" s="339">
        <f t="shared" si="241"/>
        <v>3764.5258982626947</v>
      </c>
      <c r="CK130" s="339">
        <f t="shared" si="241"/>
        <v>3764.5258982626947</v>
      </c>
      <c r="CL130" s="339">
        <f t="shared" si="241"/>
        <v>3764.5258982626947</v>
      </c>
      <c r="CM130" s="339">
        <f t="shared" si="241"/>
        <v>3764.5258982626947</v>
      </c>
      <c r="CN130" s="339">
        <f t="shared" si="241"/>
        <v>3764.5258982626942</v>
      </c>
      <c r="CO130" s="339">
        <f t="shared" si="241"/>
        <v>3764.5258982626947</v>
      </c>
      <c r="CP130" s="339">
        <f t="shared" si="241"/>
        <v>3764.5258982626947</v>
      </c>
      <c r="CQ130" s="339">
        <f t="shared" si="241"/>
        <v>3764.5258982626947</v>
      </c>
      <c r="CR130" s="339">
        <f t="shared" si="241"/>
        <v>3764.5258982626942</v>
      </c>
      <c r="CS130" s="339">
        <f t="shared" si="241"/>
        <v>3764.5258982626942</v>
      </c>
      <c r="CT130" s="339">
        <f t="shared" si="241"/>
        <v>3764.5258982626947</v>
      </c>
      <c r="CU130" s="339">
        <f t="shared" si="241"/>
        <v>3764.5258982626947</v>
      </c>
      <c r="CV130" s="339">
        <f t="shared" si="241"/>
        <v>3764.5258982626951</v>
      </c>
      <c r="CW130" s="339">
        <f t="shared" si="241"/>
        <v>3764.5258982626947</v>
      </c>
      <c r="CX130" s="339">
        <f t="shared" si="241"/>
        <v>3764.5258982626947</v>
      </c>
      <c r="CY130" s="339">
        <f t="shared" si="241"/>
        <v>3764.5258982626947</v>
      </c>
      <c r="CZ130" s="339">
        <f t="shared" si="241"/>
        <v>3764.5258982626947</v>
      </c>
      <c r="DA130" s="339">
        <f t="shared" si="241"/>
        <v>3764.5258982626947</v>
      </c>
      <c r="DB130" s="339">
        <f t="shared" si="241"/>
        <v>3764.5258982626942</v>
      </c>
      <c r="DC130" s="339">
        <f t="shared" si="241"/>
        <v>3764.5258982626947</v>
      </c>
      <c r="DD130" s="339">
        <f t="shared" si="241"/>
        <v>3764.5258982626947</v>
      </c>
      <c r="DE130" s="339">
        <f t="shared" si="241"/>
        <v>3764.5258982626947</v>
      </c>
      <c r="DF130" s="339">
        <f t="shared" si="241"/>
        <v>3764.5258982626947</v>
      </c>
      <c r="DG130" s="339">
        <f t="shared" si="241"/>
        <v>3764.5258982626947</v>
      </c>
      <c r="DH130" s="339">
        <f t="shared" si="241"/>
        <v>3764.5258982626942</v>
      </c>
      <c r="DI130" s="339">
        <f t="shared" si="241"/>
        <v>3764.5258982626947</v>
      </c>
      <c r="DJ130" s="339">
        <f t="shared" si="241"/>
        <v>3764.5258982626947</v>
      </c>
      <c r="DK130" s="339">
        <f t="shared" si="241"/>
        <v>3764.5258982626947</v>
      </c>
      <c r="DL130" s="339">
        <f t="shared" si="241"/>
        <v>3764.5258982626947</v>
      </c>
      <c r="DM130" s="339">
        <f t="shared" si="241"/>
        <v>3764.5258982626942</v>
      </c>
      <c r="DN130" s="339">
        <f t="shared" si="241"/>
        <v>3764.5258982626947</v>
      </c>
      <c r="DO130" s="339">
        <f t="shared" si="241"/>
        <v>3764.5258982626947</v>
      </c>
      <c r="DP130" s="339">
        <f t="shared" si="241"/>
        <v>3764.5258982626947</v>
      </c>
      <c r="DQ130" s="339">
        <f t="shared" si="241"/>
        <v>3764.5258982626947</v>
      </c>
      <c r="DR130" s="339">
        <f t="shared" si="241"/>
        <v>3764.5258982626947</v>
      </c>
      <c r="DS130" s="339">
        <f t="shared" si="241"/>
        <v>3764.5258982626942</v>
      </c>
      <c r="DT130" s="339">
        <f t="shared" si="241"/>
        <v>3764.5258982626942</v>
      </c>
      <c r="DU130" s="339">
        <f t="shared" si="241"/>
        <v>3764.5258982626947</v>
      </c>
      <c r="DV130" s="339">
        <f t="shared" si="241"/>
        <v>3764.5258982626947</v>
      </c>
      <c r="DW130" s="339">
        <f t="shared" si="241"/>
        <v>3764.5258982626947</v>
      </c>
      <c r="DX130" s="339">
        <f t="shared" si="241"/>
        <v>3764.5258982626942</v>
      </c>
      <c r="DY130" s="339">
        <f t="shared" si="241"/>
        <v>3764.5258982626947</v>
      </c>
      <c r="DZ130" s="339">
        <f t="shared" si="241"/>
        <v>3764.5258982626947</v>
      </c>
      <c r="EA130" s="339">
        <f t="shared" si="241"/>
        <v>3764.5258982626947</v>
      </c>
      <c r="EB130" s="339">
        <f t="shared" ref="EB130:GM130" si="242">SUM(EB128:EB129)</f>
        <v>3764.5258982626947</v>
      </c>
      <c r="EC130" s="339">
        <f t="shared" si="242"/>
        <v>3764.5258982626947</v>
      </c>
      <c r="ED130" s="339">
        <f t="shared" si="242"/>
        <v>3764.5258982626942</v>
      </c>
      <c r="EE130" s="339">
        <f t="shared" si="242"/>
        <v>3764.5258982626947</v>
      </c>
      <c r="EF130" s="339">
        <f t="shared" si="242"/>
        <v>3764.5258982626947</v>
      </c>
      <c r="EG130" s="339">
        <f t="shared" si="242"/>
        <v>3764.5258982626947</v>
      </c>
      <c r="EH130" s="339">
        <f t="shared" si="242"/>
        <v>3764.5258982626947</v>
      </c>
      <c r="EI130" s="339">
        <f t="shared" si="242"/>
        <v>3764.5258982626942</v>
      </c>
      <c r="EJ130" s="339">
        <f t="shared" si="242"/>
        <v>3764.5258982626942</v>
      </c>
      <c r="EK130" s="339">
        <f t="shared" si="242"/>
        <v>3764.5258982626942</v>
      </c>
      <c r="EL130" s="339">
        <f t="shared" si="242"/>
        <v>3764.5258982626942</v>
      </c>
      <c r="EM130" s="339">
        <f t="shared" si="242"/>
        <v>3764.5258982626947</v>
      </c>
      <c r="EN130" s="339">
        <f t="shared" si="242"/>
        <v>3764.5258982626947</v>
      </c>
      <c r="EO130" s="339">
        <f t="shared" si="242"/>
        <v>3764.5258982626942</v>
      </c>
      <c r="EP130" s="339">
        <f t="shared" si="242"/>
        <v>3764.5258982626947</v>
      </c>
      <c r="EQ130" s="339">
        <f t="shared" si="242"/>
        <v>3764.5258982626938</v>
      </c>
      <c r="ER130" s="339">
        <f t="shared" si="242"/>
        <v>3764.5258982626942</v>
      </c>
      <c r="ES130" s="339">
        <f t="shared" si="242"/>
        <v>3764.5258982626947</v>
      </c>
      <c r="ET130" s="339">
        <f t="shared" si="242"/>
        <v>3764.5258982626947</v>
      </c>
      <c r="EU130" s="339">
        <f t="shared" si="242"/>
        <v>3764.5258982626947</v>
      </c>
      <c r="EV130" s="339">
        <f t="shared" si="242"/>
        <v>3764.5258982626947</v>
      </c>
      <c r="EW130" s="339">
        <f t="shared" si="242"/>
        <v>3764.5258982626942</v>
      </c>
      <c r="EX130" s="339">
        <f t="shared" si="242"/>
        <v>3764.5258982626942</v>
      </c>
      <c r="EY130" s="339">
        <f t="shared" si="242"/>
        <v>3764.5258982626947</v>
      </c>
      <c r="EZ130" s="339">
        <f t="shared" si="242"/>
        <v>3764.5258982626947</v>
      </c>
      <c r="FA130" s="339">
        <f t="shared" si="242"/>
        <v>3764.5258982626947</v>
      </c>
      <c r="FB130" s="339">
        <f t="shared" si="242"/>
        <v>3764.5258982626947</v>
      </c>
      <c r="FC130" s="339">
        <f t="shared" si="242"/>
        <v>3764.5258982626942</v>
      </c>
      <c r="FD130" s="339">
        <f t="shared" si="242"/>
        <v>3764.5258982626947</v>
      </c>
      <c r="FE130" s="339">
        <f t="shared" si="242"/>
        <v>3764.5258982626942</v>
      </c>
      <c r="FF130" s="339">
        <f t="shared" si="242"/>
        <v>3764.5258982626942</v>
      </c>
      <c r="FG130" s="339">
        <f t="shared" si="242"/>
        <v>3764.5258982626947</v>
      </c>
      <c r="FH130" s="339">
        <f t="shared" si="242"/>
        <v>3764.5258982626942</v>
      </c>
      <c r="FI130" s="339">
        <f t="shared" si="242"/>
        <v>3764.5258982626951</v>
      </c>
      <c r="FJ130" s="339">
        <f t="shared" si="242"/>
        <v>3764.5258982626947</v>
      </c>
      <c r="FK130" s="339">
        <f t="shared" si="242"/>
        <v>3764.5258982626947</v>
      </c>
      <c r="FL130" s="339">
        <f t="shared" si="242"/>
        <v>3764.5258982626942</v>
      </c>
      <c r="FM130" s="339">
        <f t="shared" si="242"/>
        <v>3764.5258982626942</v>
      </c>
      <c r="FN130" s="339">
        <f t="shared" si="242"/>
        <v>3764.5258982626947</v>
      </c>
      <c r="FO130" s="339">
        <f t="shared" si="242"/>
        <v>3764.5258982626942</v>
      </c>
      <c r="FP130" s="339">
        <f t="shared" si="242"/>
        <v>3764.5258982626942</v>
      </c>
      <c r="FQ130" s="339">
        <f t="shared" si="242"/>
        <v>3764.5258982626951</v>
      </c>
      <c r="FR130" s="339">
        <f t="shared" si="242"/>
        <v>3764.5258982626942</v>
      </c>
      <c r="FS130" s="339">
        <f t="shared" si="242"/>
        <v>3764.5258982626947</v>
      </c>
      <c r="FT130" s="339">
        <f t="shared" si="242"/>
        <v>3764.5258982626947</v>
      </c>
      <c r="FU130" s="339">
        <f t="shared" si="242"/>
        <v>3764.5258982626951</v>
      </c>
      <c r="FV130" s="339">
        <f t="shared" si="242"/>
        <v>3764.5258982626947</v>
      </c>
      <c r="FW130" s="339">
        <f t="shared" si="242"/>
        <v>3764.5258982626942</v>
      </c>
      <c r="FX130" s="339">
        <f t="shared" si="242"/>
        <v>3764.5258982626947</v>
      </c>
      <c r="FY130" s="339">
        <f t="shared" si="242"/>
        <v>3764.5258982626947</v>
      </c>
      <c r="FZ130" s="339">
        <f t="shared" si="242"/>
        <v>3764.5258982626942</v>
      </c>
      <c r="GA130" s="339">
        <f t="shared" si="242"/>
        <v>-3.6531370521212618E-13</v>
      </c>
      <c r="GB130" s="339">
        <f t="shared" si="242"/>
        <v>-3.6531370521212618E-13</v>
      </c>
      <c r="GC130" s="339">
        <f t="shared" si="242"/>
        <v>-3.6531370521212618E-13</v>
      </c>
      <c r="GD130" s="339">
        <f t="shared" si="242"/>
        <v>-3.6531370521212618E-13</v>
      </c>
      <c r="GE130" s="339">
        <f t="shared" si="242"/>
        <v>-3.6531370521212618E-13</v>
      </c>
      <c r="GF130" s="339">
        <f t="shared" si="242"/>
        <v>-3.6531370521212618E-13</v>
      </c>
      <c r="GG130" s="339">
        <f t="shared" si="242"/>
        <v>-3.6531370521212618E-13</v>
      </c>
      <c r="GH130" s="339">
        <f t="shared" si="242"/>
        <v>-3.6531370521212618E-13</v>
      </c>
      <c r="GI130" s="339">
        <f t="shared" si="242"/>
        <v>-3.6531370521212618E-13</v>
      </c>
      <c r="GJ130" s="339">
        <f t="shared" si="242"/>
        <v>-3.6531370521212618E-13</v>
      </c>
      <c r="GK130" s="339">
        <f t="shared" si="242"/>
        <v>-3.6531370521212618E-13</v>
      </c>
      <c r="GL130" s="339">
        <f t="shared" si="242"/>
        <v>-3.6531370521212618E-13</v>
      </c>
      <c r="GM130" s="339">
        <f t="shared" si="242"/>
        <v>-3.6531370521212618E-13</v>
      </c>
      <c r="GN130" s="339">
        <f t="shared" ref="GN130:IY130" si="243">SUM(GN128:GN129)</f>
        <v>-3.6531370521212618E-13</v>
      </c>
      <c r="GO130" s="339">
        <f t="shared" si="243"/>
        <v>-3.6531370521212618E-13</v>
      </c>
      <c r="GP130" s="339">
        <f t="shared" si="243"/>
        <v>-3.6531370521212618E-13</v>
      </c>
      <c r="GQ130" s="339">
        <f t="shared" si="243"/>
        <v>-3.6531370521212618E-13</v>
      </c>
      <c r="GR130" s="339">
        <f t="shared" si="243"/>
        <v>-3.6531370521212618E-13</v>
      </c>
      <c r="GS130" s="339">
        <f t="shared" si="243"/>
        <v>-3.6531370521212618E-13</v>
      </c>
      <c r="GT130" s="339">
        <f t="shared" si="243"/>
        <v>-3.6531370521212618E-13</v>
      </c>
      <c r="GU130" s="339">
        <f t="shared" si="243"/>
        <v>-3.6531370521212618E-13</v>
      </c>
      <c r="GV130" s="339">
        <f t="shared" si="243"/>
        <v>-3.6531370521212618E-13</v>
      </c>
      <c r="GW130" s="339">
        <f t="shared" si="243"/>
        <v>-3.6531370521212618E-13</v>
      </c>
      <c r="GX130" s="339">
        <f t="shared" si="243"/>
        <v>-3.6531370521212618E-13</v>
      </c>
      <c r="GY130" s="339">
        <f t="shared" si="243"/>
        <v>-3.6531370521212618E-13</v>
      </c>
      <c r="GZ130" s="339">
        <f t="shared" si="243"/>
        <v>-3.6531370521212618E-13</v>
      </c>
      <c r="HA130" s="339">
        <f t="shared" si="243"/>
        <v>-3.6531370521212618E-13</v>
      </c>
      <c r="HB130" s="339">
        <f t="shared" si="243"/>
        <v>-3.6531370521212618E-13</v>
      </c>
      <c r="HC130" s="339">
        <f t="shared" si="243"/>
        <v>-3.6531370521212618E-13</v>
      </c>
      <c r="HD130" s="339">
        <f t="shared" si="243"/>
        <v>-3.6531370521212618E-13</v>
      </c>
      <c r="HE130" s="339">
        <f t="shared" si="243"/>
        <v>-3.6531370521212618E-13</v>
      </c>
      <c r="HF130" s="339">
        <f t="shared" si="243"/>
        <v>-3.6531370521212618E-13</v>
      </c>
      <c r="HG130" s="339">
        <f t="shared" si="243"/>
        <v>-3.6531370521212618E-13</v>
      </c>
      <c r="HH130" s="339">
        <f t="shared" si="243"/>
        <v>-3.6531370521212618E-13</v>
      </c>
      <c r="HI130" s="339">
        <f t="shared" si="243"/>
        <v>-3.6531370521212618E-13</v>
      </c>
      <c r="HJ130" s="339">
        <f t="shared" si="243"/>
        <v>-3.6531370521212618E-13</v>
      </c>
      <c r="HK130" s="339">
        <f t="shared" si="243"/>
        <v>-3.6531370521212618E-13</v>
      </c>
      <c r="HL130" s="339">
        <f t="shared" si="243"/>
        <v>-3.6531370521212618E-13</v>
      </c>
      <c r="HM130" s="339">
        <f t="shared" si="243"/>
        <v>-3.6531370521212618E-13</v>
      </c>
      <c r="HN130" s="339">
        <f t="shared" si="243"/>
        <v>-3.6531370521212618E-13</v>
      </c>
      <c r="HO130" s="339">
        <f t="shared" si="243"/>
        <v>-3.6531370521212618E-13</v>
      </c>
      <c r="HP130" s="339">
        <f t="shared" si="243"/>
        <v>-3.6531370521212618E-13</v>
      </c>
      <c r="HQ130" s="339">
        <f t="shared" si="243"/>
        <v>-3.6531370521212618E-13</v>
      </c>
      <c r="HR130" s="339">
        <f t="shared" si="243"/>
        <v>-3.6531370521212618E-13</v>
      </c>
      <c r="HS130" s="339">
        <f t="shared" si="243"/>
        <v>-3.6531370521212618E-13</v>
      </c>
      <c r="HT130" s="339">
        <f t="shared" si="243"/>
        <v>-3.6531370521212618E-13</v>
      </c>
      <c r="HU130" s="339">
        <f t="shared" si="243"/>
        <v>-3.6531370521212618E-13</v>
      </c>
      <c r="HV130" s="339">
        <f t="shared" si="243"/>
        <v>-3.6531370521212618E-13</v>
      </c>
      <c r="HW130" s="339">
        <f t="shared" si="243"/>
        <v>-3.6531370521212618E-13</v>
      </c>
      <c r="HX130" s="339">
        <f t="shared" si="243"/>
        <v>-3.6531370521212618E-13</v>
      </c>
      <c r="HY130" s="339">
        <f t="shared" si="243"/>
        <v>-3.6531370521212618E-13</v>
      </c>
      <c r="HZ130" s="339">
        <f t="shared" si="243"/>
        <v>-3.6531370521212618E-13</v>
      </c>
      <c r="IA130" s="339">
        <f t="shared" si="243"/>
        <v>-3.6531370521212618E-13</v>
      </c>
      <c r="IB130" s="339">
        <f t="shared" si="243"/>
        <v>-3.6531370521212618E-13</v>
      </c>
      <c r="IC130" s="339">
        <f t="shared" si="243"/>
        <v>-3.6531370521212618E-13</v>
      </c>
      <c r="ID130" s="339">
        <f t="shared" si="243"/>
        <v>-3.6531370521212618E-13</v>
      </c>
      <c r="IE130" s="339">
        <f t="shared" si="243"/>
        <v>-3.6531370521212618E-13</v>
      </c>
      <c r="IF130" s="339">
        <f t="shared" si="243"/>
        <v>-3.6531370521212618E-13</v>
      </c>
      <c r="IG130" s="339">
        <f t="shared" si="243"/>
        <v>-3.6531370521212618E-13</v>
      </c>
      <c r="IH130" s="339">
        <f t="shared" si="243"/>
        <v>-3.6531370521212618E-13</v>
      </c>
      <c r="II130" s="339">
        <f t="shared" si="243"/>
        <v>-3.6531370521212618E-13</v>
      </c>
      <c r="IJ130" s="339">
        <f t="shared" si="243"/>
        <v>-3.6531370521212618E-13</v>
      </c>
      <c r="IK130" s="339">
        <f t="shared" si="243"/>
        <v>-3.6531370521212618E-13</v>
      </c>
      <c r="IL130" s="339">
        <f t="shared" si="243"/>
        <v>-3.6531370521212618E-13</v>
      </c>
      <c r="IM130" s="339">
        <f t="shared" si="243"/>
        <v>-3.6531370521212618E-13</v>
      </c>
      <c r="IN130" s="339">
        <f t="shared" si="243"/>
        <v>-3.6531370521212618E-13</v>
      </c>
      <c r="IO130" s="339">
        <f t="shared" si="243"/>
        <v>-3.6531370521212618E-13</v>
      </c>
      <c r="IP130" s="339">
        <f t="shared" si="243"/>
        <v>-3.6531370521212618E-13</v>
      </c>
      <c r="IQ130" s="339">
        <f t="shared" si="243"/>
        <v>-3.6531370521212618E-13</v>
      </c>
      <c r="IR130" s="339">
        <f t="shared" si="243"/>
        <v>-3.6531370521212618E-13</v>
      </c>
      <c r="IS130" s="339">
        <f t="shared" si="243"/>
        <v>-3.6531370521212618E-13</v>
      </c>
      <c r="IT130" s="339">
        <f t="shared" si="243"/>
        <v>-3.6531370521212618E-13</v>
      </c>
      <c r="IU130" s="339">
        <f t="shared" si="243"/>
        <v>-3.6531370521212618E-13</v>
      </c>
      <c r="IV130" s="339">
        <f t="shared" si="243"/>
        <v>-3.6531370521212618E-13</v>
      </c>
      <c r="IW130" s="339">
        <f t="shared" si="243"/>
        <v>-3.6531370521212618E-13</v>
      </c>
      <c r="IX130" s="339">
        <f t="shared" si="243"/>
        <v>-3.6531370521212618E-13</v>
      </c>
      <c r="IY130" s="339">
        <f t="shared" si="243"/>
        <v>-3.6531370521212618E-13</v>
      </c>
      <c r="IZ130" s="339">
        <f t="shared" ref="IZ130:JV130" si="244">SUM(IZ128:IZ129)</f>
        <v>-3.6531370521212618E-13</v>
      </c>
      <c r="JA130" s="339">
        <f t="shared" si="244"/>
        <v>-3.6531370521212618E-13</v>
      </c>
      <c r="JB130" s="339">
        <f t="shared" si="244"/>
        <v>-3.6531370521212618E-13</v>
      </c>
      <c r="JC130" s="339">
        <f t="shared" si="244"/>
        <v>-3.6531370521212618E-13</v>
      </c>
      <c r="JD130" s="339">
        <f t="shared" si="244"/>
        <v>-3.6531370521212618E-13</v>
      </c>
      <c r="JE130" s="339">
        <f t="shared" si="244"/>
        <v>-3.6531370521212618E-13</v>
      </c>
      <c r="JF130" s="339">
        <f t="shared" si="244"/>
        <v>-3.6531370521212618E-13</v>
      </c>
      <c r="JG130" s="339">
        <f t="shared" si="244"/>
        <v>-3.6531370521212618E-13</v>
      </c>
      <c r="JH130" s="339">
        <f t="shared" si="244"/>
        <v>-3.6531370521212618E-13</v>
      </c>
      <c r="JI130" s="339">
        <f t="shared" si="244"/>
        <v>-3.6531370521212618E-13</v>
      </c>
      <c r="JJ130" s="339">
        <f t="shared" si="244"/>
        <v>-3.6531370521212618E-13</v>
      </c>
      <c r="JK130" s="339">
        <f t="shared" si="244"/>
        <v>-3.6531370521212618E-13</v>
      </c>
      <c r="JL130" s="339">
        <f t="shared" si="244"/>
        <v>-3.6531370521212618E-13</v>
      </c>
      <c r="JM130" s="339">
        <f t="shared" si="244"/>
        <v>-3.6531370521212618E-13</v>
      </c>
      <c r="JN130" s="339">
        <f t="shared" si="244"/>
        <v>-3.6531370521212618E-13</v>
      </c>
      <c r="JO130" s="339">
        <f t="shared" si="244"/>
        <v>-3.6531370521212618E-13</v>
      </c>
      <c r="JP130" s="339">
        <f t="shared" si="244"/>
        <v>-3.6531370521212618E-13</v>
      </c>
      <c r="JQ130" s="339">
        <f t="shared" si="244"/>
        <v>-3.6531370521212618E-13</v>
      </c>
      <c r="JR130" s="339">
        <f t="shared" si="244"/>
        <v>-3.6531370521212618E-13</v>
      </c>
      <c r="JS130" s="339">
        <f t="shared" si="244"/>
        <v>-3.6531370521212618E-13</v>
      </c>
      <c r="JT130" s="339">
        <f t="shared" si="244"/>
        <v>-3.6531370521212618E-13</v>
      </c>
      <c r="JU130" s="339">
        <f t="shared" si="244"/>
        <v>-3.6531370521212618E-13</v>
      </c>
      <c r="JV130" s="339">
        <f t="shared" si="244"/>
        <v>-3.6531370521212618E-13</v>
      </c>
    </row>
    <row r="131" spans="1:282" ht="30" customHeight="1" x14ac:dyDescent="0.25">
      <c r="A131" s="312"/>
      <c r="B131" s="313"/>
      <c r="C131" s="312"/>
      <c r="D131" s="314"/>
      <c r="E131" s="198"/>
      <c r="F131" s="198"/>
      <c r="G131" s="198"/>
      <c r="H131" s="204"/>
      <c r="I131" s="313"/>
      <c r="J131" s="204"/>
      <c r="K131" s="314"/>
      <c r="L131" s="198"/>
      <c r="M131" s="198"/>
      <c r="N131" s="198"/>
      <c r="O131" s="312"/>
      <c r="P131" s="313"/>
      <c r="Q131" s="312"/>
      <c r="R131" s="314"/>
      <c r="S131" s="198"/>
      <c r="T131" s="198"/>
      <c r="U131" s="198"/>
      <c r="X131" s="204"/>
      <c r="Y131" s="205"/>
      <c r="Z131" s="198"/>
      <c r="AA131" s="198"/>
      <c r="AB131" s="198"/>
    </row>
    <row r="136" spans="1:282" x14ac:dyDescent="0.25">
      <c r="C136" s="1"/>
    </row>
    <row r="138" spans="1:282" x14ac:dyDescent="0.25">
      <c r="C138" s="1"/>
    </row>
    <row r="139" spans="1:282" x14ac:dyDescent="0.25">
      <c r="C139" s="1"/>
    </row>
  </sheetData>
  <mergeCells count="13">
    <mergeCell ref="S27:U31"/>
    <mergeCell ref="V27:X27"/>
    <mergeCell ref="Z27:AB31"/>
    <mergeCell ref="AC27:AE27"/>
    <mergeCell ref="A13:L13"/>
    <mergeCell ref="A15:A16"/>
    <mergeCell ref="A22:L22"/>
    <mergeCell ref="A26:L26"/>
    <mergeCell ref="L27:N31"/>
    <mergeCell ref="H27:J27"/>
    <mergeCell ref="E27:G31"/>
    <mergeCell ref="A27:C27"/>
    <mergeCell ref="O27:Q27"/>
  </mergeCells>
  <dataValidations disablePrompts="1" count="3">
    <dataValidation type="list" allowBlank="1" showDropDown="1" showInputMessage="1" showErrorMessage="1" sqref="F41:F43" xr:uid="{A7E4342A-3625-4971-A502-E52B264EA28A}">
      <formula1>#REF!</formula1>
    </dataValidation>
    <dataValidation allowBlank="1" showInputMessage="1" showErrorMessage="1" prompt="The Start Date of Loan is actually the Release of Funds date. The three year loan deferral period begins when funds are released." sqref="A10" xr:uid="{1C31B515-6295-4BAF-A735-9F3860DE9433}"/>
    <dataValidation type="list" allowBlank="1" showInputMessage="1" showErrorMessage="1" sqref="C40:C41" xr:uid="{B27B4DE8-9648-4671-B397-7AC80300D8A4}">
      <formula1>$F$41:$F$43</formula1>
    </dataValidation>
  </dataValidations>
  <pageMargins left="0.7" right="0.7" top="0.75" bottom="0.75" header="0.3" footer="0.3"/>
  <legacy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2CAED-3108-4EC9-95A6-36E16428AF73}">
  <sheetPr codeName="Sheet29">
    <tabColor theme="0" tint="-4.9989318521683403E-2"/>
  </sheetPr>
  <dimension ref="F6:N20"/>
  <sheetViews>
    <sheetView showGridLines="0" zoomScaleNormal="100" workbookViewId="0"/>
  </sheetViews>
  <sheetFormatPr defaultRowHeight="15" x14ac:dyDescent="0.25"/>
  <cols>
    <col min="6" max="6" width="22.5703125" bestFit="1" customWidth="1"/>
    <col min="7" max="7" width="12.28515625" customWidth="1"/>
    <col min="8" max="8" width="11.7109375" customWidth="1"/>
    <col min="9" max="10" width="11.28515625" customWidth="1"/>
    <col min="11" max="11" width="11.5703125" bestFit="1" customWidth="1"/>
    <col min="12" max="12" width="11" customWidth="1"/>
    <col min="13" max="13" width="12.42578125" customWidth="1"/>
  </cols>
  <sheetData>
    <row r="6" spans="6:13" ht="15.75" thickBot="1" x14ac:dyDescent="0.3"/>
    <row r="7" spans="6:13" ht="21" thickBot="1" x14ac:dyDescent="0.35">
      <c r="F7" s="145" t="s">
        <v>487</v>
      </c>
      <c r="G7" s="145"/>
      <c r="H7" s="145"/>
      <c r="I7" s="145"/>
      <c r="J7" s="145"/>
      <c r="K7" s="145"/>
      <c r="L7" s="145"/>
      <c r="M7" s="145"/>
    </row>
    <row r="9" spans="6:13" x14ac:dyDescent="0.25">
      <c r="F9" s="128"/>
      <c r="G9" s="128">
        <f>Start!$G$10</f>
        <v>2023</v>
      </c>
      <c r="H9" s="128">
        <f t="shared" ref="H9:M9" si="0">G9+1</f>
        <v>2024</v>
      </c>
      <c r="I9" s="128">
        <f t="shared" si="0"/>
        <v>2025</v>
      </c>
      <c r="J9" s="128">
        <f t="shared" si="0"/>
        <v>2026</v>
      </c>
      <c r="K9" s="128">
        <f t="shared" si="0"/>
        <v>2027</v>
      </c>
      <c r="L9" s="128">
        <f t="shared" si="0"/>
        <v>2028</v>
      </c>
      <c r="M9" s="309">
        <f t="shared" si="0"/>
        <v>2029</v>
      </c>
    </row>
    <row r="10" spans="6:13" x14ac:dyDescent="0.25">
      <c r="F10" s="70"/>
      <c r="G10" s="70"/>
      <c r="H10" s="70"/>
      <c r="I10" s="70"/>
      <c r="J10" s="70"/>
      <c r="K10" s="70"/>
      <c r="L10" s="70"/>
      <c r="M10" s="70"/>
    </row>
    <row r="11" spans="6:13" x14ac:dyDescent="0.25">
      <c r="F11" s="124" t="s">
        <v>386</v>
      </c>
      <c r="G11" s="130">
        <f>'Funded Debt Tables'!G36</f>
        <v>5000</v>
      </c>
      <c r="H11" s="130">
        <f>'Funded Debt Tables'!H36</f>
        <v>5000</v>
      </c>
      <c r="I11" s="130">
        <f>'Funded Debt Tables'!I36</f>
        <v>5000</v>
      </c>
      <c r="J11" s="130">
        <f>'Funded Debt Tables'!J36</f>
        <v>5000</v>
      </c>
      <c r="K11" s="130">
        <f>'Funded Debt Tables'!K36</f>
        <v>5000</v>
      </c>
      <c r="L11" s="130">
        <f>'Funded Debt Tables'!L36</f>
        <v>5000</v>
      </c>
      <c r="M11" s="130">
        <f>'Funded Debt Tables'!M36</f>
        <v>5000</v>
      </c>
    </row>
    <row r="12" spans="6:13" x14ac:dyDescent="0.25">
      <c r="F12" s="392" t="s">
        <v>387</v>
      </c>
      <c r="G12" s="130">
        <f>'Funded Debt Tables'!G37</f>
        <v>4000</v>
      </c>
      <c r="H12" s="130">
        <f>'Amortization - New RUS Debt'!B19+'Funded Debt Tables'!H37+'Amortization- Refinanced Debt'!B19</f>
        <v>22712.255572241142</v>
      </c>
      <c r="I12" s="130">
        <f>'Amortization - New RUS Debt'!C19+'Funded Debt Tables'!I37+'Amortization- Refinanced Debt'!C19</f>
        <v>51214.931694668972</v>
      </c>
      <c r="J12" s="130">
        <f>'Amortization - New RUS Debt'!D19+'Funded Debt Tables'!J37+'Amortization- Refinanced Debt'!D19</f>
        <v>113617.71699592235</v>
      </c>
      <c r="K12" s="130">
        <f>'Amortization - New RUS Debt'!E19+'Funded Debt Tables'!K37+'Amortization- Refinanced Debt'!E19</f>
        <v>207427.65452329462</v>
      </c>
      <c r="L12" s="130">
        <f>'Amortization - New RUS Debt'!F19+'Funded Debt Tables'!L37+'Amortization- Refinanced Debt'!F19</f>
        <v>268961.54047646676</v>
      </c>
      <c r="M12" s="130">
        <f>'Amortization - New RUS Debt'!G19+'Funded Debt Tables'!M37+'Amortization- Refinanced Debt'!G19</f>
        <v>272129.79072863568</v>
      </c>
    </row>
    <row r="13" spans="6:13" x14ac:dyDescent="0.25">
      <c r="F13" s="392" t="s">
        <v>388</v>
      </c>
      <c r="G13" s="130">
        <f>'Funded Debt Tables'!G38</f>
        <v>13000</v>
      </c>
      <c r="H13" s="130">
        <f>'Amortization - New RUS Debt'!B20+'Funded Debt Tables'!G38+'Amortization- Refinanced Debt'!B20</f>
        <v>47464.755206911199</v>
      </c>
      <c r="I13" s="130">
        <f>'Amortization - New RUS Debt'!C20+'Funded Debt Tables'!H38+'Amortization- Refinanced Debt'!C20</f>
        <v>48160.404084483365</v>
      </c>
      <c r="J13" s="130">
        <f>'Amortization - New RUS Debt'!D20+'Funded Debt Tables'!I38+'Amortization- Refinanced Debt'!D20</f>
        <v>94636.868275228946</v>
      </c>
      <c r="K13" s="130">
        <f>'Amortization - New RUS Debt'!E20+'Funded Debt Tables'!J38+'Amortization- Refinanced Debt'!E20</f>
        <v>188878.51739172501</v>
      </c>
      <c r="L13" s="130">
        <f>'Amortization - New RUS Debt'!F20+'Funded Debt Tables'!K38+'Amortization- Refinanced Debt'!F20</f>
        <v>247423.49451664227</v>
      </c>
      <c r="M13" s="130">
        <f>'Amortization - New RUS Debt'!G20+'Funded Debt Tables'!L38+'Amortization- Refinanced Debt'!G20</f>
        <v>268966.14519069344</v>
      </c>
    </row>
    <row r="14" spans="6:13" x14ac:dyDescent="0.25">
      <c r="F14" s="70" t="s">
        <v>389</v>
      </c>
      <c r="G14" s="130">
        <f t="shared" ref="G14:M14" si="1">SUM(G12:G13)</f>
        <v>17000</v>
      </c>
      <c r="H14" s="130">
        <f t="shared" si="1"/>
        <v>70177.010779152333</v>
      </c>
      <c r="I14" s="130">
        <f t="shared" si="1"/>
        <v>99375.335779152345</v>
      </c>
      <c r="J14" s="130">
        <f t="shared" si="1"/>
        <v>208254.5852711513</v>
      </c>
      <c r="K14" s="130">
        <f t="shared" si="1"/>
        <v>396306.17191501963</v>
      </c>
      <c r="L14" s="130">
        <f t="shared" si="1"/>
        <v>516385.03499310906</v>
      </c>
      <c r="M14" s="130">
        <f t="shared" si="1"/>
        <v>541095.93591932906</v>
      </c>
    </row>
    <row r="15" spans="6:13" x14ac:dyDescent="0.25">
      <c r="F15" s="70"/>
      <c r="G15" s="129"/>
      <c r="H15" s="129"/>
      <c r="I15" s="129"/>
      <c r="J15" s="129"/>
      <c r="K15" s="129"/>
      <c r="L15" s="129"/>
      <c r="M15" s="129"/>
    </row>
    <row r="16" spans="6:13" x14ac:dyDescent="0.25">
      <c r="F16" s="392" t="s">
        <v>390</v>
      </c>
      <c r="G16" s="130">
        <f>'Funded Debt Tables'!G41</f>
        <v>135000</v>
      </c>
      <c r="H16" s="130">
        <f>'Amortization - New RUS Debt'!B23+'Funded Debt Tables'!G41+'Amortization- Refinanced Debt'!B23</f>
        <v>1004947.5959155166</v>
      </c>
      <c r="I16" s="130">
        <f>'Amortization - New RUS Debt'!C23+'Funded Debt Tables'!H41+'Amortization- Refinanced Debt'!C23</f>
        <v>1763135.7276402877</v>
      </c>
      <c r="J16" s="130">
        <f>'Amortization - New RUS Debt'!D23+'Funded Debt Tables'!I41+'Amortization- Refinanced Debt'!D23</f>
        <v>3274908.2102485625</v>
      </c>
      <c r="K16" s="130">
        <f>'Amortization - New RUS Debt'!E23+'Funded Debt Tables'!J41+'Amortization- Refinanced Debt'!E23</f>
        <v>5293351.7157319197</v>
      </c>
      <c r="L16" s="130">
        <f>'Amortization - New RUS Debt'!F23+'Funded Debt Tables'!K41+'Amortization- Refinanced Debt'!F23</f>
        <v>5594602.5705412263</v>
      </c>
      <c r="M16" s="130">
        <f>'Amortization - New RUS Debt'!G23+'Funded Debt Tables'!L41</f>
        <v>75000</v>
      </c>
    </row>
    <row r="17" spans="6:14" x14ac:dyDescent="0.25">
      <c r="F17" s="393" t="s">
        <v>391</v>
      </c>
      <c r="G17" s="131">
        <f>'Funded Debt Tables'!G42</f>
        <v>13000</v>
      </c>
      <c r="H17" s="131">
        <f>'Amortization - New RUS Debt'!B24+'Funded Debt Tables'!H42+'Amortization- Refinanced Debt'!B24</f>
        <v>48160.404084483365</v>
      </c>
      <c r="I17" s="131">
        <f>'Amortization - New RUS Debt'!C24+'Funded Debt Tables'!I42+'Amortization- Refinanced Debt'!C24</f>
        <v>99636.868275228946</v>
      </c>
      <c r="J17" s="131">
        <f>'Amortization - New RUS Debt'!D24+'Funded Debt Tables'!J42+'Amortization- Refinanced Debt'!D24</f>
        <v>188878.51739172501</v>
      </c>
      <c r="K17" s="131">
        <f>'Amortization - New RUS Debt'!E24+'Funded Debt Tables'!K42+'Amortization- Refinanced Debt'!E24</f>
        <v>247423.49451664227</v>
      </c>
      <c r="L17" s="131">
        <f>'Amortization - New RUS Debt'!F24+'Funded Debt Tables'!L42+'Amortization- Refinanced Debt'!F24</f>
        <v>268966.14519069344</v>
      </c>
      <c r="M17" s="131">
        <f>'Amortization - New RUS Debt'!G24+'Funded Debt Tables'!M42</f>
        <v>0</v>
      </c>
    </row>
    <row r="18" spans="6:14" ht="15.75" thickBot="1" x14ac:dyDescent="0.3">
      <c r="F18" s="132" t="s">
        <v>392</v>
      </c>
      <c r="G18" s="133">
        <f t="shared" ref="G18:L18" si="2">SUM(G16:G17)</f>
        <v>148000</v>
      </c>
      <c r="H18" s="133">
        <f t="shared" si="2"/>
        <v>1053108</v>
      </c>
      <c r="I18" s="133">
        <f t="shared" si="2"/>
        <v>1862772.5959155166</v>
      </c>
      <c r="J18" s="133">
        <f t="shared" si="2"/>
        <v>3463786.7276402875</v>
      </c>
      <c r="K18" s="133">
        <f t="shared" si="2"/>
        <v>5540775.2102485616</v>
      </c>
      <c r="L18" s="133">
        <f t="shared" si="2"/>
        <v>5863568.7157319197</v>
      </c>
      <c r="M18" s="133">
        <f>SUM(M16:M17)</f>
        <v>75000</v>
      </c>
    </row>
    <row r="19" spans="6:14" ht="15.75" thickTop="1" x14ac:dyDescent="0.25"/>
    <row r="20" spans="6:14" x14ac:dyDescent="0.25">
      <c r="F20" s="203"/>
      <c r="G20" s="203"/>
      <c r="H20" s="203"/>
      <c r="I20" s="203"/>
      <c r="J20" s="203"/>
      <c r="K20" s="203"/>
      <c r="L20" s="203"/>
      <c r="M20" s="203"/>
      <c r="N20" s="203"/>
    </row>
  </sheetData>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04B98-CD27-4F64-866D-16877BCE6BB1}">
  <sheetPr codeName="Sheet21">
    <tabColor theme="7" tint="0.79998168889431442"/>
  </sheetPr>
  <dimension ref="E7:O17"/>
  <sheetViews>
    <sheetView showGridLines="0" workbookViewId="0"/>
  </sheetViews>
  <sheetFormatPr defaultRowHeight="15" x14ac:dyDescent="0.25"/>
  <cols>
    <col min="5" max="5" width="31.28515625" bestFit="1" customWidth="1"/>
    <col min="6" max="15" width="14.42578125" customWidth="1"/>
  </cols>
  <sheetData>
    <row r="7" spans="5:15" ht="15.75" thickBot="1" x14ac:dyDescent="0.3"/>
    <row r="8" spans="5:15" ht="21" thickBot="1" x14ac:dyDescent="0.35">
      <c r="E8" s="145" t="s">
        <v>488</v>
      </c>
      <c r="F8" s="145"/>
      <c r="G8" s="145"/>
      <c r="H8" s="145"/>
      <c r="I8" s="145"/>
      <c r="J8" s="145"/>
      <c r="K8" s="145"/>
      <c r="L8" s="145"/>
      <c r="M8" s="145"/>
      <c r="N8" s="145"/>
      <c r="O8" s="145"/>
    </row>
    <row r="9" spans="5:15" ht="21" thickBot="1" x14ac:dyDescent="0.35">
      <c r="E9" s="145"/>
      <c r="F9" s="62">
        <f>Start!G10-4</f>
        <v>2019</v>
      </c>
      <c r="G9" s="62">
        <f>F9+1</f>
        <v>2020</v>
      </c>
      <c r="H9" s="62">
        <f t="shared" ref="H9:O9" si="0">G9+1</f>
        <v>2021</v>
      </c>
      <c r="I9" s="62">
        <f t="shared" si="0"/>
        <v>2022</v>
      </c>
      <c r="J9" s="62">
        <f t="shared" si="0"/>
        <v>2023</v>
      </c>
      <c r="K9" s="62">
        <f t="shared" si="0"/>
        <v>2024</v>
      </c>
      <c r="L9" s="62">
        <f t="shared" si="0"/>
        <v>2025</v>
      </c>
      <c r="M9" s="62">
        <f t="shared" si="0"/>
        <v>2026</v>
      </c>
      <c r="N9" s="62">
        <f t="shared" si="0"/>
        <v>2027</v>
      </c>
      <c r="O9" s="62">
        <f t="shared" si="0"/>
        <v>2028</v>
      </c>
    </row>
    <row r="10" spans="5:15" x14ac:dyDescent="0.25">
      <c r="E10" s="124" t="s">
        <v>489</v>
      </c>
      <c r="F10" s="83">
        <v>100</v>
      </c>
      <c r="G10" s="83">
        <v>100</v>
      </c>
      <c r="H10" s="83">
        <v>100</v>
      </c>
      <c r="I10" s="83">
        <v>100</v>
      </c>
      <c r="J10" s="83">
        <v>100</v>
      </c>
      <c r="K10" s="83">
        <v>100</v>
      </c>
      <c r="L10" s="83">
        <v>100</v>
      </c>
      <c r="M10" s="83">
        <v>100</v>
      </c>
      <c r="N10" s="83">
        <v>100</v>
      </c>
      <c r="O10" s="83">
        <v>100</v>
      </c>
    </row>
    <row r="11" spans="5:15" x14ac:dyDescent="0.25">
      <c r="E11" s="124" t="s">
        <v>489</v>
      </c>
      <c r="F11" s="83">
        <v>50</v>
      </c>
      <c r="G11" s="83">
        <v>50</v>
      </c>
      <c r="H11" s="83">
        <v>50</v>
      </c>
      <c r="I11" s="83">
        <v>50</v>
      </c>
      <c r="J11" s="83">
        <v>50</v>
      </c>
      <c r="K11" s="83">
        <v>50</v>
      </c>
      <c r="L11" s="83">
        <v>50</v>
      </c>
      <c r="M11" s="83">
        <v>50</v>
      </c>
      <c r="N11" s="83">
        <v>50</v>
      </c>
      <c r="O11" s="83">
        <v>50</v>
      </c>
    </row>
    <row r="12" spans="5:15" x14ac:dyDescent="0.25">
      <c r="E12" s="395" t="s">
        <v>490</v>
      </c>
      <c r="F12" s="146">
        <f>SUM(F10:F11)</f>
        <v>150</v>
      </c>
      <c r="G12" s="146">
        <f t="shared" ref="G12:O12" si="1">SUM(G10:G11)</f>
        <v>150</v>
      </c>
      <c r="H12" s="146">
        <f t="shared" si="1"/>
        <v>150</v>
      </c>
      <c r="I12" s="146">
        <f t="shared" si="1"/>
        <v>150</v>
      </c>
      <c r="J12" s="146">
        <f t="shared" si="1"/>
        <v>150</v>
      </c>
      <c r="K12" s="146">
        <f t="shared" si="1"/>
        <v>150</v>
      </c>
      <c r="L12" s="146">
        <f t="shared" si="1"/>
        <v>150</v>
      </c>
      <c r="M12" s="146">
        <f t="shared" si="1"/>
        <v>150</v>
      </c>
      <c r="N12" s="146">
        <f t="shared" si="1"/>
        <v>150</v>
      </c>
      <c r="O12" s="146">
        <f t="shared" si="1"/>
        <v>150</v>
      </c>
    </row>
    <row r="13" spans="5:15" x14ac:dyDescent="0.25">
      <c r="E13" s="124" t="s">
        <v>491</v>
      </c>
      <c r="F13" s="83">
        <v>50</v>
      </c>
      <c r="G13" s="83">
        <v>50</v>
      </c>
      <c r="H13" s="83">
        <v>50</v>
      </c>
      <c r="I13" s="83">
        <v>50</v>
      </c>
      <c r="J13" s="83">
        <v>50</v>
      </c>
      <c r="K13" s="83">
        <v>50</v>
      </c>
      <c r="L13" s="83">
        <v>50</v>
      </c>
      <c r="M13" s="83">
        <v>50</v>
      </c>
      <c r="N13" s="83">
        <v>50</v>
      </c>
      <c r="O13" s="83">
        <v>50</v>
      </c>
    </row>
    <row r="14" spans="5:15" x14ac:dyDescent="0.25">
      <c r="E14" s="124" t="s">
        <v>491</v>
      </c>
      <c r="F14" s="83">
        <v>25</v>
      </c>
      <c r="G14" s="83">
        <v>25</v>
      </c>
      <c r="H14" s="83">
        <v>25</v>
      </c>
      <c r="I14" s="83">
        <v>25</v>
      </c>
      <c r="J14" s="83">
        <v>25</v>
      </c>
      <c r="K14" s="83">
        <v>25</v>
      </c>
      <c r="L14" s="83">
        <v>25</v>
      </c>
      <c r="M14" s="83">
        <v>25</v>
      </c>
      <c r="N14" s="83">
        <v>25</v>
      </c>
      <c r="O14" s="83">
        <v>25</v>
      </c>
    </row>
    <row r="15" spans="5:15" x14ac:dyDescent="0.25">
      <c r="E15" s="135" t="s">
        <v>492</v>
      </c>
      <c r="F15" s="147">
        <f>SUM(F13:F14)</f>
        <v>75</v>
      </c>
      <c r="G15" s="147">
        <f t="shared" ref="G15:O15" si="2">SUM(G13:G14)</f>
        <v>75</v>
      </c>
      <c r="H15" s="147">
        <f t="shared" si="2"/>
        <v>75</v>
      </c>
      <c r="I15" s="147">
        <f t="shared" si="2"/>
        <v>75</v>
      </c>
      <c r="J15" s="147">
        <f t="shared" si="2"/>
        <v>75</v>
      </c>
      <c r="K15" s="147">
        <f t="shared" si="2"/>
        <v>75</v>
      </c>
      <c r="L15" s="147">
        <f t="shared" si="2"/>
        <v>75</v>
      </c>
      <c r="M15" s="147">
        <f t="shared" si="2"/>
        <v>75</v>
      </c>
      <c r="N15" s="147">
        <f t="shared" si="2"/>
        <v>75</v>
      </c>
      <c r="O15" s="147">
        <f t="shared" si="2"/>
        <v>75</v>
      </c>
    </row>
    <row r="16" spans="5:15" ht="15.75" thickBot="1" x14ac:dyDescent="0.3">
      <c r="E16" s="136" t="s">
        <v>493</v>
      </c>
      <c r="F16" s="148">
        <f>F12-F15</f>
        <v>75</v>
      </c>
      <c r="G16" s="148">
        <f t="shared" ref="G16:O16" si="3">G12-G15</f>
        <v>75</v>
      </c>
      <c r="H16" s="148">
        <f t="shared" si="3"/>
        <v>75</v>
      </c>
      <c r="I16" s="148">
        <f t="shared" si="3"/>
        <v>75</v>
      </c>
      <c r="J16" s="148">
        <f t="shared" si="3"/>
        <v>75</v>
      </c>
      <c r="K16" s="148">
        <f t="shared" si="3"/>
        <v>75</v>
      </c>
      <c r="L16" s="148">
        <f t="shared" si="3"/>
        <v>75</v>
      </c>
      <c r="M16" s="148">
        <f t="shared" si="3"/>
        <v>75</v>
      </c>
      <c r="N16" s="148">
        <f t="shared" si="3"/>
        <v>75</v>
      </c>
      <c r="O16" s="148">
        <f t="shared" si="3"/>
        <v>75</v>
      </c>
    </row>
    <row r="17" ht="15.75" thickTop="1" x14ac:dyDescent="0.25"/>
  </sheetData>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F08B7-152F-41B0-9C8B-81B089408601}">
  <sheetPr codeName="Sheet23">
    <tabColor theme="7" tint="0.79998168889431442"/>
  </sheetPr>
  <dimension ref="E7:O18"/>
  <sheetViews>
    <sheetView showGridLines="0" workbookViewId="0"/>
  </sheetViews>
  <sheetFormatPr defaultRowHeight="15" x14ac:dyDescent="0.25"/>
  <cols>
    <col min="5" max="5" width="39.42578125" bestFit="1" customWidth="1"/>
    <col min="6" max="15" width="14.42578125" customWidth="1"/>
  </cols>
  <sheetData>
    <row r="7" spans="5:15" ht="15.75" thickBot="1" x14ac:dyDescent="0.3"/>
    <row r="8" spans="5:15" ht="21" thickBot="1" x14ac:dyDescent="0.35">
      <c r="E8" s="145" t="s">
        <v>494</v>
      </c>
      <c r="F8" s="145"/>
      <c r="G8" s="145"/>
      <c r="H8" s="145"/>
      <c r="I8" s="145"/>
      <c r="J8" s="145"/>
      <c r="K8" s="145"/>
      <c r="L8" s="145"/>
      <c r="M8" s="145"/>
      <c r="N8" s="145"/>
      <c r="O8" s="145"/>
    </row>
    <row r="9" spans="5:15" ht="21" thickBot="1" x14ac:dyDescent="0.35">
      <c r="E9" s="145"/>
      <c r="F9" s="96">
        <f>Start!G10-4</f>
        <v>2019</v>
      </c>
      <c r="G9" s="96">
        <f>F9+1</f>
        <v>2020</v>
      </c>
      <c r="H9" s="96">
        <f t="shared" ref="H9:O9" si="0">G9+1</f>
        <v>2021</v>
      </c>
      <c r="I9" s="96">
        <f t="shared" si="0"/>
        <v>2022</v>
      </c>
      <c r="J9" s="96">
        <f t="shared" si="0"/>
        <v>2023</v>
      </c>
      <c r="K9" s="96">
        <f t="shared" si="0"/>
        <v>2024</v>
      </c>
      <c r="L9" s="96">
        <f t="shared" si="0"/>
        <v>2025</v>
      </c>
      <c r="M9" s="96">
        <f t="shared" si="0"/>
        <v>2026</v>
      </c>
      <c r="N9" s="96">
        <f t="shared" si="0"/>
        <v>2027</v>
      </c>
      <c r="O9" s="96">
        <f t="shared" si="0"/>
        <v>2028</v>
      </c>
    </row>
    <row r="10" spans="5:15" x14ac:dyDescent="0.25">
      <c r="E10" s="395" t="s">
        <v>495</v>
      </c>
      <c r="F10" s="138"/>
      <c r="G10" s="138"/>
      <c r="H10" s="138"/>
      <c r="I10" s="138"/>
      <c r="J10" s="134">
        <v>0</v>
      </c>
      <c r="K10" s="146">
        <f>J17</f>
        <v>6313650</v>
      </c>
      <c r="L10" s="146">
        <f>K17</f>
        <v>6998867</v>
      </c>
      <c r="M10" s="146">
        <f>L17</f>
        <v>10035738</v>
      </c>
      <c r="N10" s="146">
        <f>M17</f>
        <v>15750425</v>
      </c>
      <c r="O10" s="146">
        <f>N17</f>
        <v>21957434</v>
      </c>
    </row>
    <row r="11" spans="5:15" x14ac:dyDescent="0.25">
      <c r="E11" s="124" t="s">
        <v>496</v>
      </c>
      <c r="F11" s="113"/>
      <c r="G11" s="113"/>
      <c r="H11" s="113"/>
      <c r="I11" s="113"/>
      <c r="J11" s="151">
        <f>'Capital Investment Schedule'!J93</f>
        <v>0</v>
      </c>
      <c r="K11" s="151">
        <f>'Capital Investment Schedule'!K93</f>
        <v>660217</v>
      </c>
      <c r="L11" s="151">
        <f>'Capital Investment Schedule'!L93</f>
        <v>1735650</v>
      </c>
      <c r="M11" s="151">
        <f>'Capital Investment Schedule'!M93</f>
        <v>3431301</v>
      </c>
      <c r="N11" s="151">
        <f>'Capital Investment Schedule'!N93</f>
        <v>4561734</v>
      </c>
      <c r="O11" s="151">
        <f>'Capital Investment Schedule'!O93</f>
        <v>1250434</v>
      </c>
    </row>
    <row r="12" spans="5:15" x14ac:dyDescent="0.25">
      <c r="E12" s="124" t="s">
        <v>497</v>
      </c>
      <c r="F12" s="113"/>
      <c r="G12" s="113"/>
      <c r="H12" s="113"/>
      <c r="I12" s="113"/>
      <c r="J12" s="151">
        <f>'Capital Investment Schedule'!V93</f>
        <v>6313650</v>
      </c>
      <c r="K12" s="151">
        <f>'Capital Investment Schedule'!W93</f>
        <v>25000</v>
      </c>
      <c r="L12" s="151">
        <f>'Capital Investment Schedule'!X93</f>
        <v>1301221</v>
      </c>
      <c r="M12" s="151">
        <f>'Capital Investment Schedule'!Y93</f>
        <v>2283386</v>
      </c>
      <c r="N12" s="151">
        <f>'Capital Investment Schedule'!Z93</f>
        <v>1645275</v>
      </c>
      <c r="O12" s="151">
        <f>'Capital Investment Schedule'!AA93</f>
        <v>1007164</v>
      </c>
    </row>
    <row r="13" spans="5:15" x14ac:dyDescent="0.25">
      <c r="E13" s="124" t="s">
        <v>498</v>
      </c>
      <c r="F13" s="113"/>
      <c r="G13" s="113"/>
      <c r="H13" s="113"/>
      <c r="I13" s="113"/>
      <c r="J13" s="83">
        <v>0</v>
      </c>
      <c r="K13" s="83">
        <v>0</v>
      </c>
      <c r="L13" s="83">
        <v>0</v>
      </c>
      <c r="M13" s="83">
        <v>0</v>
      </c>
      <c r="N13" s="83">
        <v>0</v>
      </c>
      <c r="O13" s="83">
        <v>0</v>
      </c>
    </row>
    <row r="14" spans="5:15" x14ac:dyDescent="0.25">
      <c r="E14" s="124" t="s">
        <v>499</v>
      </c>
      <c r="F14" s="113"/>
      <c r="G14" s="113"/>
      <c r="H14" s="113"/>
      <c r="I14" s="113"/>
      <c r="J14" s="83">
        <v>0</v>
      </c>
      <c r="K14" s="83">
        <v>0</v>
      </c>
      <c r="L14" s="83">
        <v>0</v>
      </c>
      <c r="M14" s="83">
        <v>0</v>
      </c>
      <c r="N14" s="83">
        <v>0</v>
      </c>
      <c r="O14" s="83">
        <v>0</v>
      </c>
    </row>
    <row r="15" spans="5:15" x14ac:dyDescent="0.25">
      <c r="E15" s="124" t="s">
        <v>500</v>
      </c>
      <c r="F15" s="113"/>
      <c r="G15" s="113"/>
      <c r="H15" s="113"/>
      <c r="I15" s="113"/>
      <c r="J15" s="83">
        <v>0</v>
      </c>
      <c r="K15" s="83">
        <v>0</v>
      </c>
      <c r="L15" s="83">
        <v>0</v>
      </c>
      <c r="M15" s="83">
        <v>0</v>
      </c>
      <c r="N15" s="83">
        <v>0</v>
      </c>
      <c r="O15" s="83">
        <v>0</v>
      </c>
    </row>
    <row r="16" spans="5:15" x14ac:dyDescent="0.25">
      <c r="E16" s="125" t="s">
        <v>501</v>
      </c>
      <c r="F16" s="139"/>
      <c r="G16" s="139"/>
      <c r="H16" s="139"/>
      <c r="I16" s="139"/>
      <c r="J16" s="84">
        <v>0</v>
      </c>
      <c r="K16" s="84">
        <v>0</v>
      </c>
      <c r="L16" s="84">
        <v>0</v>
      </c>
      <c r="M16" s="84">
        <v>0</v>
      </c>
      <c r="N16" s="84">
        <v>0</v>
      </c>
      <c r="O16" s="84">
        <v>0</v>
      </c>
    </row>
    <row r="17" spans="5:15" ht="15.75" thickBot="1" x14ac:dyDescent="0.3">
      <c r="E17" s="136" t="s">
        <v>502</v>
      </c>
      <c r="F17" s="140"/>
      <c r="G17" s="140"/>
      <c r="H17" s="140"/>
      <c r="I17" s="140"/>
      <c r="J17" s="148">
        <f t="shared" ref="J17:O17" si="1">SUM(J10:J13)-SUM(J14:J16)</f>
        <v>6313650</v>
      </c>
      <c r="K17" s="148">
        <f t="shared" si="1"/>
        <v>6998867</v>
      </c>
      <c r="L17" s="148">
        <f t="shared" si="1"/>
        <v>10035738</v>
      </c>
      <c r="M17" s="148">
        <f t="shared" si="1"/>
        <v>15750425</v>
      </c>
      <c r="N17" s="148">
        <f t="shared" si="1"/>
        <v>21957434</v>
      </c>
      <c r="O17" s="148">
        <f t="shared" si="1"/>
        <v>24215032</v>
      </c>
    </row>
    <row r="18" spans="5:15" ht="15.75" thickTop="1" x14ac:dyDescent="0.25"/>
  </sheetData>
  <pageMargins left="0.7" right="0.7" top="0.75" bottom="0.75" header="0.3" footer="0.3"/>
  <pageSetup orientation="portrait" horizontalDpi="1200" verticalDpi="12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A959E-7180-4B49-8682-F85C9493D2F6}">
  <sheetPr codeName="Sheet22">
    <tabColor theme="7" tint="0.79998168889431442"/>
  </sheetPr>
  <dimension ref="E7:O28"/>
  <sheetViews>
    <sheetView showGridLines="0" workbookViewId="0"/>
  </sheetViews>
  <sheetFormatPr defaultRowHeight="15" x14ac:dyDescent="0.25"/>
  <cols>
    <col min="5" max="5" width="38.42578125" style="80" customWidth="1"/>
    <col min="6" max="15" width="14.42578125" customWidth="1"/>
  </cols>
  <sheetData>
    <row r="7" spans="5:15" ht="15.75" thickBot="1" x14ac:dyDescent="0.3"/>
    <row r="8" spans="5:15" ht="21" thickBot="1" x14ac:dyDescent="0.35">
      <c r="E8" s="310" t="s">
        <v>24</v>
      </c>
      <c r="F8" s="310"/>
      <c r="G8" s="310"/>
      <c r="H8" s="310"/>
      <c r="I8" s="310"/>
      <c r="J8" s="310"/>
      <c r="K8" s="310"/>
      <c r="L8" s="310"/>
      <c r="M8" s="310"/>
      <c r="N8" s="310"/>
      <c r="O8" s="310"/>
    </row>
    <row r="9" spans="5:15" ht="21" thickBot="1" x14ac:dyDescent="0.35">
      <c r="E9" s="310"/>
      <c r="F9" s="96">
        <f>Start!G10-4</f>
        <v>2019</v>
      </c>
      <c r="G9" s="96">
        <f>F9+1</f>
        <v>2020</v>
      </c>
      <c r="H9" s="96">
        <f t="shared" ref="H9:O9" si="0">G9+1</f>
        <v>2021</v>
      </c>
      <c r="I9" s="96">
        <f t="shared" si="0"/>
        <v>2022</v>
      </c>
      <c r="J9" s="96">
        <f t="shared" si="0"/>
        <v>2023</v>
      </c>
      <c r="K9" s="96">
        <f t="shared" si="0"/>
        <v>2024</v>
      </c>
      <c r="L9" s="96">
        <f t="shared" si="0"/>
        <v>2025</v>
      </c>
      <c r="M9" s="96">
        <f t="shared" si="0"/>
        <v>2026</v>
      </c>
      <c r="N9" s="96">
        <f t="shared" si="0"/>
        <v>2027</v>
      </c>
      <c r="O9" s="96">
        <f t="shared" si="0"/>
        <v>2028</v>
      </c>
    </row>
    <row r="10" spans="5:15" ht="30" x14ac:dyDescent="0.25">
      <c r="E10" s="397" t="s">
        <v>30</v>
      </c>
      <c r="F10" s="142">
        <v>100</v>
      </c>
      <c r="G10" s="142">
        <v>100</v>
      </c>
      <c r="H10" s="142">
        <v>100</v>
      </c>
      <c r="I10" s="142">
        <v>100</v>
      </c>
      <c r="J10" s="142">
        <v>100</v>
      </c>
      <c r="K10" s="142">
        <v>100</v>
      </c>
      <c r="L10" s="142">
        <v>100</v>
      </c>
      <c r="M10" s="142">
        <v>100</v>
      </c>
      <c r="N10" s="142">
        <v>100</v>
      </c>
      <c r="O10" s="142">
        <v>100</v>
      </c>
    </row>
    <row r="11" spans="5:15" x14ac:dyDescent="0.25">
      <c r="E11" s="397" t="s">
        <v>41</v>
      </c>
      <c r="F11" s="142">
        <v>125</v>
      </c>
      <c r="G11" s="142">
        <v>125</v>
      </c>
      <c r="H11" s="142">
        <v>125</v>
      </c>
      <c r="I11" s="142">
        <v>125</v>
      </c>
      <c r="J11" s="142">
        <v>125</v>
      </c>
      <c r="K11" s="142">
        <v>125</v>
      </c>
      <c r="L11" s="142">
        <v>125</v>
      </c>
      <c r="M11" s="142">
        <v>125</v>
      </c>
      <c r="N11" s="142">
        <v>125</v>
      </c>
      <c r="O11" s="142">
        <v>125</v>
      </c>
    </row>
    <row r="12" spans="5:15" ht="30" x14ac:dyDescent="0.25">
      <c r="E12" s="397" t="s">
        <v>51</v>
      </c>
      <c r="F12" s="142">
        <v>150</v>
      </c>
      <c r="G12" s="142">
        <v>150</v>
      </c>
      <c r="H12" s="142">
        <v>150</v>
      </c>
      <c r="I12" s="142">
        <v>150</v>
      </c>
      <c r="J12" s="142">
        <v>150</v>
      </c>
      <c r="K12" s="142">
        <v>150</v>
      </c>
      <c r="L12" s="142">
        <v>150</v>
      </c>
      <c r="M12" s="142">
        <v>150</v>
      </c>
      <c r="N12" s="142">
        <v>150</v>
      </c>
      <c r="O12" s="142">
        <v>150</v>
      </c>
    </row>
    <row r="13" spans="5:15" ht="30" x14ac:dyDescent="0.25">
      <c r="E13" s="397" t="s">
        <v>59</v>
      </c>
      <c r="F13" s="142">
        <v>175</v>
      </c>
      <c r="G13" s="142">
        <v>175</v>
      </c>
      <c r="H13" s="142">
        <v>175</v>
      </c>
      <c r="I13" s="142">
        <v>175</v>
      </c>
      <c r="J13" s="142">
        <v>175</v>
      </c>
      <c r="K13" s="142">
        <v>175</v>
      </c>
      <c r="L13" s="142">
        <v>175</v>
      </c>
      <c r="M13" s="142">
        <v>175</v>
      </c>
      <c r="N13" s="142">
        <v>175</v>
      </c>
      <c r="O13" s="142">
        <v>175</v>
      </c>
    </row>
    <row r="14" spans="5:15" ht="30" x14ac:dyDescent="0.25">
      <c r="E14" s="397" t="s">
        <v>66</v>
      </c>
      <c r="F14" s="142">
        <v>200</v>
      </c>
      <c r="G14" s="142">
        <v>200</v>
      </c>
      <c r="H14" s="142">
        <v>200</v>
      </c>
      <c r="I14" s="142">
        <v>200</v>
      </c>
      <c r="J14" s="142">
        <v>200</v>
      </c>
      <c r="K14" s="142">
        <v>200</v>
      </c>
      <c r="L14" s="142">
        <v>200</v>
      </c>
      <c r="M14" s="142">
        <v>200</v>
      </c>
      <c r="N14" s="142">
        <v>200</v>
      </c>
      <c r="O14" s="142">
        <v>200</v>
      </c>
    </row>
    <row r="15" spans="5:15" ht="30" x14ac:dyDescent="0.25">
      <c r="E15" s="397" t="s">
        <v>72</v>
      </c>
      <c r="F15" s="142">
        <v>225</v>
      </c>
      <c r="G15" s="142">
        <v>225</v>
      </c>
      <c r="H15" s="142">
        <v>225</v>
      </c>
      <c r="I15" s="142">
        <v>225</v>
      </c>
      <c r="J15" s="142">
        <v>225</v>
      </c>
      <c r="K15" s="142">
        <v>225</v>
      </c>
      <c r="L15" s="142">
        <v>225</v>
      </c>
      <c r="M15" s="142">
        <v>225</v>
      </c>
      <c r="N15" s="142">
        <v>225</v>
      </c>
      <c r="O15" s="142">
        <v>225</v>
      </c>
    </row>
    <row r="16" spans="5:15" x14ac:dyDescent="0.25">
      <c r="E16" s="397" t="s">
        <v>80</v>
      </c>
      <c r="F16" s="142">
        <v>250</v>
      </c>
      <c r="G16" s="142">
        <v>250</v>
      </c>
      <c r="H16" s="142">
        <v>250</v>
      </c>
      <c r="I16" s="142">
        <v>250</v>
      </c>
      <c r="J16" s="142">
        <v>250</v>
      </c>
      <c r="K16" s="142">
        <v>250</v>
      </c>
      <c r="L16" s="142">
        <v>250</v>
      </c>
      <c r="M16" s="142">
        <v>250</v>
      </c>
      <c r="N16" s="142">
        <v>250</v>
      </c>
      <c r="O16" s="142">
        <v>250</v>
      </c>
    </row>
    <row r="17" spans="5:15" ht="45" x14ac:dyDescent="0.25">
      <c r="E17" s="397" t="s">
        <v>86</v>
      </c>
      <c r="F17" s="142">
        <v>275</v>
      </c>
      <c r="G17" s="142">
        <v>275</v>
      </c>
      <c r="H17" s="142">
        <v>275</v>
      </c>
      <c r="I17" s="142">
        <v>275</v>
      </c>
      <c r="J17" s="142">
        <v>275</v>
      </c>
      <c r="K17" s="142">
        <v>275</v>
      </c>
      <c r="L17" s="142">
        <v>275</v>
      </c>
      <c r="M17" s="142">
        <v>275</v>
      </c>
      <c r="N17" s="142">
        <v>275</v>
      </c>
      <c r="O17" s="142">
        <v>275</v>
      </c>
    </row>
    <row r="18" spans="5:15" x14ac:dyDescent="0.25">
      <c r="E18" s="397" t="s">
        <v>92</v>
      </c>
      <c r="F18" s="142">
        <v>300</v>
      </c>
      <c r="G18" s="142">
        <v>300</v>
      </c>
      <c r="H18" s="142">
        <v>300</v>
      </c>
      <c r="I18" s="142">
        <v>300</v>
      </c>
      <c r="J18" s="142">
        <v>300</v>
      </c>
      <c r="K18" s="142">
        <v>300</v>
      </c>
      <c r="L18" s="142">
        <v>300</v>
      </c>
      <c r="M18" s="142">
        <v>300</v>
      </c>
      <c r="N18" s="142">
        <v>300</v>
      </c>
      <c r="O18" s="142">
        <v>300</v>
      </c>
    </row>
    <row r="19" spans="5:15" x14ac:dyDescent="0.25">
      <c r="E19" s="397" t="s">
        <v>97</v>
      </c>
      <c r="F19" s="142">
        <v>325</v>
      </c>
      <c r="G19" s="142">
        <v>325</v>
      </c>
      <c r="H19" s="142">
        <v>325</v>
      </c>
      <c r="I19" s="142">
        <v>325</v>
      </c>
      <c r="J19" s="142">
        <v>325</v>
      </c>
      <c r="K19" s="142">
        <v>325</v>
      </c>
      <c r="L19" s="142">
        <v>325</v>
      </c>
      <c r="M19" s="142">
        <v>325</v>
      </c>
      <c r="N19" s="142">
        <v>325</v>
      </c>
      <c r="O19" s="142">
        <v>325</v>
      </c>
    </row>
    <row r="20" spans="5:15" x14ac:dyDescent="0.25">
      <c r="E20" s="397" t="s">
        <v>103</v>
      </c>
      <c r="F20" s="142">
        <v>350</v>
      </c>
      <c r="G20" s="142">
        <v>350</v>
      </c>
      <c r="H20" s="142">
        <v>350</v>
      </c>
      <c r="I20" s="142">
        <v>350</v>
      </c>
      <c r="J20" s="142">
        <v>350</v>
      </c>
      <c r="K20" s="142">
        <v>350</v>
      </c>
      <c r="L20" s="142">
        <v>350</v>
      </c>
      <c r="M20" s="142">
        <v>350</v>
      </c>
      <c r="N20" s="142">
        <v>350</v>
      </c>
      <c r="O20" s="142">
        <v>350</v>
      </c>
    </row>
    <row r="21" spans="5:15" ht="30" x14ac:dyDescent="0.25">
      <c r="E21" s="397" t="s">
        <v>107</v>
      </c>
      <c r="F21" s="142">
        <v>375</v>
      </c>
      <c r="G21" s="142">
        <v>375</v>
      </c>
      <c r="H21" s="142">
        <v>375</v>
      </c>
      <c r="I21" s="142">
        <v>375</v>
      </c>
      <c r="J21" s="142">
        <v>375</v>
      </c>
      <c r="K21" s="142">
        <v>375</v>
      </c>
      <c r="L21" s="142">
        <v>375</v>
      </c>
      <c r="M21" s="142">
        <v>375</v>
      </c>
      <c r="N21" s="142">
        <v>375</v>
      </c>
      <c r="O21" s="142">
        <v>375</v>
      </c>
    </row>
    <row r="22" spans="5:15" ht="30" x14ac:dyDescent="0.25">
      <c r="E22" s="397" t="s">
        <v>113</v>
      </c>
      <c r="F22" s="142">
        <v>400</v>
      </c>
      <c r="G22" s="142">
        <v>400</v>
      </c>
      <c r="H22" s="142">
        <v>400</v>
      </c>
      <c r="I22" s="142">
        <v>400</v>
      </c>
      <c r="J22" s="142">
        <v>400</v>
      </c>
      <c r="K22" s="142">
        <v>400</v>
      </c>
      <c r="L22" s="142">
        <v>400</v>
      </c>
      <c r="M22" s="142">
        <v>400</v>
      </c>
      <c r="N22" s="142">
        <v>400</v>
      </c>
      <c r="O22" s="142">
        <v>400</v>
      </c>
    </row>
    <row r="23" spans="5:15" ht="30" x14ac:dyDescent="0.25">
      <c r="E23" s="397" t="s">
        <v>117</v>
      </c>
      <c r="F23" s="142">
        <v>425</v>
      </c>
      <c r="G23" s="142">
        <v>425</v>
      </c>
      <c r="H23" s="142">
        <v>425</v>
      </c>
      <c r="I23" s="142">
        <v>425</v>
      </c>
      <c r="J23" s="142">
        <v>425</v>
      </c>
      <c r="K23" s="142">
        <v>425</v>
      </c>
      <c r="L23" s="142">
        <v>425</v>
      </c>
      <c r="M23" s="142">
        <v>425</v>
      </c>
      <c r="N23" s="142">
        <v>425</v>
      </c>
      <c r="O23" s="142">
        <v>425</v>
      </c>
    </row>
    <row r="24" spans="5:15" ht="30" x14ac:dyDescent="0.25">
      <c r="E24" s="397" t="s">
        <v>121</v>
      </c>
      <c r="F24" s="142">
        <v>450</v>
      </c>
      <c r="G24" s="142">
        <v>450</v>
      </c>
      <c r="H24" s="142">
        <v>450</v>
      </c>
      <c r="I24" s="142">
        <v>450</v>
      </c>
      <c r="J24" s="142">
        <v>450</v>
      </c>
      <c r="K24" s="142">
        <v>450</v>
      </c>
      <c r="L24" s="142">
        <v>450</v>
      </c>
      <c r="M24" s="142">
        <v>450</v>
      </c>
      <c r="N24" s="142">
        <v>450</v>
      </c>
      <c r="O24" s="142">
        <v>450</v>
      </c>
    </row>
    <row r="25" spans="5:15" x14ac:dyDescent="0.25">
      <c r="E25" s="397" t="s">
        <v>124</v>
      </c>
      <c r="F25" s="142">
        <v>475</v>
      </c>
      <c r="G25" s="142">
        <v>475</v>
      </c>
      <c r="H25" s="142">
        <v>475</v>
      </c>
      <c r="I25" s="142">
        <v>475</v>
      </c>
      <c r="J25" s="142">
        <v>475</v>
      </c>
      <c r="K25" s="142">
        <v>475</v>
      </c>
      <c r="L25" s="142">
        <v>475</v>
      </c>
      <c r="M25" s="142">
        <v>475</v>
      </c>
      <c r="N25" s="142">
        <v>475</v>
      </c>
      <c r="O25" s="142">
        <v>475</v>
      </c>
    </row>
    <row r="26" spans="5:15" ht="30" x14ac:dyDescent="0.25">
      <c r="E26" s="397" t="s">
        <v>127</v>
      </c>
      <c r="F26" s="142">
        <v>500</v>
      </c>
      <c r="G26" s="142">
        <v>500</v>
      </c>
      <c r="H26" s="142">
        <v>500</v>
      </c>
      <c r="I26" s="142">
        <v>500</v>
      </c>
      <c r="J26" s="142">
        <v>500</v>
      </c>
      <c r="K26" s="142">
        <v>500</v>
      </c>
      <c r="L26" s="142">
        <v>500</v>
      </c>
      <c r="M26" s="142">
        <v>500</v>
      </c>
      <c r="N26" s="142">
        <v>500</v>
      </c>
      <c r="O26" s="142">
        <v>500</v>
      </c>
    </row>
    <row r="27" spans="5:15" ht="15.75" thickBot="1" x14ac:dyDescent="0.3">
      <c r="E27" s="137" t="s">
        <v>503</v>
      </c>
      <c r="F27" s="206">
        <f t="shared" ref="F27:O27" si="1">SUM(F10:F26)</f>
        <v>5100</v>
      </c>
      <c r="G27" s="206">
        <f t="shared" si="1"/>
        <v>5100</v>
      </c>
      <c r="H27" s="206">
        <f t="shared" si="1"/>
        <v>5100</v>
      </c>
      <c r="I27" s="206">
        <f t="shared" si="1"/>
        <v>5100</v>
      </c>
      <c r="J27" s="206">
        <f t="shared" si="1"/>
        <v>5100</v>
      </c>
      <c r="K27" s="206">
        <f t="shared" si="1"/>
        <v>5100</v>
      </c>
      <c r="L27" s="206">
        <f t="shared" si="1"/>
        <v>5100</v>
      </c>
      <c r="M27" s="206">
        <f t="shared" si="1"/>
        <v>5100</v>
      </c>
      <c r="N27" s="206">
        <f t="shared" si="1"/>
        <v>5100</v>
      </c>
      <c r="O27" s="206">
        <f t="shared" si="1"/>
        <v>5100</v>
      </c>
    </row>
    <row r="28" spans="5:15" ht="15.75" thickTop="1" x14ac:dyDescent="0.25"/>
  </sheetData>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6478485-0842-4336-A79B-D1AC49FB0300}">
          <x14:formula1>
            <xm:f>'Model Controls'!$BA$33:$BA$49</xm:f>
          </x14:formula1>
          <xm:sqref>E10:E26</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49FDB-7C22-4DA0-94CA-B8DC25D3EA25}">
  <sheetPr codeName="Sheet24">
    <tabColor rgb="FF333399"/>
  </sheetPr>
  <dimension ref="E5:O42"/>
  <sheetViews>
    <sheetView showGridLines="0" zoomScaleNormal="100" workbookViewId="0"/>
  </sheetViews>
  <sheetFormatPr defaultRowHeight="15" x14ac:dyDescent="0.25"/>
  <cols>
    <col min="5" max="5" width="69.42578125" bestFit="1" customWidth="1"/>
    <col min="6" max="15" width="14.42578125" customWidth="1"/>
  </cols>
  <sheetData>
    <row r="5" spans="5:15" ht="15.75" thickBot="1" x14ac:dyDescent="0.3"/>
    <row r="6" spans="5:15" ht="21" thickBot="1" x14ac:dyDescent="0.35">
      <c r="E6" s="265" t="s">
        <v>504</v>
      </c>
      <c r="F6" s="145"/>
      <c r="G6" s="145"/>
      <c r="H6" s="145"/>
      <c r="I6" s="145"/>
      <c r="J6" s="145"/>
      <c r="K6" s="145"/>
      <c r="L6" s="145"/>
      <c r="M6" s="145"/>
      <c r="N6" s="145"/>
      <c r="O6" s="311"/>
    </row>
    <row r="7" spans="5:15" x14ac:dyDescent="0.25">
      <c r="E7" s="209"/>
      <c r="O7" s="210"/>
    </row>
    <row r="8" spans="5:15" x14ac:dyDescent="0.25">
      <c r="E8" s="209"/>
      <c r="O8" s="210"/>
    </row>
    <row r="9" spans="5:15" x14ac:dyDescent="0.25">
      <c r="E9" s="209"/>
      <c r="F9" s="96">
        <f>Start!G10-4</f>
        <v>2019</v>
      </c>
      <c r="G9" s="96">
        <f>F9+1</f>
        <v>2020</v>
      </c>
      <c r="H9" s="96">
        <f t="shared" ref="H9:O9" si="0">G9+1</f>
        <v>2021</v>
      </c>
      <c r="I9" s="96">
        <f t="shared" si="0"/>
        <v>2022</v>
      </c>
      <c r="J9" s="96">
        <f t="shared" si="0"/>
        <v>2023</v>
      </c>
      <c r="K9" s="96">
        <f t="shared" si="0"/>
        <v>2024</v>
      </c>
      <c r="L9" s="96">
        <f t="shared" si="0"/>
        <v>2025</v>
      </c>
      <c r="M9" s="96">
        <f t="shared" si="0"/>
        <v>2026</v>
      </c>
      <c r="N9" s="96">
        <f t="shared" si="0"/>
        <v>2027</v>
      </c>
      <c r="O9" s="211">
        <f t="shared" si="0"/>
        <v>2028</v>
      </c>
    </row>
    <row r="10" spans="5:15" x14ac:dyDescent="0.25">
      <c r="E10" s="243" t="s">
        <v>299</v>
      </c>
      <c r="F10" s="171"/>
      <c r="G10" s="171"/>
      <c r="H10" s="171"/>
      <c r="I10" s="171"/>
      <c r="J10" s="172">
        <f>'LNSR Summary'!L18</f>
        <v>3300858</v>
      </c>
      <c r="K10" s="172">
        <f>'LNSR Summary'!M18</f>
        <v>13196304</v>
      </c>
      <c r="L10" s="172">
        <f>'LNSR Summary'!N18</f>
        <v>29354292</v>
      </c>
      <c r="M10" s="172">
        <f>'LNSR Summary'!O18</f>
        <v>51776010</v>
      </c>
      <c r="N10" s="172">
        <f>'LNSR Summary'!P18</f>
        <v>97916742</v>
      </c>
      <c r="O10" s="300">
        <f>'LNSR Summary'!Q18</f>
        <v>461192886</v>
      </c>
    </row>
    <row r="11" spans="5:15" x14ac:dyDescent="0.25">
      <c r="E11" s="243" t="s">
        <v>24</v>
      </c>
      <c r="F11" s="172">
        <f>'Network Access Serv. Revenue'!F27</f>
        <v>5100</v>
      </c>
      <c r="G11" s="172">
        <f>'Network Access Serv. Revenue'!G27</f>
        <v>5100</v>
      </c>
      <c r="H11" s="172">
        <f>'Network Access Serv. Revenue'!H27</f>
        <v>5100</v>
      </c>
      <c r="I11" s="172">
        <f>'Network Access Serv. Revenue'!I27</f>
        <v>5100</v>
      </c>
      <c r="J11" s="172">
        <f>'Network Access Serv. Revenue'!J27</f>
        <v>5100</v>
      </c>
      <c r="K11" s="172">
        <f>'Network Access Serv. Revenue'!K27</f>
        <v>5100</v>
      </c>
      <c r="L11" s="172">
        <f>'Network Access Serv. Revenue'!L27</f>
        <v>5100</v>
      </c>
      <c r="M11" s="172">
        <f>'Network Access Serv. Revenue'!M27</f>
        <v>5100</v>
      </c>
      <c r="N11" s="172">
        <f>'Network Access Serv. Revenue'!N27</f>
        <v>5100</v>
      </c>
      <c r="O11" s="300">
        <f>'Network Access Serv. Revenue'!O27</f>
        <v>5100</v>
      </c>
    </row>
    <row r="12" spans="5:15" x14ac:dyDescent="0.25">
      <c r="E12" s="243" t="s">
        <v>505</v>
      </c>
      <c r="F12" s="171">
        <v>0</v>
      </c>
      <c r="G12" s="171">
        <v>100</v>
      </c>
      <c r="H12" s="171">
        <v>4687.5</v>
      </c>
      <c r="I12" s="171">
        <v>5859.375</v>
      </c>
      <c r="J12" s="171">
        <v>7324.21875</v>
      </c>
      <c r="K12" s="171">
        <v>9155.2734375</v>
      </c>
      <c r="L12" s="171">
        <v>11444.091796875</v>
      </c>
      <c r="M12" s="171">
        <v>14305.11474609375</v>
      </c>
      <c r="N12" s="171">
        <v>17881.393432617188</v>
      </c>
      <c r="O12" s="301">
        <v>22351.741790771484</v>
      </c>
    </row>
    <row r="13" spans="5:15" x14ac:dyDescent="0.25">
      <c r="E13" s="243" t="s">
        <v>506</v>
      </c>
      <c r="F13" s="171">
        <v>0</v>
      </c>
      <c r="G13" s="171">
        <v>100</v>
      </c>
      <c r="H13" s="171">
        <v>10937.5</v>
      </c>
      <c r="I13" s="171">
        <v>13671.875</v>
      </c>
      <c r="J13" s="171">
        <v>17089.84375</v>
      </c>
      <c r="K13" s="171">
        <v>21362.3046875</v>
      </c>
      <c r="L13" s="171">
        <v>26702.880859375</v>
      </c>
      <c r="M13" s="171">
        <v>33378.60107421875</v>
      </c>
      <c r="N13" s="171">
        <v>41723.251342773438</v>
      </c>
      <c r="O13" s="301">
        <v>52154.064178466797</v>
      </c>
    </row>
    <row r="14" spans="5:15" x14ac:dyDescent="0.25">
      <c r="E14" s="243" t="s">
        <v>507</v>
      </c>
      <c r="F14" s="171">
        <v>0</v>
      </c>
      <c r="G14" s="171">
        <v>100</v>
      </c>
      <c r="H14" s="171">
        <v>3906.25</v>
      </c>
      <c r="I14" s="171">
        <v>4882.8125</v>
      </c>
      <c r="J14" s="171">
        <v>6103.515625</v>
      </c>
      <c r="K14" s="171">
        <v>7629.39453125</v>
      </c>
      <c r="L14" s="171">
        <v>9536.7431640625</v>
      </c>
      <c r="M14" s="171">
        <v>11920.928955078125</v>
      </c>
      <c r="N14" s="171">
        <v>14901.161193847656</v>
      </c>
      <c r="O14" s="301">
        <v>18626.45149230957</v>
      </c>
    </row>
    <row r="15" spans="5:15" x14ac:dyDescent="0.25">
      <c r="E15" s="243" t="s">
        <v>508</v>
      </c>
      <c r="F15" s="171">
        <v>0</v>
      </c>
      <c r="G15" s="171">
        <v>100</v>
      </c>
      <c r="H15" s="171">
        <v>4687.5</v>
      </c>
      <c r="I15" s="171">
        <v>5859.375</v>
      </c>
      <c r="J15" s="171">
        <v>7324.21875</v>
      </c>
      <c r="K15" s="171">
        <v>9155.2734375</v>
      </c>
      <c r="L15" s="171">
        <v>11444.091796875</v>
      </c>
      <c r="M15" s="171">
        <v>14305.11474609375</v>
      </c>
      <c r="N15" s="171">
        <v>17881.393432617188</v>
      </c>
      <c r="O15" s="301">
        <v>22351.741790771484</v>
      </c>
    </row>
    <row r="16" spans="5:15" x14ac:dyDescent="0.25">
      <c r="E16" s="243" t="s">
        <v>509</v>
      </c>
      <c r="F16" s="171">
        <v>0</v>
      </c>
      <c r="G16" s="171">
        <v>100</v>
      </c>
      <c r="H16" s="171">
        <v>1562.5</v>
      </c>
      <c r="I16" s="171">
        <v>1953.125</v>
      </c>
      <c r="J16" s="171">
        <v>2441.40625</v>
      </c>
      <c r="K16" s="171">
        <v>3051.7578125</v>
      </c>
      <c r="L16" s="171">
        <v>3814.697265625</v>
      </c>
      <c r="M16" s="171">
        <v>4768.37158203125</v>
      </c>
      <c r="N16" s="171">
        <v>5960.4644775390625</v>
      </c>
      <c r="O16" s="301">
        <v>7450.5805969238281</v>
      </c>
    </row>
    <row r="17" spans="5:15" x14ac:dyDescent="0.25">
      <c r="E17" s="217" t="s">
        <v>510</v>
      </c>
      <c r="F17" s="173">
        <f>SUM(F10+F11+F12+F13+F14+F15)-F16</f>
        <v>5100</v>
      </c>
      <c r="G17" s="173">
        <f>SUM(G10+G11+G12+G13+G14+G15)-G16</f>
        <v>5400</v>
      </c>
      <c r="H17" s="173">
        <f t="shared" ref="H17:O17" si="1">SUM(H10+H11+H12+H13+H14+H15)-H16</f>
        <v>27756.25</v>
      </c>
      <c r="I17" s="173">
        <f>SUM(I10+I11+I12+I13+I14+I15)-I16</f>
        <v>33420.3125</v>
      </c>
      <c r="J17" s="173">
        <f t="shared" si="1"/>
        <v>3341358.390625</v>
      </c>
      <c r="K17" s="173">
        <f t="shared" si="1"/>
        <v>13245654.48828125</v>
      </c>
      <c r="L17" s="173">
        <f t="shared" si="1"/>
        <v>29414705.110351563</v>
      </c>
      <c r="M17" s="173">
        <f t="shared" si="1"/>
        <v>51850251.387939453</v>
      </c>
      <c r="N17" s="173">
        <f t="shared" si="1"/>
        <v>98008268.734924316</v>
      </c>
      <c r="O17" s="223">
        <f t="shared" si="1"/>
        <v>461306019.4186554</v>
      </c>
    </row>
    <row r="18" spans="5:15" x14ac:dyDescent="0.25">
      <c r="E18" s="243" t="s">
        <v>511</v>
      </c>
      <c r="F18" s="171">
        <v>0</v>
      </c>
      <c r="G18" s="171">
        <v>100</v>
      </c>
      <c r="H18" s="171">
        <v>3906.25</v>
      </c>
      <c r="I18" s="171">
        <v>4882.8125</v>
      </c>
      <c r="J18" s="171">
        <v>6103.515625</v>
      </c>
      <c r="K18" s="171">
        <v>7629.39453125</v>
      </c>
      <c r="L18" s="171">
        <v>9536.7431640625</v>
      </c>
      <c r="M18" s="171">
        <v>11920.928955078125</v>
      </c>
      <c r="N18" s="171">
        <v>14901.161193847656</v>
      </c>
      <c r="O18" s="301">
        <v>18626.45149230957</v>
      </c>
    </row>
    <row r="19" spans="5:15" x14ac:dyDescent="0.25">
      <c r="E19" s="243" t="s">
        <v>512</v>
      </c>
      <c r="F19" s="171">
        <v>0</v>
      </c>
      <c r="G19" s="171">
        <v>100</v>
      </c>
      <c r="H19" s="171">
        <v>1562.5</v>
      </c>
      <c r="I19" s="171">
        <v>1953.125</v>
      </c>
      <c r="J19" s="171">
        <v>2441.40625</v>
      </c>
      <c r="K19" s="171">
        <v>3051.7578125</v>
      </c>
      <c r="L19" s="171">
        <v>3814.697265625</v>
      </c>
      <c r="M19" s="171">
        <v>4768.37158203125</v>
      </c>
      <c r="N19" s="171">
        <v>5960.4644775390625</v>
      </c>
      <c r="O19" s="301">
        <v>7450.5805969238281</v>
      </c>
    </row>
    <row r="20" spans="5:15" x14ac:dyDescent="0.25">
      <c r="E20" s="243" t="s">
        <v>513</v>
      </c>
      <c r="F20" s="171">
        <v>0</v>
      </c>
      <c r="G20" s="171">
        <v>100</v>
      </c>
      <c r="H20" s="171">
        <v>781.25</v>
      </c>
      <c r="I20" s="171">
        <v>976.5625</v>
      </c>
      <c r="J20" s="172">
        <f>'Depreciation Expense Summary'!F13</f>
        <v>1250</v>
      </c>
      <c r="K20" s="172">
        <f>'Depreciation Expense Summary'!G13</f>
        <v>161522.8475</v>
      </c>
      <c r="L20" s="172">
        <f>'Depreciation Expense Summary'!H13</f>
        <v>479749.065</v>
      </c>
      <c r="M20" s="172">
        <f>'Depreciation Expense Summary'!I13</f>
        <v>818135.79500000004</v>
      </c>
      <c r="N20" s="172">
        <f>'Depreciation Expense Summary'!J13</f>
        <v>1154883.8425</v>
      </c>
      <c r="O20" s="300">
        <f>'Depreciation Expense Summary'!K13</f>
        <v>1253350.375</v>
      </c>
    </row>
    <row r="21" spans="5:15" x14ac:dyDescent="0.25">
      <c r="E21" s="243" t="s">
        <v>514</v>
      </c>
      <c r="F21" s="171">
        <v>0</v>
      </c>
      <c r="G21" s="171">
        <v>100</v>
      </c>
      <c r="H21" s="171">
        <v>1171.875</v>
      </c>
      <c r="I21" s="171">
        <v>1464.84375</v>
      </c>
      <c r="J21" s="171">
        <v>1831.0546875</v>
      </c>
      <c r="K21" s="171">
        <v>2288.818359375</v>
      </c>
      <c r="L21" s="171">
        <v>2861.02294921875</v>
      </c>
      <c r="M21" s="171">
        <v>3576.2786865234375</v>
      </c>
      <c r="N21" s="171">
        <v>4470.3483581542969</v>
      </c>
      <c r="O21" s="301">
        <v>5587.9354476928711</v>
      </c>
    </row>
    <row r="22" spans="5:15" x14ac:dyDescent="0.25">
      <c r="E22" s="243" t="s">
        <v>515</v>
      </c>
      <c r="F22" s="171">
        <v>0</v>
      </c>
      <c r="G22" s="171">
        <v>100</v>
      </c>
      <c r="H22" s="171">
        <v>585.9375</v>
      </c>
      <c r="I22" s="171">
        <v>732.421875</v>
      </c>
      <c r="J22" s="171">
        <v>915.52734375</v>
      </c>
      <c r="K22" s="171">
        <v>1144.4091796875</v>
      </c>
      <c r="L22" s="171">
        <v>1430.511474609375</v>
      </c>
      <c r="M22" s="171">
        <v>1788.1393432617188</v>
      </c>
      <c r="N22" s="171">
        <v>2235.1741790771484</v>
      </c>
      <c r="O22" s="301">
        <v>2793.9677238464355</v>
      </c>
    </row>
    <row r="23" spans="5:15" x14ac:dyDescent="0.25">
      <c r="E23" s="243" t="s">
        <v>516</v>
      </c>
      <c r="F23" s="171">
        <v>0</v>
      </c>
      <c r="G23" s="171">
        <v>100</v>
      </c>
      <c r="H23" s="171">
        <v>390.625</v>
      </c>
      <c r="I23" s="171">
        <v>488.28125</v>
      </c>
      <c r="J23" s="171">
        <v>610.3515625</v>
      </c>
      <c r="K23" s="171">
        <v>762.939453125</v>
      </c>
      <c r="L23" s="171">
        <v>953.67431640625</v>
      </c>
      <c r="M23" s="171">
        <v>1192.0928955078125</v>
      </c>
      <c r="N23" s="171">
        <v>1490.1161193847656</v>
      </c>
      <c r="O23" s="301">
        <v>1862.645149230957</v>
      </c>
    </row>
    <row r="24" spans="5:15" x14ac:dyDescent="0.25">
      <c r="E24" s="217" t="s">
        <v>517</v>
      </c>
      <c r="F24" s="173">
        <f>SUM(F18:F23)</f>
        <v>0</v>
      </c>
      <c r="G24" s="173">
        <f t="shared" ref="G24:O24" si="2">SUM(G18:G23)</f>
        <v>600</v>
      </c>
      <c r="H24" s="173">
        <f t="shared" si="2"/>
        <v>8398.4375</v>
      </c>
      <c r="I24" s="173">
        <f t="shared" si="2"/>
        <v>10498.046875</v>
      </c>
      <c r="J24" s="173">
        <f t="shared" si="2"/>
        <v>13151.85546875</v>
      </c>
      <c r="K24" s="173">
        <f t="shared" si="2"/>
        <v>176400.1668359375</v>
      </c>
      <c r="L24" s="173">
        <f t="shared" si="2"/>
        <v>498345.71416992188</v>
      </c>
      <c r="M24" s="173">
        <f t="shared" si="2"/>
        <v>841381.60646240239</v>
      </c>
      <c r="N24" s="173">
        <f t="shared" si="2"/>
        <v>1183941.106828003</v>
      </c>
      <c r="O24" s="223">
        <f t="shared" si="2"/>
        <v>1289671.9554100037</v>
      </c>
    </row>
    <row r="25" spans="5:15" x14ac:dyDescent="0.25">
      <c r="E25" s="217" t="s">
        <v>518</v>
      </c>
      <c r="F25" s="173">
        <f>F17-F24</f>
        <v>5100</v>
      </c>
      <c r="G25" s="173">
        <f t="shared" ref="G25:O25" si="3">G17-G24</f>
        <v>4800</v>
      </c>
      <c r="H25" s="173">
        <f t="shared" si="3"/>
        <v>19357.8125</v>
      </c>
      <c r="I25" s="173">
        <f t="shared" si="3"/>
        <v>22922.265625</v>
      </c>
      <c r="J25" s="173">
        <f t="shared" si="3"/>
        <v>3328206.53515625</v>
      </c>
      <c r="K25" s="173">
        <f t="shared" si="3"/>
        <v>13069254.321445312</v>
      </c>
      <c r="L25" s="173">
        <f t="shared" si="3"/>
        <v>28916359.396181639</v>
      </c>
      <c r="M25" s="173">
        <f t="shared" si="3"/>
        <v>51008869.781477049</v>
      </c>
      <c r="N25" s="173">
        <f t="shared" si="3"/>
        <v>96824327.628096312</v>
      </c>
      <c r="O25" s="223">
        <f t="shared" si="3"/>
        <v>460016347.46324539</v>
      </c>
    </row>
    <row r="26" spans="5:15" x14ac:dyDescent="0.25">
      <c r="E26" s="243" t="s">
        <v>519</v>
      </c>
      <c r="F26" s="172">
        <f>'Non-Operating Net Income'!F16</f>
        <v>75</v>
      </c>
      <c r="G26" s="172">
        <f>'Non-Operating Net Income'!G16</f>
        <v>75</v>
      </c>
      <c r="H26" s="172">
        <f>'Non-Operating Net Income'!H16</f>
        <v>75</v>
      </c>
      <c r="I26" s="172">
        <f>'Non-Operating Net Income'!I16</f>
        <v>75</v>
      </c>
      <c r="J26" s="172">
        <f>'Non-Operating Net Income'!J16</f>
        <v>75</v>
      </c>
      <c r="K26" s="172">
        <f>'Non-Operating Net Income'!K16</f>
        <v>75</v>
      </c>
      <c r="L26" s="172">
        <f>'Non-Operating Net Income'!L16</f>
        <v>75</v>
      </c>
      <c r="M26" s="172">
        <f>'Non-Operating Net Income'!M16</f>
        <v>75</v>
      </c>
      <c r="N26" s="172">
        <f>'Non-Operating Net Income'!N16</f>
        <v>75</v>
      </c>
      <c r="O26" s="300">
        <f>'Non-Operating Net Income'!O16</f>
        <v>75</v>
      </c>
    </row>
    <row r="27" spans="5:15" x14ac:dyDescent="0.25">
      <c r="E27" s="389" t="s">
        <v>520</v>
      </c>
      <c r="F27" s="171">
        <v>0</v>
      </c>
      <c r="G27" s="171">
        <v>100</v>
      </c>
      <c r="H27" s="171">
        <v>1562.5</v>
      </c>
      <c r="I27" s="171">
        <v>1953.125</v>
      </c>
      <c r="J27" s="172">
        <f>'Funded Debt Summary'!G12</f>
        <v>4000</v>
      </c>
      <c r="K27" s="172">
        <f>'Funded Debt Summary'!H12</f>
        <v>22712.255572241142</v>
      </c>
      <c r="L27" s="172">
        <f>'Funded Debt Summary'!I12</f>
        <v>51214.931694668972</v>
      </c>
      <c r="M27" s="172">
        <f>'Funded Debt Summary'!J12</f>
        <v>113617.71699592235</v>
      </c>
      <c r="N27" s="172">
        <f>'Funded Debt Summary'!K12</f>
        <v>207427.65452329462</v>
      </c>
      <c r="O27" s="300">
        <f>'Funded Debt Summary'!L12</f>
        <v>268961.54047646676</v>
      </c>
    </row>
    <row r="28" spans="5:15" x14ac:dyDescent="0.25">
      <c r="E28" s="243" t="s">
        <v>521</v>
      </c>
      <c r="F28" s="171">
        <v>0</v>
      </c>
      <c r="G28" s="171">
        <v>100</v>
      </c>
      <c r="H28" s="171">
        <v>3125</v>
      </c>
      <c r="I28" s="171">
        <v>3906.25</v>
      </c>
      <c r="J28" s="172">
        <f>'Funded Debt Tables'!G52+'Funded Debt Tables'!G67+'Funded Debt Tables'!G82+'Funded Debt Tables'!G97</f>
        <v>13000</v>
      </c>
      <c r="K28" s="172">
        <f>'Funded Debt Tables'!H52+'Funded Debt Tables'!H67+'Funded Debt Tables'!H82+'Funded Debt Tables'!H97</f>
        <v>14000</v>
      </c>
      <c r="L28" s="172">
        <f>'Funded Debt Tables'!I52+'Funded Debt Tables'!I67+'Funded Debt Tables'!I82+'Funded Debt Tables'!I97</f>
        <v>15000</v>
      </c>
      <c r="M28" s="172">
        <f>'Funded Debt Tables'!J52+'Funded Debt Tables'!J67+'Funded Debt Tables'!J82+'Funded Debt Tables'!J97</f>
        <v>15000</v>
      </c>
      <c r="N28" s="172">
        <f>'Funded Debt Tables'!K52+'Funded Debt Tables'!K67+'Funded Debt Tables'!K82+'Funded Debt Tables'!K97</f>
        <v>15000</v>
      </c>
      <c r="O28" s="300">
        <f>'Funded Debt Tables'!L52+'Funded Debt Tables'!L67+'Funded Debt Tables'!L82+'Funded Debt Tables'!L97</f>
        <v>15000</v>
      </c>
    </row>
    <row r="29" spans="5:15" x14ac:dyDescent="0.25">
      <c r="E29" s="243" t="s">
        <v>522</v>
      </c>
      <c r="F29" s="171">
        <v>0</v>
      </c>
      <c r="G29" s="171">
        <v>100</v>
      </c>
      <c r="H29" s="171">
        <v>4687.5</v>
      </c>
      <c r="I29" s="171">
        <v>5859.375</v>
      </c>
      <c r="J29" s="171">
        <v>7324.21875</v>
      </c>
      <c r="K29" s="171">
        <v>9155.2734375</v>
      </c>
      <c r="L29" s="171">
        <v>11444.091796875</v>
      </c>
      <c r="M29" s="171">
        <v>14305.11474609375</v>
      </c>
      <c r="N29" s="171">
        <v>17881.393432617188</v>
      </c>
      <c r="O29" s="301">
        <v>22351.741790771484</v>
      </c>
    </row>
    <row r="30" spans="5:15" x14ac:dyDescent="0.25">
      <c r="E30" s="243" t="s">
        <v>523</v>
      </c>
      <c r="F30" s="171">
        <v>0</v>
      </c>
      <c r="G30" s="171">
        <v>100</v>
      </c>
      <c r="H30" s="171">
        <v>3125</v>
      </c>
      <c r="I30" s="171">
        <v>3906.25</v>
      </c>
      <c r="J30" s="171">
        <v>4882.8125</v>
      </c>
      <c r="K30" s="171">
        <v>6103.515625</v>
      </c>
      <c r="L30" s="171">
        <v>7629.39453125</v>
      </c>
      <c r="M30" s="171">
        <v>9536.7431640625</v>
      </c>
      <c r="N30" s="171">
        <v>11920.928955078125</v>
      </c>
      <c r="O30" s="301">
        <v>14901.161193847656</v>
      </c>
    </row>
    <row r="31" spans="5:15" x14ac:dyDescent="0.25">
      <c r="E31" s="217" t="s">
        <v>524</v>
      </c>
      <c r="F31" s="173">
        <f>F27+F28+F29-F30</f>
        <v>0</v>
      </c>
      <c r="G31" s="173">
        <f t="shared" ref="G31:O31" si="4">G27+G28+G29-G30</f>
        <v>200</v>
      </c>
      <c r="H31" s="173">
        <f t="shared" si="4"/>
        <v>6250</v>
      </c>
      <c r="I31" s="173">
        <f t="shared" si="4"/>
        <v>7812.5</v>
      </c>
      <c r="J31" s="173">
        <f>J27+J28+J29-J30</f>
        <v>19441.40625</v>
      </c>
      <c r="K31" s="173">
        <f t="shared" si="4"/>
        <v>39764.013384741142</v>
      </c>
      <c r="L31" s="173">
        <f t="shared" si="4"/>
        <v>70029.62896029398</v>
      </c>
      <c r="M31" s="173">
        <f t="shared" si="4"/>
        <v>133386.0885779536</v>
      </c>
      <c r="N31" s="173">
        <f t="shared" si="4"/>
        <v>228388.11900083369</v>
      </c>
      <c r="O31" s="223">
        <f t="shared" si="4"/>
        <v>291412.12107339059</v>
      </c>
    </row>
    <row r="32" spans="5:15" x14ac:dyDescent="0.25">
      <c r="E32" s="243" t="s">
        <v>525</v>
      </c>
      <c r="F32" s="171">
        <v>0</v>
      </c>
      <c r="G32" s="171">
        <v>100</v>
      </c>
      <c r="H32" s="171">
        <v>781.25</v>
      </c>
      <c r="I32" s="171">
        <v>976.5625</v>
      </c>
      <c r="J32" s="171">
        <v>1220.703125</v>
      </c>
      <c r="K32" s="171">
        <v>1525.87890625</v>
      </c>
      <c r="L32" s="171">
        <v>1907.3486328125</v>
      </c>
      <c r="M32" s="171">
        <v>2384.185791015625</v>
      </c>
      <c r="N32" s="171">
        <v>2980.2322387695313</v>
      </c>
      <c r="O32" s="301">
        <v>3725.2902984619141</v>
      </c>
    </row>
    <row r="33" spans="5:15" x14ac:dyDescent="0.25">
      <c r="E33" s="243" t="s">
        <v>526</v>
      </c>
      <c r="F33" s="171">
        <v>0</v>
      </c>
      <c r="G33" s="171">
        <v>100</v>
      </c>
      <c r="H33" s="171">
        <v>3125</v>
      </c>
      <c r="I33" s="171">
        <v>3906.25</v>
      </c>
      <c r="J33" s="171">
        <v>4882.8125</v>
      </c>
      <c r="K33" s="171">
        <v>6103.515625</v>
      </c>
      <c r="L33" s="171">
        <v>7629.39453125</v>
      </c>
      <c r="M33" s="171">
        <v>9536.7431640625</v>
      </c>
      <c r="N33" s="171">
        <v>11920.928955078125</v>
      </c>
      <c r="O33" s="301">
        <v>14901.161193847656</v>
      </c>
    </row>
    <row r="34" spans="5:15" ht="15.75" thickBot="1" x14ac:dyDescent="0.3">
      <c r="E34" s="302" t="s">
        <v>527</v>
      </c>
      <c r="F34" s="174">
        <f>F25+F26-F31-F32+F33</f>
        <v>5175</v>
      </c>
      <c r="G34" s="174">
        <f t="shared" ref="G34:N34" si="5">G25+G26-G31-G32+G33</f>
        <v>4675</v>
      </c>
      <c r="H34" s="174">
        <f t="shared" si="5"/>
        <v>15526.5625</v>
      </c>
      <c r="I34" s="174">
        <f t="shared" si="5"/>
        <v>18114.453125</v>
      </c>
      <c r="J34" s="174">
        <f t="shared" si="5"/>
        <v>3312502.23828125</v>
      </c>
      <c r="K34" s="174">
        <f t="shared" si="5"/>
        <v>13034142.944779322</v>
      </c>
      <c r="L34" s="174">
        <f t="shared" si="5"/>
        <v>28852126.813119784</v>
      </c>
      <c r="M34" s="174">
        <f t="shared" si="5"/>
        <v>50882711.25027214</v>
      </c>
      <c r="N34" s="174">
        <f t="shared" si="5"/>
        <v>96604955.205811784</v>
      </c>
      <c r="O34" s="303">
        <f>O25+O26-O31-O32+O33</f>
        <v>459736186.21306741</v>
      </c>
    </row>
    <row r="35" spans="5:15" ht="15.75" thickTop="1" x14ac:dyDescent="0.25">
      <c r="E35" s="209"/>
      <c r="F35" s="188"/>
      <c r="O35" s="210"/>
    </row>
    <row r="36" spans="5:15" x14ac:dyDescent="0.25">
      <c r="E36" s="217" t="s">
        <v>528</v>
      </c>
      <c r="F36" s="173">
        <f t="shared" ref="F36:O36" si="6">F34 + F31 + F32 + F20 + F21</f>
        <v>5175</v>
      </c>
      <c r="G36" s="173">
        <f t="shared" si="6"/>
        <v>5175</v>
      </c>
      <c r="H36" s="173">
        <f t="shared" si="6"/>
        <v>24510.9375</v>
      </c>
      <c r="I36" s="173">
        <f t="shared" si="6"/>
        <v>29344.921875</v>
      </c>
      <c r="J36" s="173">
        <f t="shared" si="6"/>
        <v>3336245.40234375</v>
      </c>
      <c r="K36" s="173">
        <f t="shared" si="6"/>
        <v>13239244.502929688</v>
      </c>
      <c r="L36" s="173">
        <f t="shared" si="6"/>
        <v>29406673.878662109</v>
      </c>
      <c r="M36" s="173">
        <f t="shared" si="6"/>
        <v>51840193.598327637</v>
      </c>
      <c r="N36" s="173">
        <f t="shared" si="6"/>
        <v>97995677.747909546</v>
      </c>
      <c r="O36" s="223">
        <f t="shared" si="6"/>
        <v>461290261.93488693</v>
      </c>
    </row>
    <row r="37" spans="5:15" x14ac:dyDescent="0.25">
      <c r="E37" s="217" t="s">
        <v>529</v>
      </c>
      <c r="F37" s="173">
        <f t="shared" ref="F37:O37" si="7">F34+F31+F32</f>
        <v>5175</v>
      </c>
      <c r="G37" s="173">
        <f t="shared" si="7"/>
        <v>4975</v>
      </c>
      <c r="H37" s="173">
        <f t="shared" si="7"/>
        <v>22557.8125</v>
      </c>
      <c r="I37" s="173">
        <f t="shared" si="7"/>
        <v>26903.515625</v>
      </c>
      <c r="J37" s="173">
        <f t="shared" si="7"/>
        <v>3333164.34765625</v>
      </c>
      <c r="K37" s="173">
        <f t="shared" si="7"/>
        <v>13075432.837070312</v>
      </c>
      <c r="L37" s="173">
        <f t="shared" si="7"/>
        <v>28924063.790712889</v>
      </c>
      <c r="M37" s="173">
        <f t="shared" si="7"/>
        <v>51018481.524641111</v>
      </c>
      <c r="N37" s="173">
        <f t="shared" si="7"/>
        <v>96836323.55705139</v>
      </c>
      <c r="O37" s="223">
        <f t="shared" si="7"/>
        <v>460031323.62443924</v>
      </c>
    </row>
    <row r="38" spans="5:15" x14ac:dyDescent="0.25">
      <c r="E38" s="388" t="s">
        <v>530</v>
      </c>
      <c r="F38" s="171">
        <v>0</v>
      </c>
      <c r="G38" s="171">
        <v>0</v>
      </c>
      <c r="H38" s="171">
        <v>1000</v>
      </c>
      <c r="I38" s="171">
        <v>1000</v>
      </c>
      <c r="J38" s="172">
        <f>'Funded Debt Summary'!G13+'Funded Debt Tables'!G53+'Funded Debt Tables'!G68+'Funded Debt Tables'!G83+'Funded Debt Tables'!G98</f>
        <v>56000</v>
      </c>
      <c r="K38" s="172">
        <f>'Funded Debt Summary'!H13+'Funded Debt Tables'!H53+'Funded Debt Tables'!H68+'Funded Debt Tables'!H83+'Funded Debt Tables'!H98</f>
        <v>105464.7552069112</v>
      </c>
      <c r="L38" s="172">
        <f>'Funded Debt Summary'!I13+'Funded Debt Tables'!I53+'Funded Debt Tables'!I68+'Funded Debt Tables'!I83+'Funded Debt Tables'!I98</f>
        <v>91160.404084483365</v>
      </c>
      <c r="M38" s="172">
        <f>'Funded Debt Summary'!J13+'Funded Debt Tables'!J53+'Funded Debt Tables'!J68+'Funded Debt Tables'!J83+'Funded Debt Tables'!J98</f>
        <v>142636.86827522895</v>
      </c>
      <c r="N38" s="172">
        <f>'Funded Debt Summary'!K13+'Funded Debt Tables'!K53+'Funded Debt Tables'!K68+'Funded Debt Tables'!K83+'Funded Debt Tables'!K98</f>
        <v>251878.51739172501</v>
      </c>
      <c r="O38" s="300">
        <f>'Funded Debt Summary'!L13+'Funded Debt Tables'!L53+'Funded Debt Tables'!L68+'Funded Debt Tables'!L83+'Funded Debt Tables'!L98</f>
        <v>295423.4945166423</v>
      </c>
    </row>
    <row r="39" spans="5:15" x14ac:dyDescent="0.25">
      <c r="E39" s="217" t="s">
        <v>531</v>
      </c>
      <c r="F39" s="175">
        <f>IFERROR((F34+F31)/F31,0)</f>
        <v>0</v>
      </c>
      <c r="G39" s="175">
        <f t="shared" ref="G39:O39" si="8">IFERROR((G34+G31)/G31,0)</f>
        <v>24.375</v>
      </c>
      <c r="H39" s="175">
        <f t="shared" si="8"/>
        <v>3.4842499999999998</v>
      </c>
      <c r="I39" s="175">
        <f t="shared" si="8"/>
        <v>3.3186499999999999</v>
      </c>
      <c r="J39" s="175">
        <f t="shared" si="8"/>
        <v>171.38388045007034</v>
      </c>
      <c r="K39" s="175">
        <f t="shared" si="8"/>
        <v>328.78740965269321</v>
      </c>
      <c r="L39" s="175">
        <f t="shared" si="8"/>
        <v>412.998853078011</v>
      </c>
      <c r="M39" s="175">
        <f t="shared" si="8"/>
        <v>382.46940054048611</v>
      </c>
      <c r="N39" s="175">
        <f t="shared" si="8"/>
        <v>423.98590499560595</v>
      </c>
      <c r="O39" s="231">
        <f t="shared" si="8"/>
        <v>1578.6151812754738</v>
      </c>
    </row>
    <row r="40" spans="5:15" x14ac:dyDescent="0.25">
      <c r="E40" s="217" t="s">
        <v>532</v>
      </c>
      <c r="F40" s="175">
        <f>IFERROR(((F34 + F31 + F20 + F21)-F15)/(F27 + F28 + F38),0)</f>
        <v>0</v>
      </c>
      <c r="G40" s="175">
        <f t="shared" ref="G40:O40" si="9">IFERROR(((G34 + G31 + G20 + G21)-G15)/(G27 + G28 + G38),0)</f>
        <v>24.875</v>
      </c>
      <c r="H40" s="175">
        <f t="shared" si="9"/>
        <v>3.3480769230769232</v>
      </c>
      <c r="I40" s="175">
        <f t="shared" si="9"/>
        <v>3.2814920273348518</v>
      </c>
      <c r="J40" s="175">
        <f t="shared" si="9"/>
        <v>45.584938088613015</v>
      </c>
      <c r="K40" s="175">
        <f t="shared" si="9"/>
        <v>93.042913745979988</v>
      </c>
      <c r="L40" s="175">
        <f t="shared" si="9"/>
        <v>186.77210309168524</v>
      </c>
      <c r="M40" s="175">
        <f t="shared" si="9"/>
        <v>191.0511641526235</v>
      </c>
      <c r="N40" s="175">
        <f t="shared" si="9"/>
        <v>206.56449762536948</v>
      </c>
      <c r="O40" s="231">
        <f t="shared" si="9"/>
        <v>796.12719874320499</v>
      </c>
    </row>
    <row r="41" spans="5:15" x14ac:dyDescent="0.25">
      <c r="E41" s="217" t="s">
        <v>533</v>
      </c>
      <c r="F41" s="176">
        <f>F11/F17</f>
        <v>1</v>
      </c>
      <c r="G41" s="176">
        <f t="shared" ref="G41:O41" si="10">G11/G17</f>
        <v>0.94444444444444442</v>
      </c>
      <c r="H41" s="176">
        <f t="shared" si="10"/>
        <v>0.18374240036027922</v>
      </c>
      <c r="I41" s="176">
        <f t="shared" si="10"/>
        <v>0.15260180466594978</v>
      </c>
      <c r="J41" s="176">
        <f t="shared" si="10"/>
        <v>1.5263253454969991E-3</v>
      </c>
      <c r="K41" s="176">
        <f t="shared" si="10"/>
        <v>3.8503193666361243E-4</v>
      </c>
      <c r="L41" s="176">
        <f t="shared" si="10"/>
        <v>1.7338266628432792E-4</v>
      </c>
      <c r="M41" s="176">
        <f t="shared" si="10"/>
        <v>9.836017885125004E-5</v>
      </c>
      <c r="N41" s="176">
        <f t="shared" si="10"/>
        <v>5.2036425761111962E-5</v>
      </c>
      <c r="O41" s="230">
        <f t="shared" si="10"/>
        <v>1.1055567855860834E-5</v>
      </c>
    </row>
    <row r="42" spans="5:15" ht="15.75" thickBot="1" x14ac:dyDescent="0.3">
      <c r="E42" s="233" t="s">
        <v>534</v>
      </c>
      <c r="F42" s="304">
        <f>IFERROR('Statement of Cash Flow'!F22/('Income Statement'!F27+'Income Statement'!F28+'Income Statement'!F29+'Income Statement'!F38),0)</f>
        <v>0</v>
      </c>
      <c r="G42" s="305">
        <f>IFERROR('Statement of Cash Flow'!G22/('Income Statement'!G27+'Income Statement'!G28+'Income Statement'!G29+'Income Statement'!G38),0)</f>
        <v>15.583333333333334</v>
      </c>
      <c r="H42" s="305">
        <f>IFERROR('Statement of Cash Flow'!H22/('Income Statement'!H27+'Income Statement'!H28+'Income Statement'!H29+'Income Statement'!H38),0)</f>
        <v>1.7040662650602409</v>
      </c>
      <c r="I42" s="305">
        <f>IFERROR('Statement of Cash Flow'!I22/('Income Statement'!I27+'Income Statement'!I28+'Income Statement'!I29+'Income Statement'!I38),0)</f>
        <v>1.3606572481572481</v>
      </c>
      <c r="J42" s="305">
        <f>IFERROR('Statement of Cash Flow'!J22/('Income Statement'!J27+'Income Statement'!J28+'Income Statement'!J29+'Income Statement'!J38),0)</f>
        <v>41.277504401108786</v>
      </c>
      <c r="K42" s="305">
        <f>IFERROR('Statement of Cash Flow'!K22/('Income Statement'!K27+'Income Statement'!K28+'Income Statement'!K29+'Income Statement'!K38),0)</f>
        <v>87.211758409356108</v>
      </c>
      <c r="L42" s="305">
        <f>IFERROR('Statement of Cash Flow'!L22/('Income Statement'!L27+'Income Statement'!L28+'Income Statement'!L29+'Income Statement'!L38),0)</f>
        <v>173.7639874880999</v>
      </c>
      <c r="M42" s="305">
        <f>IFERROR('Statement of Cash Flow'!M22/('Income Statement'!M27+'Income Statement'!M28+'Income Statement'!M29+'Income Statement'!M38),0)</f>
        <v>181.06344600038528</v>
      </c>
      <c r="N42" s="305">
        <f>IFERROR('Statement of Cash Flow'!N22/('Income Statement'!N27+'Income Statement'!N28+'Income Statement'!N29+'Income Statement'!N38),0)</f>
        <v>198.6322212907148</v>
      </c>
      <c r="O42" s="306">
        <f>IFERROR('Statement of Cash Flow'!O22/('Income Statement'!O27+'Income Statement'!O28+'Income Statement'!O29+'Income Statement'!O38),0)</f>
        <v>766.10761101790831</v>
      </c>
    </row>
  </sheetData>
  <pageMargins left="0.7" right="0.7" top="0.75" bottom="0.75" header="0.3" footer="0.3"/>
  <pageSetup orientation="portrait" horizontalDpi="1200" verticalDpi="12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6A7B8-35F2-46C7-B1DE-1F46BBA909DF}">
  <sheetPr codeName="Sheet25">
    <tabColor rgb="FF333399"/>
  </sheetPr>
  <dimension ref="E5:O80"/>
  <sheetViews>
    <sheetView showGridLines="0" workbookViewId="0"/>
  </sheetViews>
  <sheetFormatPr defaultRowHeight="15" x14ac:dyDescent="0.25"/>
  <cols>
    <col min="5" max="5" width="69.42578125" bestFit="1" customWidth="1"/>
    <col min="6" max="15" width="14.42578125" customWidth="1"/>
  </cols>
  <sheetData>
    <row r="5" spans="5:15" ht="15.75" thickBot="1" x14ac:dyDescent="0.3"/>
    <row r="6" spans="5:15" ht="21" thickBot="1" x14ac:dyDescent="0.35">
      <c r="E6" s="265" t="s">
        <v>535</v>
      </c>
      <c r="F6" s="145"/>
      <c r="G6" s="145"/>
      <c r="H6" s="145"/>
      <c r="I6" s="145"/>
      <c r="J6" s="145"/>
      <c r="K6" s="145"/>
      <c r="L6" s="145"/>
      <c r="M6" s="145"/>
      <c r="N6" s="145"/>
      <c r="O6" s="311"/>
    </row>
    <row r="7" spans="5:15" x14ac:dyDescent="0.25">
      <c r="E7" s="209"/>
      <c r="O7" s="210"/>
    </row>
    <row r="8" spans="5:15" x14ac:dyDescent="0.25">
      <c r="E8" s="209"/>
      <c r="O8" s="210"/>
    </row>
    <row r="9" spans="5:15" x14ac:dyDescent="0.25">
      <c r="E9" s="209"/>
      <c r="F9" s="96">
        <f>Start!G10-4</f>
        <v>2019</v>
      </c>
      <c r="G9" s="96">
        <f>F9+1</f>
        <v>2020</v>
      </c>
      <c r="H9" s="96">
        <f t="shared" ref="H9:O9" si="0">G9+1</f>
        <v>2021</v>
      </c>
      <c r="I9" s="96">
        <f t="shared" si="0"/>
        <v>2022</v>
      </c>
      <c r="J9" s="96">
        <f t="shared" si="0"/>
        <v>2023</v>
      </c>
      <c r="K9" s="96">
        <f t="shared" si="0"/>
        <v>2024</v>
      </c>
      <c r="L9" s="96">
        <f t="shared" si="0"/>
        <v>2025</v>
      </c>
      <c r="M9" s="96">
        <f t="shared" si="0"/>
        <v>2026</v>
      </c>
      <c r="N9" s="96">
        <f t="shared" si="0"/>
        <v>2027</v>
      </c>
      <c r="O9" s="211">
        <f t="shared" si="0"/>
        <v>2028</v>
      </c>
    </row>
    <row r="10" spans="5:15" x14ac:dyDescent="0.25">
      <c r="E10" s="212" t="s">
        <v>536</v>
      </c>
      <c r="F10" s="186"/>
      <c r="G10" s="186"/>
      <c r="H10" s="186"/>
      <c r="I10" s="186"/>
      <c r="J10" s="186"/>
      <c r="K10" s="186"/>
      <c r="L10" s="186"/>
      <c r="M10" s="186"/>
      <c r="N10" s="186"/>
      <c r="O10" s="213"/>
    </row>
    <row r="11" spans="5:15" x14ac:dyDescent="0.25">
      <c r="E11" s="214" t="s">
        <v>537</v>
      </c>
      <c r="F11" s="187"/>
      <c r="G11" s="187"/>
      <c r="H11" s="187"/>
      <c r="I11" s="187"/>
      <c r="J11" s="187"/>
      <c r="K11" s="187"/>
      <c r="L11" s="187"/>
      <c r="M11" s="187"/>
      <c r="N11" s="187"/>
      <c r="O11" s="215"/>
    </row>
    <row r="12" spans="5:15" x14ac:dyDescent="0.25">
      <c r="E12" s="243" t="s">
        <v>538</v>
      </c>
      <c r="F12" s="178">
        <v>0</v>
      </c>
      <c r="G12" s="178">
        <v>100</v>
      </c>
      <c r="H12" s="178">
        <v>0</v>
      </c>
      <c r="I12" s="178">
        <v>10000</v>
      </c>
      <c r="J12" s="178">
        <v>10000</v>
      </c>
      <c r="K12" s="178">
        <v>10000</v>
      </c>
      <c r="L12" s="178">
        <v>10000</v>
      </c>
      <c r="M12" s="178">
        <v>10000</v>
      </c>
      <c r="N12" s="178">
        <v>10000</v>
      </c>
      <c r="O12" s="216">
        <v>10000</v>
      </c>
    </row>
    <row r="13" spans="5:15" x14ac:dyDescent="0.25">
      <c r="E13" s="243" t="s">
        <v>539</v>
      </c>
      <c r="F13" s="178">
        <v>0</v>
      </c>
      <c r="G13" s="178">
        <v>100</v>
      </c>
      <c r="H13" s="178">
        <v>0</v>
      </c>
      <c r="I13" s="178">
        <v>2500</v>
      </c>
      <c r="J13" s="178">
        <v>2500</v>
      </c>
      <c r="K13" s="178">
        <v>2500</v>
      </c>
      <c r="L13" s="178">
        <v>2500</v>
      </c>
      <c r="M13" s="178">
        <v>2500</v>
      </c>
      <c r="N13" s="178">
        <v>2500</v>
      </c>
      <c r="O13" s="216">
        <v>2500</v>
      </c>
    </row>
    <row r="14" spans="5:15" x14ac:dyDescent="0.25">
      <c r="E14" s="243" t="s">
        <v>540</v>
      </c>
      <c r="F14" s="178">
        <v>0</v>
      </c>
      <c r="G14" s="178">
        <v>100</v>
      </c>
      <c r="H14" s="178">
        <v>0</v>
      </c>
      <c r="I14" s="178">
        <v>1000</v>
      </c>
      <c r="J14" s="178">
        <v>1000</v>
      </c>
      <c r="K14" s="178">
        <v>1000</v>
      </c>
      <c r="L14" s="178">
        <v>1000</v>
      </c>
      <c r="M14" s="178">
        <v>1000</v>
      </c>
      <c r="N14" s="178">
        <v>1000</v>
      </c>
      <c r="O14" s="216">
        <v>1000</v>
      </c>
    </row>
    <row r="15" spans="5:15" x14ac:dyDescent="0.25">
      <c r="E15" s="243" t="s">
        <v>541</v>
      </c>
      <c r="F15" s="178">
        <v>0</v>
      </c>
      <c r="G15" s="178">
        <v>100</v>
      </c>
      <c r="H15" s="178">
        <v>0</v>
      </c>
      <c r="I15" s="178">
        <v>2000</v>
      </c>
      <c r="J15" s="178">
        <v>2000</v>
      </c>
      <c r="K15" s="178">
        <v>2000</v>
      </c>
      <c r="L15" s="178">
        <v>2000</v>
      </c>
      <c r="M15" s="178">
        <v>2000</v>
      </c>
      <c r="N15" s="178">
        <v>2000</v>
      </c>
      <c r="O15" s="216">
        <v>2000</v>
      </c>
    </row>
    <row r="16" spans="5:15" x14ac:dyDescent="0.25">
      <c r="E16" s="243" t="s">
        <v>542</v>
      </c>
      <c r="F16" s="178">
        <v>0</v>
      </c>
      <c r="G16" s="178">
        <v>100</v>
      </c>
      <c r="H16" s="178">
        <v>0</v>
      </c>
      <c r="I16" s="178">
        <v>3000</v>
      </c>
      <c r="J16" s="178">
        <v>3000</v>
      </c>
      <c r="K16" s="178">
        <v>3000</v>
      </c>
      <c r="L16" s="178">
        <v>3000</v>
      </c>
      <c r="M16" s="178">
        <v>3000</v>
      </c>
      <c r="N16" s="178">
        <v>3000</v>
      </c>
      <c r="O16" s="216">
        <v>3000</v>
      </c>
    </row>
    <row r="17" spans="5:15" x14ac:dyDescent="0.25">
      <c r="E17" s="243" t="s">
        <v>543</v>
      </c>
      <c r="F17" s="178">
        <v>0</v>
      </c>
      <c r="G17" s="178">
        <v>100</v>
      </c>
      <c r="H17" s="178">
        <v>0</v>
      </c>
      <c r="I17" s="178">
        <v>4500</v>
      </c>
      <c r="J17" s="178">
        <v>4500</v>
      </c>
      <c r="K17" s="178">
        <v>4500</v>
      </c>
      <c r="L17" s="178">
        <v>4500</v>
      </c>
      <c r="M17" s="178">
        <v>4500</v>
      </c>
      <c r="N17" s="178">
        <v>4500</v>
      </c>
      <c r="O17" s="216">
        <v>4500</v>
      </c>
    </row>
    <row r="18" spans="5:15" x14ac:dyDescent="0.25">
      <c r="E18" s="243" t="s">
        <v>544</v>
      </c>
      <c r="F18" s="178">
        <v>0</v>
      </c>
      <c r="G18" s="178">
        <v>100</v>
      </c>
      <c r="H18" s="178">
        <v>0</v>
      </c>
      <c r="I18" s="178">
        <v>1000</v>
      </c>
      <c r="J18" s="178">
        <v>1000</v>
      </c>
      <c r="K18" s="178">
        <v>1000</v>
      </c>
      <c r="L18" s="178">
        <v>1000</v>
      </c>
      <c r="M18" s="178">
        <v>1000</v>
      </c>
      <c r="N18" s="178">
        <v>1000</v>
      </c>
      <c r="O18" s="216">
        <v>1000</v>
      </c>
    </row>
    <row r="19" spans="5:15" x14ac:dyDescent="0.25">
      <c r="E19" s="243" t="s">
        <v>545</v>
      </c>
      <c r="F19" s="178">
        <v>0</v>
      </c>
      <c r="G19" s="178">
        <v>100</v>
      </c>
      <c r="H19" s="178">
        <v>0</v>
      </c>
      <c r="I19" s="178">
        <v>1000</v>
      </c>
      <c r="J19" s="178">
        <v>1000</v>
      </c>
      <c r="K19" s="178">
        <v>1000</v>
      </c>
      <c r="L19" s="178">
        <v>1000</v>
      </c>
      <c r="M19" s="178">
        <v>1000</v>
      </c>
      <c r="N19" s="178">
        <v>1000</v>
      </c>
      <c r="O19" s="216">
        <v>1000</v>
      </c>
    </row>
    <row r="20" spans="5:15" x14ac:dyDescent="0.25">
      <c r="E20" s="243" t="s">
        <v>546</v>
      </c>
      <c r="F20" s="178">
        <v>0</v>
      </c>
      <c r="G20" s="178">
        <v>100</v>
      </c>
      <c r="H20" s="178">
        <v>0</v>
      </c>
      <c r="I20" s="178">
        <v>2500</v>
      </c>
      <c r="J20" s="178">
        <v>2500</v>
      </c>
      <c r="K20" s="178">
        <v>2500</v>
      </c>
      <c r="L20" s="178">
        <v>2500</v>
      </c>
      <c r="M20" s="178">
        <v>2500</v>
      </c>
      <c r="N20" s="178">
        <v>2500</v>
      </c>
      <c r="O20" s="216">
        <v>2500</v>
      </c>
    </row>
    <row r="21" spans="5:15" x14ac:dyDescent="0.25">
      <c r="E21" s="217" t="s">
        <v>547</v>
      </c>
      <c r="F21" s="173">
        <f t="shared" ref="F21:O21" si="1">SUM(F12:F20)</f>
        <v>0</v>
      </c>
      <c r="G21" s="182">
        <f t="shared" si="1"/>
        <v>900</v>
      </c>
      <c r="H21" s="182">
        <f t="shared" si="1"/>
        <v>0</v>
      </c>
      <c r="I21" s="182">
        <f t="shared" si="1"/>
        <v>27500</v>
      </c>
      <c r="J21" s="182">
        <f t="shared" si="1"/>
        <v>27500</v>
      </c>
      <c r="K21" s="182">
        <f t="shared" si="1"/>
        <v>27500</v>
      </c>
      <c r="L21" s="182">
        <f t="shared" si="1"/>
        <v>27500</v>
      </c>
      <c r="M21" s="182">
        <f t="shared" si="1"/>
        <v>27500</v>
      </c>
      <c r="N21" s="182">
        <f t="shared" si="1"/>
        <v>27500</v>
      </c>
      <c r="O21" s="218">
        <f t="shared" si="1"/>
        <v>27500</v>
      </c>
    </row>
    <row r="22" spans="5:15" x14ac:dyDescent="0.25">
      <c r="E22" s="219" t="s">
        <v>548</v>
      </c>
      <c r="F22" s="183"/>
      <c r="G22" s="183"/>
      <c r="H22" s="183"/>
      <c r="I22" s="183"/>
      <c r="J22" s="183"/>
      <c r="K22" s="183"/>
      <c r="L22" s="183"/>
      <c r="M22" s="183"/>
      <c r="N22" s="183"/>
      <c r="O22" s="220"/>
    </row>
    <row r="23" spans="5:15" x14ac:dyDescent="0.25">
      <c r="E23" s="243" t="s">
        <v>549</v>
      </c>
      <c r="F23" s="178">
        <v>0</v>
      </c>
      <c r="G23" s="178">
        <v>100</v>
      </c>
      <c r="H23" s="178">
        <v>0</v>
      </c>
      <c r="I23" s="178">
        <v>1000</v>
      </c>
      <c r="J23" s="178">
        <v>1000</v>
      </c>
      <c r="K23" s="178">
        <v>1000</v>
      </c>
      <c r="L23" s="178">
        <v>1000</v>
      </c>
      <c r="M23" s="178">
        <v>1000</v>
      </c>
      <c r="N23" s="178">
        <v>1000</v>
      </c>
      <c r="O23" s="216">
        <v>1000</v>
      </c>
    </row>
    <row r="24" spans="5:15" x14ac:dyDescent="0.25">
      <c r="E24" s="243" t="s">
        <v>550</v>
      </c>
      <c r="F24" s="178">
        <v>0</v>
      </c>
      <c r="G24" s="178">
        <v>100</v>
      </c>
      <c r="H24" s="178">
        <v>0</v>
      </c>
      <c r="I24" s="178">
        <v>2000</v>
      </c>
      <c r="J24" s="178">
        <v>2000</v>
      </c>
      <c r="K24" s="178">
        <v>2000</v>
      </c>
      <c r="L24" s="178">
        <v>2000</v>
      </c>
      <c r="M24" s="178">
        <v>2000</v>
      </c>
      <c r="N24" s="178">
        <v>2000</v>
      </c>
      <c r="O24" s="216">
        <v>2000</v>
      </c>
    </row>
    <row r="25" spans="5:15" x14ac:dyDescent="0.25">
      <c r="E25" s="243" t="s">
        <v>551</v>
      </c>
      <c r="F25" s="178">
        <v>0</v>
      </c>
      <c r="G25" s="178">
        <v>100</v>
      </c>
      <c r="H25" s="178">
        <v>0</v>
      </c>
      <c r="I25" s="178">
        <v>2500</v>
      </c>
      <c r="J25" s="178">
        <v>2500</v>
      </c>
      <c r="K25" s="178">
        <v>2500</v>
      </c>
      <c r="L25" s="178">
        <v>2500</v>
      </c>
      <c r="M25" s="178">
        <v>2500</v>
      </c>
      <c r="N25" s="178">
        <v>2500</v>
      </c>
      <c r="O25" s="216">
        <v>2500</v>
      </c>
    </row>
    <row r="26" spans="5:15" x14ac:dyDescent="0.25">
      <c r="E26" s="243" t="s">
        <v>552</v>
      </c>
      <c r="F26" s="178">
        <v>0</v>
      </c>
      <c r="G26" s="178">
        <v>100</v>
      </c>
      <c r="H26" s="178">
        <v>0</v>
      </c>
      <c r="I26" s="178">
        <v>2000</v>
      </c>
      <c r="J26" s="178">
        <v>2000</v>
      </c>
      <c r="K26" s="178">
        <v>2000</v>
      </c>
      <c r="L26" s="178">
        <v>2000</v>
      </c>
      <c r="M26" s="178">
        <v>2000</v>
      </c>
      <c r="N26" s="178">
        <v>2000</v>
      </c>
      <c r="O26" s="216">
        <v>2000</v>
      </c>
    </row>
    <row r="27" spans="5:15" x14ac:dyDescent="0.25">
      <c r="E27" s="217" t="s">
        <v>553</v>
      </c>
      <c r="F27" s="184">
        <f t="shared" ref="F27:O27" si="2">SUM(F23:F26)</f>
        <v>0</v>
      </c>
      <c r="G27" s="184">
        <f t="shared" si="2"/>
        <v>400</v>
      </c>
      <c r="H27" s="184">
        <f t="shared" si="2"/>
        <v>0</v>
      </c>
      <c r="I27" s="184">
        <f t="shared" si="2"/>
        <v>7500</v>
      </c>
      <c r="J27" s="184">
        <f t="shared" si="2"/>
        <v>7500</v>
      </c>
      <c r="K27" s="184">
        <f t="shared" si="2"/>
        <v>7500</v>
      </c>
      <c r="L27" s="184">
        <f t="shared" si="2"/>
        <v>7500</v>
      </c>
      <c r="M27" s="184">
        <f t="shared" si="2"/>
        <v>7500</v>
      </c>
      <c r="N27" s="184">
        <f t="shared" si="2"/>
        <v>7500</v>
      </c>
      <c r="O27" s="221">
        <f t="shared" si="2"/>
        <v>7500</v>
      </c>
    </row>
    <row r="28" spans="5:15" x14ac:dyDescent="0.25">
      <c r="E28" s="219" t="s">
        <v>554</v>
      </c>
      <c r="F28" s="183"/>
      <c r="G28" s="183"/>
      <c r="H28" s="183"/>
      <c r="I28" s="183"/>
      <c r="J28" s="183"/>
      <c r="K28" s="183"/>
      <c r="L28" s="183"/>
      <c r="M28" s="183"/>
      <c r="N28" s="183"/>
      <c r="O28" s="220"/>
    </row>
    <row r="29" spans="5:15" x14ac:dyDescent="0.25">
      <c r="E29" s="243" t="s">
        <v>494</v>
      </c>
      <c r="F29" s="178">
        <v>0</v>
      </c>
      <c r="G29" s="178">
        <v>100</v>
      </c>
      <c r="H29" s="178">
        <v>0</v>
      </c>
      <c r="I29" s="178">
        <v>2250</v>
      </c>
      <c r="J29" s="177">
        <f>'Plant-in-Service'!J17</f>
        <v>6313650</v>
      </c>
      <c r="K29" s="177">
        <f>'Plant-in-Service'!K17</f>
        <v>6998867</v>
      </c>
      <c r="L29" s="177">
        <f>'Plant-in-Service'!L17</f>
        <v>10035738</v>
      </c>
      <c r="M29" s="177">
        <f>'Plant-in-Service'!M17</f>
        <v>15750425</v>
      </c>
      <c r="N29" s="177">
        <f>'Plant-in-Service'!N17</f>
        <v>21957434</v>
      </c>
      <c r="O29" s="222">
        <f>'Plant-in-Service'!O17</f>
        <v>24215032</v>
      </c>
    </row>
    <row r="30" spans="5:15" x14ac:dyDescent="0.25">
      <c r="E30" s="243" t="s">
        <v>555</v>
      </c>
      <c r="F30" s="178">
        <v>0</v>
      </c>
      <c r="G30" s="178">
        <v>100</v>
      </c>
      <c r="H30" s="178">
        <v>0</v>
      </c>
      <c r="I30" s="178">
        <v>3000</v>
      </c>
      <c r="J30" s="178">
        <v>3000</v>
      </c>
      <c r="K30" s="178">
        <v>3000</v>
      </c>
      <c r="L30" s="178">
        <v>3000</v>
      </c>
      <c r="M30" s="178">
        <v>3000</v>
      </c>
      <c r="N30" s="178">
        <v>3000</v>
      </c>
      <c r="O30" s="216">
        <v>3000</v>
      </c>
    </row>
    <row r="31" spans="5:15" x14ac:dyDescent="0.25">
      <c r="E31" s="243" t="s">
        <v>556</v>
      </c>
      <c r="F31" s="178">
        <v>0</v>
      </c>
      <c r="G31" s="178">
        <v>100</v>
      </c>
      <c r="H31" s="178">
        <v>0</v>
      </c>
      <c r="I31" s="178">
        <v>1000</v>
      </c>
      <c r="J31" s="178">
        <v>1000</v>
      </c>
      <c r="K31" s="178">
        <v>1000</v>
      </c>
      <c r="L31" s="178">
        <v>1000</v>
      </c>
      <c r="M31" s="178">
        <v>1000</v>
      </c>
      <c r="N31" s="178">
        <v>1000</v>
      </c>
      <c r="O31" s="216">
        <v>1000</v>
      </c>
    </row>
    <row r="32" spans="5:15" x14ac:dyDescent="0.25">
      <c r="E32" s="243" t="s">
        <v>557</v>
      </c>
      <c r="F32" s="178">
        <v>0</v>
      </c>
      <c r="G32" s="178">
        <v>100</v>
      </c>
      <c r="H32" s="178">
        <v>0</v>
      </c>
      <c r="I32" s="178">
        <v>3750</v>
      </c>
      <c r="J32" s="178">
        <v>3750</v>
      </c>
      <c r="K32" s="178">
        <v>3750</v>
      </c>
      <c r="L32" s="178">
        <v>3750</v>
      </c>
      <c r="M32" s="178">
        <v>3750</v>
      </c>
      <c r="N32" s="178">
        <v>3750</v>
      </c>
      <c r="O32" s="216">
        <v>3750</v>
      </c>
    </row>
    <row r="33" spans="5:15" x14ac:dyDescent="0.25">
      <c r="E33" s="217" t="s">
        <v>558</v>
      </c>
      <c r="F33" s="173">
        <f t="shared" ref="F33:N33" si="3">F29+F30+F31-F32</f>
        <v>0</v>
      </c>
      <c r="G33" s="173">
        <f t="shared" si="3"/>
        <v>200</v>
      </c>
      <c r="H33" s="173">
        <f t="shared" si="3"/>
        <v>0</v>
      </c>
      <c r="I33" s="173">
        <f t="shared" si="3"/>
        <v>2500</v>
      </c>
      <c r="J33" s="173">
        <f>J29+J30+J31-J32</f>
        <v>6313900</v>
      </c>
      <c r="K33" s="173">
        <f t="shared" si="3"/>
        <v>6999117</v>
      </c>
      <c r="L33" s="173">
        <f t="shared" si="3"/>
        <v>10035988</v>
      </c>
      <c r="M33" s="173">
        <f t="shared" si="3"/>
        <v>15750675</v>
      </c>
      <c r="N33" s="173">
        <f t="shared" si="3"/>
        <v>21957684</v>
      </c>
      <c r="O33" s="223">
        <f>O29+O30+O31-O32</f>
        <v>24215282</v>
      </c>
    </row>
    <row r="34" spans="5:15" x14ac:dyDescent="0.25">
      <c r="E34" s="209"/>
      <c r="F34" s="188"/>
      <c r="G34" s="188"/>
      <c r="H34" s="188"/>
      <c r="I34" s="188"/>
      <c r="J34" s="188"/>
      <c r="K34" s="188"/>
      <c r="L34" s="188"/>
      <c r="M34" s="188"/>
      <c r="N34" s="188"/>
      <c r="O34" s="224"/>
    </row>
    <row r="35" spans="5:15" ht="15.75" thickBot="1" x14ac:dyDescent="0.3">
      <c r="E35" s="225" t="s">
        <v>559</v>
      </c>
      <c r="F35" s="152">
        <f>SUM(F21,F27,F33)</f>
        <v>0</v>
      </c>
      <c r="G35" s="152">
        <f t="shared" ref="G35:O35" si="4">SUM(G21,G27,G33)</f>
        <v>1500</v>
      </c>
      <c r="H35" s="152">
        <f t="shared" si="4"/>
        <v>0</v>
      </c>
      <c r="I35" s="152">
        <f t="shared" si="4"/>
        <v>37500</v>
      </c>
      <c r="J35" s="152">
        <f>SUM(J21,J27,J33)</f>
        <v>6348900</v>
      </c>
      <c r="K35" s="152">
        <f t="shared" si="4"/>
        <v>7034117</v>
      </c>
      <c r="L35" s="152">
        <f t="shared" si="4"/>
        <v>10070988</v>
      </c>
      <c r="M35" s="152">
        <f t="shared" si="4"/>
        <v>15785675</v>
      </c>
      <c r="N35" s="152">
        <f t="shared" si="4"/>
        <v>21992684</v>
      </c>
      <c r="O35" s="226">
        <f t="shared" si="4"/>
        <v>24250282</v>
      </c>
    </row>
    <row r="36" spans="5:15" ht="15.75" thickTop="1" x14ac:dyDescent="0.25">
      <c r="E36" s="209"/>
      <c r="F36" s="188"/>
      <c r="G36" s="188"/>
      <c r="H36" s="188"/>
      <c r="I36" s="188"/>
      <c r="J36" s="188"/>
      <c r="K36" s="188"/>
      <c r="L36" s="188"/>
      <c r="M36" s="188"/>
      <c r="N36" s="188"/>
      <c r="O36" s="224"/>
    </row>
    <row r="37" spans="5:15" x14ac:dyDescent="0.25">
      <c r="E37" s="227" t="s">
        <v>560</v>
      </c>
      <c r="F37" s="189"/>
      <c r="G37" s="189"/>
      <c r="H37" s="189"/>
      <c r="I37" s="189"/>
      <c r="J37" s="189"/>
      <c r="K37" s="189"/>
      <c r="L37" s="189"/>
      <c r="M37" s="189"/>
      <c r="N37" s="189"/>
      <c r="O37" s="228"/>
    </row>
    <row r="38" spans="5:15" x14ac:dyDescent="0.25">
      <c r="E38" s="214" t="s">
        <v>561</v>
      </c>
      <c r="F38" s="190"/>
      <c r="G38" s="190"/>
      <c r="H38" s="190"/>
      <c r="I38" s="190"/>
      <c r="J38" s="190"/>
      <c r="K38" s="190"/>
      <c r="L38" s="190"/>
      <c r="M38" s="190"/>
      <c r="N38" s="190"/>
      <c r="O38" s="229"/>
    </row>
    <row r="39" spans="5:15" x14ac:dyDescent="0.25">
      <c r="E39" s="243" t="s">
        <v>562</v>
      </c>
      <c r="F39" s="178">
        <v>0</v>
      </c>
      <c r="G39" s="178">
        <v>100</v>
      </c>
      <c r="H39" s="178">
        <v>0</v>
      </c>
      <c r="I39" s="178">
        <v>1250</v>
      </c>
      <c r="J39" s="178">
        <v>1250</v>
      </c>
      <c r="K39" s="178">
        <v>1250</v>
      </c>
      <c r="L39" s="178">
        <v>1250</v>
      </c>
      <c r="M39" s="178">
        <v>1250</v>
      </c>
      <c r="N39" s="178">
        <v>1250</v>
      </c>
      <c r="O39" s="216">
        <v>1250</v>
      </c>
    </row>
    <row r="40" spans="5:15" x14ac:dyDescent="0.25">
      <c r="E40" s="243" t="s">
        <v>563</v>
      </c>
      <c r="F40" s="178">
        <v>0</v>
      </c>
      <c r="G40" s="178">
        <v>100</v>
      </c>
      <c r="H40" s="178">
        <v>0</v>
      </c>
      <c r="I40" s="178">
        <v>1000</v>
      </c>
      <c r="J40" s="178">
        <v>1000</v>
      </c>
      <c r="K40" s="178">
        <v>1000</v>
      </c>
      <c r="L40" s="178">
        <v>1000</v>
      </c>
      <c r="M40" s="178">
        <v>1000</v>
      </c>
      <c r="N40" s="178">
        <v>1000</v>
      </c>
      <c r="O40" s="216">
        <v>1000</v>
      </c>
    </row>
    <row r="41" spans="5:15" x14ac:dyDescent="0.25">
      <c r="E41" s="243" t="s">
        <v>564</v>
      </c>
      <c r="F41" s="178">
        <v>0</v>
      </c>
      <c r="G41" s="178">
        <v>100</v>
      </c>
      <c r="H41" s="178">
        <v>0</v>
      </c>
      <c r="I41" s="178">
        <v>2000</v>
      </c>
      <c r="J41" s="178">
        <v>2000</v>
      </c>
      <c r="K41" s="178">
        <v>2000</v>
      </c>
      <c r="L41" s="178">
        <v>2000</v>
      </c>
      <c r="M41" s="178">
        <v>2000</v>
      </c>
      <c r="N41" s="178">
        <v>2000</v>
      </c>
      <c r="O41" s="216">
        <v>2000</v>
      </c>
    </row>
    <row r="42" spans="5:15" x14ac:dyDescent="0.25">
      <c r="E42" s="243" t="s">
        <v>565</v>
      </c>
      <c r="F42" s="178">
        <v>0</v>
      </c>
      <c r="G42" s="178">
        <v>100</v>
      </c>
      <c r="H42" s="178">
        <v>0</v>
      </c>
      <c r="I42" s="178">
        <v>500</v>
      </c>
      <c r="J42" s="178">
        <v>500</v>
      </c>
      <c r="K42" s="178">
        <v>500</v>
      </c>
      <c r="L42" s="178">
        <v>500</v>
      </c>
      <c r="M42" s="178">
        <v>500</v>
      </c>
      <c r="N42" s="178">
        <v>500</v>
      </c>
      <c r="O42" s="216">
        <v>500</v>
      </c>
    </row>
    <row r="43" spans="5:15" x14ac:dyDescent="0.25">
      <c r="E43" s="389" t="s">
        <v>566</v>
      </c>
      <c r="F43" s="178">
        <v>0</v>
      </c>
      <c r="G43" s="178">
        <v>0</v>
      </c>
      <c r="H43" s="178">
        <v>0</v>
      </c>
      <c r="I43" s="178">
        <v>0</v>
      </c>
      <c r="J43" s="177">
        <f>'Funded Debt Summary'!G17</f>
        <v>13000</v>
      </c>
      <c r="K43" s="177">
        <f>'Funded Debt Summary'!H17</f>
        <v>48160.404084483365</v>
      </c>
      <c r="L43" s="177">
        <f>'Funded Debt Summary'!I17</f>
        <v>99636.868275228946</v>
      </c>
      <c r="M43" s="177">
        <f>'Funded Debt Summary'!J17</f>
        <v>188878.51739172501</v>
      </c>
      <c r="N43" s="177">
        <f>'Funded Debt Summary'!K17</f>
        <v>247423.49451664227</v>
      </c>
      <c r="O43" s="222">
        <f>'Funded Debt Summary'!L17</f>
        <v>268966.14519069344</v>
      </c>
    </row>
    <row r="44" spans="5:15" x14ac:dyDescent="0.25">
      <c r="E44" s="243" t="s">
        <v>567</v>
      </c>
      <c r="F44" s="178">
        <v>0</v>
      </c>
      <c r="G44" s="178">
        <v>0</v>
      </c>
      <c r="H44" s="178">
        <v>0</v>
      </c>
      <c r="I44" s="178">
        <v>0</v>
      </c>
      <c r="J44" s="177">
        <f>'Funded Debt Tables'!G57</f>
        <v>10000</v>
      </c>
      <c r="K44" s="177">
        <f>'Funded Debt Tables'!H57</f>
        <v>10000</v>
      </c>
      <c r="L44" s="177">
        <f>'Funded Debt Tables'!I57</f>
        <v>15000</v>
      </c>
      <c r="M44" s="177">
        <f>'Funded Debt Tables'!J57</f>
        <v>15000</v>
      </c>
      <c r="N44" s="177">
        <f>'Funded Debt Tables'!K57</f>
        <v>15000</v>
      </c>
      <c r="O44" s="222">
        <f>'Funded Debt Tables'!L57</f>
        <v>15000</v>
      </c>
    </row>
    <row r="45" spans="5:15" x14ac:dyDescent="0.25">
      <c r="E45" s="243" t="s">
        <v>568</v>
      </c>
      <c r="F45" s="178">
        <v>0</v>
      </c>
      <c r="G45" s="178">
        <v>0</v>
      </c>
      <c r="H45" s="178">
        <v>0</v>
      </c>
      <c r="I45" s="178">
        <v>0</v>
      </c>
      <c r="J45" s="177">
        <f>'Funded Debt Tables'!G72</f>
        <v>3000</v>
      </c>
      <c r="K45" s="177">
        <f>'Funded Debt Tables'!H72</f>
        <v>3000</v>
      </c>
      <c r="L45" s="177">
        <f>'Funded Debt Tables'!I72</f>
        <v>3000</v>
      </c>
      <c r="M45" s="177">
        <f>'Funded Debt Tables'!J72</f>
        <v>3000</v>
      </c>
      <c r="N45" s="177">
        <f>'Funded Debt Tables'!K72</f>
        <v>3000</v>
      </c>
      <c r="O45" s="222">
        <f>'Funded Debt Tables'!L72</f>
        <v>3000</v>
      </c>
    </row>
    <row r="46" spans="5:15" x14ac:dyDescent="0.25">
      <c r="E46" s="243" t="s">
        <v>569</v>
      </c>
      <c r="F46" s="178">
        <v>0</v>
      </c>
      <c r="G46" s="178">
        <v>0</v>
      </c>
      <c r="H46" s="178">
        <v>0</v>
      </c>
      <c r="I46" s="178">
        <v>0</v>
      </c>
      <c r="J46" s="177">
        <f>'Funded Debt Tables'!G87</f>
        <v>25000</v>
      </c>
      <c r="K46" s="177">
        <f>'Funded Debt Tables'!H87</f>
        <v>10000</v>
      </c>
      <c r="L46" s="177">
        <f>'Funded Debt Tables'!I87</f>
        <v>10000</v>
      </c>
      <c r="M46" s="177">
        <f>'Funded Debt Tables'!J87</f>
        <v>25000</v>
      </c>
      <c r="N46" s="177">
        <f>'Funded Debt Tables'!K87</f>
        <v>10000</v>
      </c>
      <c r="O46" s="222">
        <f>'Funded Debt Tables'!L87</f>
        <v>10000</v>
      </c>
    </row>
    <row r="47" spans="5:15" x14ac:dyDescent="0.25">
      <c r="E47" s="243" t="s">
        <v>570</v>
      </c>
      <c r="F47" s="178">
        <v>0</v>
      </c>
      <c r="G47" s="178">
        <v>0</v>
      </c>
      <c r="H47" s="178">
        <v>0</v>
      </c>
      <c r="I47" s="178">
        <v>0</v>
      </c>
      <c r="J47" s="177">
        <f>'Funded Debt Tables'!G102</f>
        <v>20000</v>
      </c>
      <c r="K47" s="177">
        <f>'Funded Debt Tables'!H102</f>
        <v>20000</v>
      </c>
      <c r="L47" s="177">
        <f>'Funded Debt Tables'!I102</f>
        <v>20000</v>
      </c>
      <c r="M47" s="177">
        <f>'Funded Debt Tables'!J102</f>
        <v>20000</v>
      </c>
      <c r="N47" s="177">
        <f>'Funded Debt Tables'!K102</f>
        <v>20000</v>
      </c>
      <c r="O47" s="222">
        <f>'Funded Debt Tables'!L102</f>
        <v>0</v>
      </c>
    </row>
    <row r="48" spans="5:15" x14ac:dyDescent="0.25">
      <c r="E48" s="243" t="s">
        <v>571</v>
      </c>
      <c r="F48" s="178">
        <v>0</v>
      </c>
      <c r="G48" s="178">
        <v>100</v>
      </c>
      <c r="H48" s="178">
        <v>0</v>
      </c>
      <c r="I48" s="178">
        <v>2000</v>
      </c>
      <c r="J48" s="178">
        <v>2000</v>
      </c>
      <c r="K48" s="178">
        <v>2000</v>
      </c>
      <c r="L48" s="178">
        <v>2000</v>
      </c>
      <c r="M48" s="178">
        <v>2000</v>
      </c>
      <c r="N48" s="178">
        <v>2000</v>
      </c>
      <c r="O48" s="216">
        <v>2000</v>
      </c>
    </row>
    <row r="49" spans="5:15" x14ac:dyDescent="0.25">
      <c r="E49" s="243" t="s">
        <v>572</v>
      </c>
      <c r="F49" s="178">
        <v>0</v>
      </c>
      <c r="G49" s="178">
        <v>100</v>
      </c>
      <c r="H49" s="178">
        <v>0</v>
      </c>
      <c r="I49" s="178">
        <v>2000</v>
      </c>
      <c r="J49" s="178">
        <v>2000</v>
      </c>
      <c r="K49" s="178">
        <v>2000</v>
      </c>
      <c r="L49" s="178">
        <v>2000</v>
      </c>
      <c r="M49" s="178">
        <v>2000</v>
      </c>
      <c r="N49" s="178">
        <v>2000</v>
      </c>
      <c r="O49" s="216">
        <v>2000</v>
      </c>
    </row>
    <row r="50" spans="5:15" x14ac:dyDescent="0.25">
      <c r="E50" s="217" t="s">
        <v>573</v>
      </c>
      <c r="F50" s="173">
        <f t="shared" ref="F50:O50" si="5">SUM(F39:F49)</f>
        <v>0</v>
      </c>
      <c r="G50" s="173">
        <f t="shared" si="5"/>
        <v>600</v>
      </c>
      <c r="H50" s="173">
        <f t="shared" si="5"/>
        <v>0</v>
      </c>
      <c r="I50" s="173">
        <f t="shared" si="5"/>
        <v>8750</v>
      </c>
      <c r="J50" s="173">
        <f t="shared" si="5"/>
        <v>79750</v>
      </c>
      <c r="K50" s="173">
        <f t="shared" si="5"/>
        <v>99910.404084483365</v>
      </c>
      <c r="L50" s="173">
        <f t="shared" si="5"/>
        <v>156386.86827522895</v>
      </c>
      <c r="M50" s="173">
        <f t="shared" si="5"/>
        <v>260628.51739172501</v>
      </c>
      <c r="N50" s="173">
        <f t="shared" si="5"/>
        <v>304173.4945166423</v>
      </c>
      <c r="O50" s="223">
        <f t="shared" si="5"/>
        <v>305716.14519069344</v>
      </c>
    </row>
    <row r="51" spans="5:15" x14ac:dyDescent="0.25">
      <c r="E51" s="214" t="s">
        <v>574</v>
      </c>
      <c r="F51" s="190"/>
      <c r="G51" s="190"/>
      <c r="H51" s="190"/>
      <c r="I51" s="190"/>
      <c r="J51" s="190"/>
      <c r="K51" s="190"/>
      <c r="L51" s="190"/>
      <c r="M51" s="190"/>
      <c r="N51" s="190"/>
      <c r="O51" s="229"/>
    </row>
    <row r="52" spans="5:15" x14ac:dyDescent="0.25">
      <c r="E52" s="389" t="s">
        <v>575</v>
      </c>
      <c r="F52" s="178">
        <v>0</v>
      </c>
      <c r="G52" s="178">
        <v>0</v>
      </c>
      <c r="H52" s="178">
        <v>0</v>
      </c>
      <c r="I52" s="178">
        <v>0</v>
      </c>
      <c r="J52" s="177">
        <f>'Funded Debt Summary'!G16</f>
        <v>135000</v>
      </c>
      <c r="K52" s="177">
        <f>'Funded Debt Summary'!H16</f>
        <v>1004947.5959155166</v>
      </c>
      <c r="L52" s="177">
        <f>'Funded Debt Summary'!I16</f>
        <v>1763135.7276402877</v>
      </c>
      <c r="M52" s="177">
        <f>'Funded Debt Summary'!J16</f>
        <v>3274908.2102485625</v>
      </c>
      <c r="N52" s="177">
        <f>'Funded Debt Summary'!K16</f>
        <v>5293351.7157319197</v>
      </c>
      <c r="O52" s="222">
        <f>'Funded Debt Summary'!L16</f>
        <v>5594602.5705412263</v>
      </c>
    </row>
    <row r="53" spans="5:15" x14ac:dyDescent="0.25">
      <c r="E53" s="243" t="s">
        <v>576</v>
      </c>
      <c r="F53" s="178">
        <v>0</v>
      </c>
      <c r="G53" s="178">
        <v>100</v>
      </c>
      <c r="H53" s="178">
        <v>0</v>
      </c>
      <c r="I53" s="178">
        <v>1000</v>
      </c>
      <c r="J53" s="178">
        <v>1000</v>
      </c>
      <c r="K53" s="178">
        <v>1000</v>
      </c>
      <c r="L53" s="178">
        <v>1000</v>
      </c>
      <c r="M53" s="178">
        <v>1000</v>
      </c>
      <c r="N53" s="178">
        <v>1000</v>
      </c>
      <c r="O53" s="216">
        <v>1000</v>
      </c>
    </row>
    <row r="54" spans="5:15" x14ac:dyDescent="0.25">
      <c r="E54" s="243" t="s">
        <v>347</v>
      </c>
      <c r="F54" s="178">
        <v>0</v>
      </c>
      <c r="G54" s="178">
        <v>0</v>
      </c>
      <c r="H54" s="178">
        <v>0</v>
      </c>
      <c r="I54" s="178">
        <v>0</v>
      </c>
      <c r="J54" s="177">
        <f>'Funded Debt Tables'!G56</f>
        <v>145000</v>
      </c>
      <c r="K54" s="177">
        <f>'Funded Debt Tables'!H56</f>
        <v>140000</v>
      </c>
      <c r="L54" s="177">
        <f>'Funded Debt Tables'!I56</f>
        <v>130000</v>
      </c>
      <c r="M54" s="177">
        <f>'Funded Debt Tables'!J56</f>
        <v>120000</v>
      </c>
      <c r="N54" s="177">
        <f>'Funded Debt Tables'!K56</f>
        <v>110000</v>
      </c>
      <c r="O54" s="222">
        <f>'Funded Debt Tables'!L56</f>
        <v>100000</v>
      </c>
    </row>
    <row r="55" spans="5:15" x14ac:dyDescent="0.25">
      <c r="E55" s="243" t="s">
        <v>577</v>
      </c>
      <c r="F55" s="178">
        <v>0</v>
      </c>
      <c r="G55" s="178">
        <v>0</v>
      </c>
      <c r="H55" s="178">
        <v>0</v>
      </c>
      <c r="I55" s="178">
        <v>0</v>
      </c>
      <c r="J55" s="177">
        <f>'Funded Debt Tables'!G71</f>
        <v>72000</v>
      </c>
      <c r="K55" s="177">
        <f>'Funded Debt Tables'!H71</f>
        <v>69000</v>
      </c>
      <c r="L55" s="177">
        <f>'Funded Debt Tables'!I71</f>
        <v>66000</v>
      </c>
      <c r="M55" s="177">
        <f>'Funded Debt Tables'!J71</f>
        <v>63000</v>
      </c>
      <c r="N55" s="177">
        <f>'Funded Debt Tables'!K71</f>
        <v>60000</v>
      </c>
      <c r="O55" s="222">
        <f>'Funded Debt Tables'!L71</f>
        <v>57000</v>
      </c>
    </row>
    <row r="56" spans="5:15" x14ac:dyDescent="0.25">
      <c r="E56" s="243" t="s">
        <v>578</v>
      </c>
      <c r="F56" s="178">
        <v>0</v>
      </c>
      <c r="G56" s="178">
        <v>0</v>
      </c>
      <c r="H56" s="178">
        <v>0</v>
      </c>
      <c r="I56" s="178">
        <v>0</v>
      </c>
      <c r="J56" s="177">
        <f>'Funded Debt Tables'!G101</f>
        <v>80000</v>
      </c>
      <c r="K56" s="177">
        <f>'Funded Debt Tables'!H101</f>
        <v>60000</v>
      </c>
      <c r="L56" s="177">
        <f>'Funded Debt Tables'!I101</f>
        <v>40000</v>
      </c>
      <c r="M56" s="177">
        <f>'Funded Debt Tables'!J101</f>
        <v>20000</v>
      </c>
      <c r="N56" s="177">
        <f>'Funded Debt Tables'!K101</f>
        <v>0</v>
      </c>
      <c r="O56" s="222">
        <f>'Funded Debt Tables'!L101</f>
        <v>0</v>
      </c>
    </row>
    <row r="57" spans="5:15" x14ac:dyDescent="0.25">
      <c r="E57" s="243" t="s">
        <v>369</v>
      </c>
      <c r="F57" s="178">
        <v>0</v>
      </c>
      <c r="G57" s="178">
        <v>0</v>
      </c>
      <c r="H57" s="178">
        <v>0</v>
      </c>
      <c r="I57" s="178">
        <v>0</v>
      </c>
      <c r="J57" s="177">
        <f>'Funded Debt Tables'!G86</f>
        <v>85000</v>
      </c>
      <c r="K57" s="177">
        <f>'Funded Debt Tables'!H86</f>
        <v>85000</v>
      </c>
      <c r="L57" s="177">
        <f>'Funded Debt Tables'!I86</f>
        <v>85000</v>
      </c>
      <c r="M57" s="177">
        <f>'Funded Debt Tables'!J86</f>
        <v>60000</v>
      </c>
      <c r="N57" s="177">
        <f>'Funded Debt Tables'!K86</f>
        <v>50000</v>
      </c>
      <c r="O57" s="222">
        <f>'Funded Debt Tables'!L86</f>
        <v>40000</v>
      </c>
    </row>
    <row r="58" spans="5:15" x14ac:dyDescent="0.25">
      <c r="E58" s="217" t="s">
        <v>579</v>
      </c>
      <c r="F58" s="173">
        <f t="shared" ref="F58:N58" si="6">F52-F53+F54+F55+F56+F57</f>
        <v>0</v>
      </c>
      <c r="G58" s="173">
        <f t="shared" si="6"/>
        <v>-100</v>
      </c>
      <c r="H58" s="173">
        <f t="shared" si="6"/>
        <v>0</v>
      </c>
      <c r="I58" s="173">
        <f t="shared" si="6"/>
        <v>-1000</v>
      </c>
      <c r="J58" s="173">
        <f t="shared" si="6"/>
        <v>516000</v>
      </c>
      <c r="K58" s="173">
        <f t="shared" si="6"/>
        <v>1357947.5959155166</v>
      </c>
      <c r="L58" s="173">
        <f t="shared" si="6"/>
        <v>2083135.7276402877</v>
      </c>
      <c r="M58" s="173">
        <f t="shared" si="6"/>
        <v>3536908.2102485625</v>
      </c>
      <c r="N58" s="173">
        <f t="shared" si="6"/>
        <v>5512351.7157319197</v>
      </c>
      <c r="O58" s="223">
        <f>O52-O53+O54+O55+O56+O57</f>
        <v>5790602.5705412263</v>
      </c>
    </row>
    <row r="59" spans="5:15" x14ac:dyDescent="0.25">
      <c r="E59" s="214" t="s">
        <v>580</v>
      </c>
      <c r="F59" s="190"/>
      <c r="G59" s="190"/>
      <c r="H59" s="190"/>
      <c r="I59" s="190"/>
      <c r="J59" s="190"/>
      <c r="K59" s="190"/>
      <c r="L59" s="190"/>
      <c r="M59" s="190"/>
      <c r="N59" s="190"/>
      <c r="O59" s="229"/>
    </row>
    <row r="60" spans="5:15" x14ac:dyDescent="0.25">
      <c r="E60" s="243" t="s">
        <v>581</v>
      </c>
      <c r="F60" s="178">
        <v>0</v>
      </c>
      <c r="G60" s="178">
        <v>100</v>
      </c>
      <c r="H60" s="178">
        <v>0</v>
      </c>
      <c r="I60" s="178">
        <v>1000</v>
      </c>
      <c r="J60" s="178">
        <v>1000</v>
      </c>
      <c r="K60" s="178">
        <v>1000</v>
      </c>
      <c r="L60" s="178">
        <v>1000</v>
      </c>
      <c r="M60" s="178">
        <v>1000</v>
      </c>
      <c r="N60" s="178">
        <v>1000</v>
      </c>
      <c r="O60" s="216">
        <v>1000</v>
      </c>
    </row>
    <row r="61" spans="5:15" x14ac:dyDescent="0.25">
      <c r="E61" s="243" t="s">
        <v>582</v>
      </c>
      <c r="F61" s="178">
        <v>0</v>
      </c>
      <c r="G61" s="178">
        <v>100</v>
      </c>
      <c r="H61" s="178">
        <v>0</v>
      </c>
      <c r="I61" s="178">
        <v>1000</v>
      </c>
      <c r="J61" s="178">
        <v>1000</v>
      </c>
      <c r="K61" s="178">
        <v>1000</v>
      </c>
      <c r="L61" s="178">
        <v>1000</v>
      </c>
      <c r="M61" s="178">
        <v>1000</v>
      </c>
      <c r="N61" s="178">
        <v>1000</v>
      </c>
      <c r="O61" s="216">
        <v>1000</v>
      </c>
    </row>
    <row r="62" spans="5:15" x14ac:dyDescent="0.25">
      <c r="E62" s="217" t="s">
        <v>583</v>
      </c>
      <c r="F62" s="173">
        <f t="shared" ref="F62:O62" si="7">F50+F58+F60+F61</f>
        <v>0</v>
      </c>
      <c r="G62" s="173">
        <f t="shared" si="7"/>
        <v>700</v>
      </c>
      <c r="H62" s="173">
        <f t="shared" si="7"/>
        <v>0</v>
      </c>
      <c r="I62" s="173">
        <f t="shared" si="7"/>
        <v>9750</v>
      </c>
      <c r="J62" s="173">
        <f t="shared" si="7"/>
        <v>597750</v>
      </c>
      <c r="K62" s="173">
        <f t="shared" si="7"/>
        <v>1459858</v>
      </c>
      <c r="L62" s="173">
        <f t="shared" si="7"/>
        <v>2241522.5959155168</v>
      </c>
      <c r="M62" s="173">
        <f t="shared" si="7"/>
        <v>3799536.7276402875</v>
      </c>
      <c r="N62" s="173">
        <f t="shared" si="7"/>
        <v>5818525.2102485616</v>
      </c>
      <c r="O62" s="223">
        <f t="shared" si="7"/>
        <v>6098318.7157319197</v>
      </c>
    </row>
    <row r="63" spans="5:15" x14ac:dyDescent="0.25">
      <c r="E63" s="214" t="s">
        <v>584</v>
      </c>
      <c r="F63" s="190"/>
      <c r="G63" s="190"/>
      <c r="H63" s="190"/>
      <c r="I63" s="190"/>
      <c r="J63" s="190"/>
      <c r="K63" s="190"/>
      <c r="L63" s="190"/>
      <c r="M63" s="190"/>
      <c r="N63" s="190"/>
      <c r="O63" s="229"/>
    </row>
    <row r="64" spans="5:15" x14ac:dyDescent="0.25">
      <c r="E64" s="243" t="s">
        <v>585</v>
      </c>
      <c r="F64" s="178">
        <v>0</v>
      </c>
      <c r="G64" s="178">
        <v>100</v>
      </c>
      <c r="H64" s="178">
        <v>0</v>
      </c>
      <c r="I64" s="178">
        <v>3000</v>
      </c>
      <c r="J64" s="178">
        <v>3000</v>
      </c>
      <c r="K64" s="178">
        <v>3000</v>
      </c>
      <c r="L64" s="178">
        <v>3000</v>
      </c>
      <c r="M64" s="178">
        <v>3000</v>
      </c>
      <c r="N64" s="178">
        <v>3000</v>
      </c>
      <c r="O64" s="216">
        <v>3000</v>
      </c>
    </row>
    <row r="65" spans="5:15" x14ac:dyDescent="0.25">
      <c r="E65" s="243" t="s">
        <v>586</v>
      </c>
      <c r="F65" s="178">
        <v>0</v>
      </c>
      <c r="G65" s="178">
        <v>100</v>
      </c>
      <c r="H65" s="178">
        <v>0</v>
      </c>
      <c r="I65" s="178">
        <v>1000</v>
      </c>
      <c r="J65" s="178">
        <v>1000</v>
      </c>
      <c r="K65" s="178">
        <v>1000</v>
      </c>
      <c r="L65" s="178">
        <v>1000</v>
      </c>
      <c r="M65" s="178">
        <v>1000</v>
      </c>
      <c r="N65" s="178">
        <v>1000</v>
      </c>
      <c r="O65" s="216">
        <v>1000</v>
      </c>
    </row>
    <row r="66" spans="5:15" x14ac:dyDescent="0.25">
      <c r="E66" s="243" t="s">
        <v>587</v>
      </c>
      <c r="F66" s="178">
        <v>0</v>
      </c>
      <c r="G66" s="178">
        <v>100</v>
      </c>
      <c r="H66" s="178">
        <v>0</v>
      </c>
      <c r="I66" s="178">
        <v>4000</v>
      </c>
      <c r="J66" s="178">
        <v>4000</v>
      </c>
      <c r="K66" s="178">
        <v>4000</v>
      </c>
      <c r="L66" s="178">
        <v>4000</v>
      </c>
      <c r="M66" s="178">
        <v>4000</v>
      </c>
      <c r="N66" s="178">
        <v>4000</v>
      </c>
      <c r="O66" s="216">
        <v>4000</v>
      </c>
    </row>
    <row r="67" spans="5:15" x14ac:dyDescent="0.25">
      <c r="E67" s="243" t="s">
        <v>588</v>
      </c>
      <c r="F67" s="178">
        <v>0</v>
      </c>
      <c r="G67" s="178">
        <v>100</v>
      </c>
      <c r="H67" s="178">
        <v>0</v>
      </c>
      <c r="I67" s="178">
        <v>1500</v>
      </c>
      <c r="J67" s="178">
        <v>1500</v>
      </c>
      <c r="K67" s="178">
        <v>1500</v>
      </c>
      <c r="L67" s="178">
        <v>1500</v>
      </c>
      <c r="M67" s="178">
        <v>1500</v>
      </c>
      <c r="N67" s="178">
        <v>1500</v>
      </c>
      <c r="O67" s="216">
        <v>1500</v>
      </c>
    </row>
    <row r="68" spans="5:15" x14ac:dyDescent="0.25">
      <c r="E68" s="243" t="s">
        <v>589</v>
      </c>
      <c r="F68" s="178">
        <v>0</v>
      </c>
      <c r="G68" s="178">
        <v>100</v>
      </c>
      <c r="H68" s="178">
        <v>0</v>
      </c>
      <c r="I68" s="178">
        <v>4000</v>
      </c>
      <c r="J68" s="178">
        <v>4000</v>
      </c>
      <c r="K68" s="178">
        <v>4000</v>
      </c>
      <c r="L68" s="178">
        <v>4000</v>
      </c>
      <c r="M68" s="178">
        <v>4000</v>
      </c>
      <c r="N68" s="178">
        <v>4000</v>
      </c>
      <c r="O68" s="216">
        <v>4000</v>
      </c>
    </row>
    <row r="69" spans="5:15" x14ac:dyDescent="0.25">
      <c r="E69" s="217" t="s">
        <v>590</v>
      </c>
      <c r="F69" s="173">
        <f t="shared" ref="F69:O69" si="8">SUM(F64:F68)</f>
        <v>0</v>
      </c>
      <c r="G69" s="173">
        <f t="shared" si="8"/>
        <v>500</v>
      </c>
      <c r="H69" s="173">
        <f t="shared" si="8"/>
        <v>0</v>
      </c>
      <c r="I69" s="173">
        <f t="shared" si="8"/>
        <v>13500</v>
      </c>
      <c r="J69" s="173">
        <f t="shared" si="8"/>
        <v>13500</v>
      </c>
      <c r="K69" s="173">
        <f t="shared" si="8"/>
        <v>13500</v>
      </c>
      <c r="L69" s="173">
        <f t="shared" si="8"/>
        <v>13500</v>
      </c>
      <c r="M69" s="173">
        <f t="shared" si="8"/>
        <v>13500</v>
      </c>
      <c r="N69" s="173">
        <f t="shared" si="8"/>
        <v>13500</v>
      </c>
      <c r="O69" s="223">
        <f t="shared" si="8"/>
        <v>13500</v>
      </c>
    </row>
    <row r="70" spans="5:15" x14ac:dyDescent="0.25">
      <c r="E70" s="209"/>
      <c r="F70" s="188"/>
      <c r="O70" s="210"/>
    </row>
    <row r="71" spans="5:15" ht="15.75" thickBot="1" x14ac:dyDescent="0.3">
      <c r="E71" s="225" t="s">
        <v>591</v>
      </c>
      <c r="F71" s="152">
        <f t="shared" ref="F71:O71" si="9">F69+F62</f>
        <v>0</v>
      </c>
      <c r="G71" s="152">
        <f t="shared" si="9"/>
        <v>1200</v>
      </c>
      <c r="H71" s="152">
        <f t="shared" si="9"/>
        <v>0</v>
      </c>
      <c r="I71" s="152">
        <f t="shared" si="9"/>
        <v>23250</v>
      </c>
      <c r="J71" s="152">
        <f t="shared" si="9"/>
        <v>611250</v>
      </c>
      <c r="K71" s="152">
        <f t="shared" si="9"/>
        <v>1473358</v>
      </c>
      <c r="L71" s="152">
        <f t="shared" si="9"/>
        <v>2255022.5959155168</v>
      </c>
      <c r="M71" s="152">
        <f t="shared" si="9"/>
        <v>3813036.7276402875</v>
      </c>
      <c r="N71" s="152">
        <f t="shared" si="9"/>
        <v>5832025.2102485616</v>
      </c>
      <c r="O71" s="226">
        <f t="shared" si="9"/>
        <v>6111818.7157319197</v>
      </c>
    </row>
    <row r="72" spans="5:15" ht="15.75" thickTop="1" x14ac:dyDescent="0.25">
      <c r="E72" s="214"/>
      <c r="F72" s="187"/>
      <c r="G72" s="187"/>
      <c r="H72" s="187"/>
      <c r="I72" s="187"/>
      <c r="J72" s="187"/>
      <c r="K72" s="187"/>
      <c r="L72" s="187"/>
      <c r="M72" s="187"/>
      <c r="N72" s="187"/>
      <c r="O72" s="215"/>
    </row>
    <row r="73" spans="5:15" x14ac:dyDescent="0.25">
      <c r="E73" s="217" t="s">
        <v>592</v>
      </c>
      <c r="F73" s="176" t="str">
        <f t="shared" ref="F73:O73" si="10">IF(F35&lt;&gt;0,F69/F35,"")</f>
        <v/>
      </c>
      <c r="G73" s="176">
        <f t="shared" si="10"/>
        <v>0.33333333333333331</v>
      </c>
      <c r="H73" s="176" t="str">
        <f t="shared" si="10"/>
        <v/>
      </c>
      <c r="I73" s="176">
        <f t="shared" si="10"/>
        <v>0.36</v>
      </c>
      <c r="J73" s="176">
        <f>IF(J35&lt;&gt;0,J69/J35,"")</f>
        <v>2.1263525965127816E-3</v>
      </c>
      <c r="K73" s="176">
        <f t="shared" si="10"/>
        <v>1.9192174369576168E-3</v>
      </c>
      <c r="L73" s="176">
        <f t="shared" si="10"/>
        <v>1.3404841709671385E-3</v>
      </c>
      <c r="M73" s="176">
        <f t="shared" si="10"/>
        <v>8.552057482495997E-4</v>
      </c>
      <c r="N73" s="176">
        <f t="shared" si="10"/>
        <v>6.1384049350229376E-4</v>
      </c>
      <c r="O73" s="230">
        <f t="shared" si="10"/>
        <v>5.5669455720143792E-4</v>
      </c>
    </row>
    <row r="74" spans="5:15" x14ac:dyDescent="0.25">
      <c r="E74" s="217" t="s">
        <v>593</v>
      </c>
      <c r="F74" s="175" t="str">
        <f t="shared" ref="F74:O74" si="11">IF(F21&lt;&gt;0,(F21/F50),"")</f>
        <v/>
      </c>
      <c r="G74" s="175">
        <f t="shared" si="11"/>
        <v>1.5</v>
      </c>
      <c r="H74" s="175" t="str">
        <f t="shared" si="11"/>
        <v/>
      </c>
      <c r="I74" s="175">
        <f t="shared" si="11"/>
        <v>3.1428571428571428</v>
      </c>
      <c r="J74" s="175">
        <f t="shared" si="11"/>
        <v>0.34482758620689657</v>
      </c>
      <c r="K74" s="175">
        <f t="shared" si="11"/>
        <v>0.27524660971990705</v>
      </c>
      <c r="L74" s="175">
        <f t="shared" si="11"/>
        <v>0.17584596650149742</v>
      </c>
      <c r="M74" s="175">
        <f t="shared" si="11"/>
        <v>0.10551416351215114</v>
      </c>
      <c r="N74" s="175">
        <f t="shared" si="11"/>
        <v>9.0408929429238574E-2</v>
      </c>
      <c r="O74" s="231">
        <f t="shared" si="11"/>
        <v>8.995272389963771E-2</v>
      </c>
    </row>
    <row r="75" spans="5:15" x14ac:dyDescent="0.25">
      <c r="E75" s="217" t="s">
        <v>594</v>
      </c>
      <c r="F75" s="175" t="str">
        <f t="shared" ref="F75:O75" si="12">IF(F50&lt;&gt;0,((F21-F19)/F50), "")</f>
        <v/>
      </c>
      <c r="G75" s="175">
        <f t="shared" si="12"/>
        <v>1.3333333333333333</v>
      </c>
      <c r="H75" s="175" t="str">
        <f t="shared" si="12"/>
        <v/>
      </c>
      <c r="I75" s="175">
        <f t="shared" si="12"/>
        <v>3.0285714285714285</v>
      </c>
      <c r="J75" s="175">
        <f t="shared" si="12"/>
        <v>0.33228840125391851</v>
      </c>
      <c r="K75" s="175">
        <f t="shared" si="12"/>
        <v>0.26523764209372863</v>
      </c>
      <c r="L75" s="175">
        <f t="shared" si="12"/>
        <v>0.1694515677196248</v>
      </c>
      <c r="M75" s="175">
        <f t="shared" si="12"/>
        <v>0.10167728483898202</v>
      </c>
      <c r="N75" s="175">
        <f t="shared" si="12"/>
        <v>8.7121331995448081E-2</v>
      </c>
      <c r="O75" s="231">
        <f t="shared" si="12"/>
        <v>8.6681715757832692E-2</v>
      </c>
    </row>
    <row r="76" spans="5:15" x14ac:dyDescent="0.25">
      <c r="E76" s="217" t="s">
        <v>595</v>
      </c>
      <c r="F76" s="173">
        <f t="shared" ref="F76:O76" si="13">F21-F50</f>
        <v>0</v>
      </c>
      <c r="G76" s="173">
        <f t="shared" si="13"/>
        <v>300</v>
      </c>
      <c r="H76" s="173">
        <f t="shared" si="13"/>
        <v>0</v>
      </c>
      <c r="I76" s="173">
        <f t="shared" si="13"/>
        <v>18750</v>
      </c>
      <c r="J76" s="173">
        <f t="shared" si="13"/>
        <v>-52250</v>
      </c>
      <c r="K76" s="173">
        <f t="shared" si="13"/>
        <v>-72410.404084483365</v>
      </c>
      <c r="L76" s="173">
        <f t="shared" si="13"/>
        <v>-128886.86827522895</v>
      </c>
      <c r="M76" s="173">
        <f t="shared" si="13"/>
        <v>-233128.51739172501</v>
      </c>
      <c r="N76" s="173">
        <f t="shared" si="13"/>
        <v>-276673.4945166423</v>
      </c>
      <c r="O76" s="223">
        <f t="shared" si="13"/>
        <v>-278216.14519069344</v>
      </c>
    </row>
    <row r="77" spans="5:15" x14ac:dyDescent="0.25">
      <c r="E77" s="217" t="s">
        <v>596</v>
      </c>
      <c r="F77" s="176" t="str">
        <f t="shared" ref="F77:O77" si="14">IF(F62&lt;&gt;0,(F62/F69), "")</f>
        <v/>
      </c>
      <c r="G77" s="176">
        <f t="shared" si="14"/>
        <v>1.4</v>
      </c>
      <c r="H77" s="176" t="str">
        <f t="shared" si="14"/>
        <v/>
      </c>
      <c r="I77" s="176">
        <f t="shared" si="14"/>
        <v>0.72222222222222221</v>
      </c>
      <c r="J77" s="176">
        <f t="shared" si="14"/>
        <v>44.277777777777779</v>
      </c>
      <c r="K77" s="176">
        <f t="shared" si="14"/>
        <v>108.13762962962963</v>
      </c>
      <c r="L77" s="176">
        <f t="shared" si="14"/>
        <v>166.0387108085568</v>
      </c>
      <c r="M77" s="176">
        <f t="shared" si="14"/>
        <v>281.44716501039164</v>
      </c>
      <c r="N77" s="176">
        <f t="shared" si="14"/>
        <v>431.0018674258194</v>
      </c>
      <c r="O77" s="230">
        <f t="shared" si="14"/>
        <v>451.72731227643851</v>
      </c>
    </row>
    <row r="78" spans="5:15" x14ac:dyDescent="0.25">
      <c r="E78" s="217" t="s">
        <v>597</v>
      </c>
      <c r="F78" s="185" t="str">
        <f>IF((F43+F44+F45+F46+F47+F52+F54+F55+F56+F57)&lt;&gt;0,(F33/(F43+F44+F45+F46+F47+F52+F54+F55+F56+F57)), "")</f>
        <v/>
      </c>
      <c r="G78" s="185" t="str">
        <f t="shared" ref="G78:O78" si="15">IF((G43+G44+G45+G46+G47+G52+G54+G55+G56+G57)&lt;&gt;0,(G33/(G43+G44+G45+G46+G47+G52+G54+G55+G56+G57)), "")</f>
        <v/>
      </c>
      <c r="H78" s="185" t="str">
        <f t="shared" si="15"/>
        <v/>
      </c>
      <c r="I78" s="185" t="str">
        <f t="shared" si="15"/>
        <v/>
      </c>
      <c r="J78" s="185">
        <f t="shared" si="15"/>
        <v>10.737925170068028</v>
      </c>
      <c r="K78" s="185">
        <f t="shared" si="15"/>
        <v>4.8266177415751104</v>
      </c>
      <c r="L78" s="185">
        <f t="shared" si="15"/>
        <v>4.496868551198892</v>
      </c>
      <c r="M78" s="185">
        <f t="shared" si="15"/>
        <v>4.1560847963091492</v>
      </c>
      <c r="N78" s="185">
        <f t="shared" si="15"/>
        <v>3.7800884360716061</v>
      </c>
      <c r="O78" s="232">
        <f t="shared" si="15"/>
        <v>3.9771715045986844</v>
      </c>
    </row>
    <row r="79" spans="5:15" x14ac:dyDescent="0.25">
      <c r="E79" s="217" t="s">
        <v>598</v>
      </c>
      <c r="F79" s="173">
        <f t="shared" ref="F79:O79" si="16">F35-F25-F31-F62</f>
        <v>0</v>
      </c>
      <c r="G79" s="173">
        <f t="shared" si="16"/>
        <v>600</v>
      </c>
      <c r="H79" s="173">
        <f t="shared" si="16"/>
        <v>0</v>
      </c>
      <c r="I79" s="173">
        <f t="shared" si="16"/>
        <v>24250</v>
      </c>
      <c r="J79" s="173">
        <f t="shared" si="16"/>
        <v>5747650</v>
      </c>
      <c r="K79" s="173">
        <f t="shared" si="16"/>
        <v>5570759</v>
      </c>
      <c r="L79" s="173">
        <f t="shared" si="16"/>
        <v>7825965.4040844832</v>
      </c>
      <c r="M79" s="173">
        <f t="shared" si="16"/>
        <v>11982638.272359712</v>
      </c>
      <c r="N79" s="173">
        <f t="shared" si="16"/>
        <v>16170658.789751438</v>
      </c>
      <c r="O79" s="223">
        <f t="shared" si="16"/>
        <v>18148463.284268081</v>
      </c>
    </row>
    <row r="80" spans="5:15" ht="15.75" thickBot="1" x14ac:dyDescent="0.3">
      <c r="E80" s="233" t="s">
        <v>599</v>
      </c>
      <c r="F80" s="234" t="str">
        <f t="shared" ref="F80:O80" si="17">IF(F79&lt;&gt;0,(F79/F35), "")</f>
        <v/>
      </c>
      <c r="G80" s="234">
        <f t="shared" si="17"/>
        <v>0.4</v>
      </c>
      <c r="H80" s="234" t="str">
        <f t="shared" si="17"/>
        <v/>
      </c>
      <c r="I80" s="234">
        <f t="shared" si="17"/>
        <v>0.64666666666666661</v>
      </c>
      <c r="J80" s="234">
        <f t="shared" si="17"/>
        <v>0.90529855565531037</v>
      </c>
      <c r="K80" s="234">
        <f t="shared" si="17"/>
        <v>0.79196280073248715</v>
      </c>
      <c r="L80" s="234">
        <f t="shared" si="17"/>
        <v>0.77708020346012563</v>
      </c>
      <c r="M80" s="234">
        <f t="shared" si="17"/>
        <v>0.75908304664575399</v>
      </c>
      <c r="N80" s="234">
        <f t="shared" si="17"/>
        <v>0.73527445716727613</v>
      </c>
      <c r="O80" s="235">
        <f t="shared" si="17"/>
        <v>0.74838153569793875</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7FF86-5572-43B1-9292-9F0865079D46}">
  <sheetPr codeName="Sheet3">
    <tabColor rgb="FF333399"/>
    <pageSetUpPr fitToPage="1"/>
  </sheetPr>
  <dimension ref="D5:G15"/>
  <sheetViews>
    <sheetView showGridLines="0" tabSelected="1" workbookViewId="0">
      <selection activeCell="I31" sqref="I31"/>
    </sheetView>
  </sheetViews>
  <sheetFormatPr defaultRowHeight="15" x14ac:dyDescent="0.25"/>
  <cols>
    <col min="6" max="6" width="116.42578125" bestFit="1" customWidth="1"/>
    <col min="7" max="7" width="19.28515625" bestFit="1" customWidth="1"/>
    <col min="8" max="8" width="47.5703125" bestFit="1" customWidth="1"/>
  </cols>
  <sheetData>
    <row r="5" spans="4:7" ht="15.75" thickBot="1" x14ac:dyDescent="0.3"/>
    <row r="6" spans="4:7" ht="21" thickBot="1" x14ac:dyDescent="0.35">
      <c r="D6" s="145" t="s">
        <v>178</v>
      </c>
      <c r="E6" s="145"/>
      <c r="F6" s="145"/>
      <c r="G6" s="145"/>
    </row>
    <row r="7" spans="4:7" ht="20.25" x14ac:dyDescent="0.3">
      <c r="D7" s="154" t="s">
        <v>179</v>
      </c>
      <c r="E7" s="154"/>
      <c r="F7" s="154"/>
      <c r="G7" s="154"/>
    </row>
    <row r="8" spans="4:7" x14ac:dyDescent="0.25">
      <c r="D8" s="412" t="s">
        <v>180</v>
      </c>
      <c r="E8" s="412"/>
      <c r="F8" s="412"/>
      <c r="G8" s="70" t="s">
        <v>181</v>
      </c>
    </row>
    <row r="9" spans="4:7" x14ac:dyDescent="0.25">
      <c r="D9" s="412" t="s">
        <v>182</v>
      </c>
      <c r="E9" s="412"/>
      <c r="F9" s="412"/>
      <c r="G9" s="70" t="s">
        <v>631</v>
      </c>
    </row>
    <row r="10" spans="4:7" x14ac:dyDescent="0.25">
      <c r="D10" s="412" t="s">
        <v>183</v>
      </c>
      <c r="E10" s="412"/>
      <c r="F10" s="412"/>
      <c r="G10" s="70">
        <v>2023</v>
      </c>
    </row>
    <row r="11" spans="4:7" x14ac:dyDescent="0.25">
      <c r="D11" s="412" t="s">
        <v>3</v>
      </c>
      <c r="E11" s="412"/>
      <c r="F11" s="412"/>
      <c r="G11" s="70" t="s">
        <v>4</v>
      </c>
    </row>
    <row r="12" spans="4:7" x14ac:dyDescent="0.25">
      <c r="D12" s="412" t="s">
        <v>184</v>
      </c>
      <c r="E12" s="412"/>
      <c r="F12" s="412"/>
      <c r="G12" s="70" t="s">
        <v>185</v>
      </c>
    </row>
    <row r="13" spans="4:7" x14ac:dyDescent="0.25">
      <c r="D13" s="412" t="s">
        <v>186</v>
      </c>
      <c r="E13" s="412"/>
      <c r="F13" s="412"/>
      <c r="G13" s="70" t="s">
        <v>185</v>
      </c>
    </row>
    <row r="14" spans="4:7" x14ac:dyDescent="0.25">
      <c r="D14" s="412" t="s">
        <v>187</v>
      </c>
      <c r="E14" s="412"/>
      <c r="F14" s="412"/>
      <c r="G14" s="70">
        <f>COUNTIF('Service Area Information'!$F$10:$F$400,"PFSA")</f>
        <v>1</v>
      </c>
    </row>
    <row r="15" spans="4:7" x14ac:dyDescent="0.25">
      <c r="D15" s="412" t="s">
        <v>188</v>
      </c>
      <c r="E15" s="412"/>
      <c r="F15" s="412"/>
      <c r="G15" s="70" t="s">
        <v>6</v>
      </c>
    </row>
  </sheetData>
  <mergeCells count="8">
    <mergeCell ref="D14:F14"/>
    <mergeCell ref="D15:F15"/>
    <mergeCell ref="D8:F8"/>
    <mergeCell ref="D9:F9"/>
    <mergeCell ref="D10:F10"/>
    <mergeCell ref="D11:F11"/>
    <mergeCell ref="D12:F12"/>
    <mergeCell ref="D13:F13"/>
  </mergeCells>
  <pageMargins left="0.7" right="0.7" top="0.75" bottom="0.75" header="0.3" footer="0.3"/>
  <pageSetup scale="58" orientation="portrait" horizontalDpi="1200" verticalDpi="12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DA477-EC0B-4799-8EC9-F10477A4157A}">
  <sheetPr codeName="Sheet26">
    <tabColor rgb="FF333399"/>
  </sheetPr>
  <dimension ref="E5:O42"/>
  <sheetViews>
    <sheetView showGridLines="0" workbookViewId="0"/>
  </sheetViews>
  <sheetFormatPr defaultRowHeight="15" x14ac:dyDescent="0.25"/>
  <cols>
    <col min="5" max="5" width="69.42578125" bestFit="1" customWidth="1"/>
    <col min="6" max="6" width="14.42578125" hidden="1" customWidth="1"/>
    <col min="7" max="11" width="14.42578125" customWidth="1"/>
    <col min="12" max="12" width="18.5703125" bestFit="1" customWidth="1"/>
    <col min="13" max="15" width="14.42578125" customWidth="1"/>
  </cols>
  <sheetData>
    <row r="5" spans="5:15" ht="15.75" thickBot="1" x14ac:dyDescent="0.3"/>
    <row r="6" spans="5:15" ht="21" thickBot="1" x14ac:dyDescent="0.35">
      <c r="E6" s="265" t="s">
        <v>600</v>
      </c>
      <c r="F6" s="145"/>
      <c r="G6" s="145"/>
      <c r="H6" s="145"/>
      <c r="I6" s="145"/>
      <c r="J6" s="145"/>
      <c r="K6" s="145"/>
      <c r="L6" s="145"/>
      <c r="M6" s="145"/>
      <c r="N6" s="145"/>
      <c r="O6" s="311"/>
    </row>
    <row r="7" spans="5:15" x14ac:dyDescent="0.25">
      <c r="E7" s="209"/>
      <c r="O7" s="210"/>
    </row>
    <row r="8" spans="5:15" x14ac:dyDescent="0.25">
      <c r="E8" s="209"/>
      <c r="O8" s="210"/>
    </row>
    <row r="9" spans="5:15" x14ac:dyDescent="0.25">
      <c r="E9" s="236"/>
      <c r="F9" s="96">
        <f>Start!G10-4</f>
        <v>2019</v>
      </c>
      <c r="G9" s="96">
        <f>F9+1</f>
        <v>2020</v>
      </c>
      <c r="H9" s="96">
        <f t="shared" ref="H9:O9" si="0">G9+1</f>
        <v>2021</v>
      </c>
      <c r="I9" s="96">
        <f t="shared" si="0"/>
        <v>2022</v>
      </c>
      <c r="J9" s="96">
        <f t="shared" si="0"/>
        <v>2023</v>
      </c>
      <c r="K9" s="96">
        <f t="shared" si="0"/>
        <v>2024</v>
      </c>
      <c r="L9" s="96">
        <f t="shared" si="0"/>
        <v>2025</v>
      </c>
      <c r="M9" s="96">
        <f t="shared" si="0"/>
        <v>2026</v>
      </c>
      <c r="N9" s="96">
        <f t="shared" si="0"/>
        <v>2027</v>
      </c>
      <c r="O9" s="211">
        <f t="shared" si="0"/>
        <v>2028</v>
      </c>
    </row>
    <row r="10" spans="5:15" x14ac:dyDescent="0.25">
      <c r="E10" s="118" t="s">
        <v>601</v>
      </c>
      <c r="F10" s="70"/>
      <c r="G10" s="177">
        <f>SUM('Balance Sheet'!F12:F13)</f>
        <v>0</v>
      </c>
      <c r="H10" s="177">
        <f t="shared" ref="H10:O10" si="1">G41</f>
        <v>4675</v>
      </c>
      <c r="I10" s="177">
        <f t="shared" si="1"/>
        <v>22354.6875</v>
      </c>
      <c r="J10" s="177">
        <f t="shared" si="1"/>
        <v>37160.546875</v>
      </c>
      <c r="K10" s="177">
        <f t="shared" si="1"/>
        <v>3940743.83984375</v>
      </c>
      <c r="L10" s="177">
        <f t="shared" si="1"/>
        <v>18000806.450482447</v>
      </c>
      <c r="M10" s="177">
        <f t="shared" si="1"/>
        <v>48117207.947466969</v>
      </c>
      <c r="N10" s="177">
        <f t="shared" si="1"/>
        <v>101379645.40315041</v>
      </c>
      <c r="O10" s="222">
        <f t="shared" si="1"/>
        <v>201162943.28242862</v>
      </c>
    </row>
    <row r="11" spans="5:15" x14ac:dyDescent="0.25">
      <c r="E11" s="244" t="s">
        <v>602</v>
      </c>
      <c r="F11" s="70"/>
      <c r="G11" s="177">
        <f>'Income Statement'!G34</f>
        <v>4675</v>
      </c>
      <c r="H11" s="177">
        <f>'Income Statement'!H34</f>
        <v>15526.5625</v>
      </c>
      <c r="I11" s="177">
        <f>'Income Statement'!I34</f>
        <v>18114.453125</v>
      </c>
      <c r="J11" s="177">
        <f>'Income Statement'!J34</f>
        <v>3312502.23828125</v>
      </c>
      <c r="K11" s="177">
        <f>'Income Statement'!K34</f>
        <v>13034142.944779322</v>
      </c>
      <c r="L11" s="177">
        <f>'Income Statement'!L34</f>
        <v>28852126.813119784</v>
      </c>
      <c r="M11" s="177">
        <f>'Income Statement'!M34</f>
        <v>50882711.25027214</v>
      </c>
      <c r="N11" s="177">
        <f>'Income Statement'!N34</f>
        <v>96604955.205811784</v>
      </c>
      <c r="O11" s="222">
        <f>'Income Statement'!O34</f>
        <v>459736186.21306741</v>
      </c>
    </row>
    <row r="12" spans="5:15" ht="30" x14ac:dyDescent="0.25">
      <c r="E12" s="237" t="s">
        <v>603</v>
      </c>
      <c r="F12" s="70"/>
      <c r="G12" s="178"/>
      <c r="H12" s="178"/>
      <c r="I12" s="70"/>
      <c r="J12" s="70"/>
      <c r="K12" s="70"/>
      <c r="L12" s="70"/>
      <c r="M12" s="70"/>
      <c r="N12" s="70"/>
      <c r="O12" s="238"/>
    </row>
    <row r="13" spans="5:15" x14ac:dyDescent="0.25">
      <c r="E13" s="244" t="s">
        <v>604</v>
      </c>
      <c r="F13" s="70"/>
      <c r="G13" s="177">
        <f>'Income Statement'!G20</f>
        <v>100</v>
      </c>
      <c r="H13" s="177">
        <f>'Income Statement'!H20</f>
        <v>781.25</v>
      </c>
      <c r="I13" s="177">
        <f>'Income Statement'!I20</f>
        <v>976.5625</v>
      </c>
      <c r="J13" s="177">
        <f>'Income Statement'!J20</f>
        <v>1250</v>
      </c>
      <c r="K13" s="177">
        <f>'Income Statement'!K20</f>
        <v>161522.8475</v>
      </c>
      <c r="L13" s="177">
        <f>'Income Statement'!L20</f>
        <v>479749.065</v>
      </c>
      <c r="M13" s="177">
        <f>'Income Statement'!M20</f>
        <v>818135.79500000004</v>
      </c>
      <c r="N13" s="177">
        <f>'Income Statement'!N20</f>
        <v>1154883.8425</v>
      </c>
      <c r="O13" s="222">
        <f>'Income Statement'!O20</f>
        <v>1253350.375</v>
      </c>
    </row>
    <row r="14" spans="5:15" x14ac:dyDescent="0.25">
      <c r="E14" s="244" t="s">
        <v>605</v>
      </c>
      <c r="F14" s="70"/>
      <c r="G14" s="177">
        <f>'Income Statement'!G21</f>
        <v>100</v>
      </c>
      <c r="H14" s="177">
        <f>'Income Statement'!H21</f>
        <v>1171.875</v>
      </c>
      <c r="I14" s="177">
        <f>'Income Statement'!I21</f>
        <v>1464.84375</v>
      </c>
      <c r="J14" s="177">
        <f>'Income Statement'!J21</f>
        <v>1831.0546875</v>
      </c>
      <c r="K14" s="177">
        <f>'Income Statement'!K21</f>
        <v>2288.818359375</v>
      </c>
      <c r="L14" s="177">
        <f>'Income Statement'!L21</f>
        <v>2861.02294921875</v>
      </c>
      <c r="M14" s="177">
        <f>'Income Statement'!M21</f>
        <v>3576.2786865234375</v>
      </c>
      <c r="N14" s="177">
        <f>'Income Statement'!N21</f>
        <v>4470.3483581542969</v>
      </c>
      <c r="O14" s="222">
        <f>'Income Statement'!O21</f>
        <v>5587.9354476928711</v>
      </c>
    </row>
    <row r="15" spans="5:15" x14ac:dyDescent="0.25">
      <c r="E15" s="245" t="s">
        <v>606</v>
      </c>
      <c r="F15" s="70"/>
      <c r="G15" s="179"/>
      <c r="H15" s="179"/>
      <c r="I15" s="179"/>
      <c r="J15" s="179"/>
      <c r="K15" s="179"/>
      <c r="L15" s="179"/>
      <c r="M15" s="179"/>
      <c r="N15" s="179"/>
      <c r="O15" s="239"/>
    </row>
    <row r="16" spans="5:15" x14ac:dyDescent="0.25">
      <c r="E16" s="237" t="s">
        <v>607</v>
      </c>
      <c r="F16" s="70"/>
      <c r="G16" s="178"/>
      <c r="H16" s="178"/>
      <c r="I16" s="70"/>
      <c r="J16" s="70"/>
      <c r="K16" s="70"/>
      <c r="L16" s="70"/>
      <c r="M16" s="70"/>
      <c r="N16" s="70"/>
      <c r="O16" s="238"/>
    </row>
    <row r="17" spans="5:15" x14ac:dyDescent="0.25">
      <c r="E17" s="244" t="s">
        <v>608</v>
      </c>
      <c r="F17" s="70"/>
      <c r="G17" s="177">
        <f>('Balance Sheet'!F14+'Balance Sheet'!F15)-('Balance Sheet'!G14+'Balance Sheet'!G15)</f>
        <v>-200</v>
      </c>
      <c r="H17" s="177">
        <f>('Balance Sheet'!G14+'Balance Sheet'!G15)-('Balance Sheet'!H14+'Balance Sheet'!H15)</f>
        <v>200</v>
      </c>
      <c r="I17" s="177">
        <f>('Balance Sheet'!H14+'Balance Sheet'!H15)-('Balance Sheet'!I14+'Balance Sheet'!I15)</f>
        <v>-3000</v>
      </c>
      <c r="J17" s="177">
        <f>('Balance Sheet'!I14+'Balance Sheet'!I15)-('Balance Sheet'!J14+'Balance Sheet'!J15)</f>
        <v>0</v>
      </c>
      <c r="K17" s="177">
        <f>('Balance Sheet'!J14+'Balance Sheet'!J15)-('Balance Sheet'!K14+'Balance Sheet'!K15)</f>
        <v>0</v>
      </c>
      <c r="L17" s="177">
        <f>('Balance Sheet'!K14+'Balance Sheet'!K15)-('Balance Sheet'!L14+'Balance Sheet'!L15)</f>
        <v>0</v>
      </c>
      <c r="M17" s="177">
        <f>('Balance Sheet'!L14+'Balance Sheet'!L15)-('Balance Sheet'!M14+'Balance Sheet'!M15)</f>
        <v>0</v>
      </c>
      <c r="N17" s="177">
        <f>('Balance Sheet'!M14+'Balance Sheet'!M15)-('Balance Sheet'!N14+'Balance Sheet'!N15)</f>
        <v>0</v>
      </c>
      <c r="O17" s="222">
        <f>('Balance Sheet'!N14+'Balance Sheet'!N15)-('Balance Sheet'!O14+'Balance Sheet'!O15)</f>
        <v>0</v>
      </c>
    </row>
    <row r="18" spans="5:15" x14ac:dyDescent="0.25">
      <c r="E18" s="244" t="s">
        <v>609</v>
      </c>
      <c r="F18" s="70"/>
      <c r="G18" s="177">
        <f>'Balance Sheet'!F19-'Balance Sheet'!G19</f>
        <v>-100</v>
      </c>
      <c r="H18" s="177">
        <f>'Balance Sheet'!G19-'Balance Sheet'!H19</f>
        <v>100</v>
      </c>
      <c r="I18" s="177">
        <f>'Balance Sheet'!H19-'Balance Sheet'!I19</f>
        <v>-1000</v>
      </c>
      <c r="J18" s="177">
        <f>'Balance Sheet'!I19-'Balance Sheet'!J19</f>
        <v>0</v>
      </c>
      <c r="K18" s="177">
        <f>'Balance Sheet'!J19-'Balance Sheet'!K19</f>
        <v>0</v>
      </c>
      <c r="L18" s="177">
        <f>'Balance Sheet'!K19-'Balance Sheet'!L19</f>
        <v>0</v>
      </c>
      <c r="M18" s="177">
        <f>'Balance Sheet'!L19-'Balance Sheet'!M19</f>
        <v>0</v>
      </c>
      <c r="N18" s="177">
        <f>'Balance Sheet'!M19-'Balance Sheet'!N19</f>
        <v>0</v>
      </c>
      <c r="O18" s="222">
        <f>'Balance Sheet'!N19-'Balance Sheet'!O19</f>
        <v>0</v>
      </c>
    </row>
    <row r="19" spans="5:15" ht="30" x14ac:dyDescent="0.25">
      <c r="E19" s="244" t="s">
        <v>610</v>
      </c>
      <c r="F19" s="70"/>
      <c r="G19" s="177">
        <f>('Balance Sheet'!F18+'Balance Sheet'!F20)-('Balance Sheet'!G19+'Balance Sheet'!G20)</f>
        <v>-200</v>
      </c>
      <c r="H19" s="177">
        <f>('Balance Sheet'!G18+'Balance Sheet'!G20)-('Balance Sheet'!H19+'Balance Sheet'!H20)</f>
        <v>200</v>
      </c>
      <c r="I19" s="177">
        <f>('Balance Sheet'!H18+'Balance Sheet'!H20)-('Balance Sheet'!I19+'Balance Sheet'!I20)</f>
        <v>-3500</v>
      </c>
      <c r="J19" s="177">
        <f>('Balance Sheet'!I18+'Balance Sheet'!I20)-('Balance Sheet'!J19+'Balance Sheet'!J20)</f>
        <v>0</v>
      </c>
      <c r="K19" s="177">
        <f>('Balance Sheet'!J18+'Balance Sheet'!J20)-('Balance Sheet'!K19+'Balance Sheet'!K20)</f>
        <v>0</v>
      </c>
      <c r="L19" s="177">
        <f>('Balance Sheet'!K18+'Balance Sheet'!K20)-('Balance Sheet'!L19+'Balance Sheet'!L20)</f>
        <v>0</v>
      </c>
      <c r="M19" s="177">
        <f>('Balance Sheet'!L18+'Balance Sheet'!L20)-('Balance Sheet'!M19+'Balance Sheet'!M20)</f>
        <v>0</v>
      </c>
      <c r="N19" s="177">
        <f>('Balance Sheet'!M18+'Balance Sheet'!M20)-('Balance Sheet'!N19+'Balance Sheet'!N20)</f>
        <v>0</v>
      </c>
      <c r="O19" s="222">
        <f>('Balance Sheet'!N18+'Balance Sheet'!N20)-('Balance Sheet'!O19+'Balance Sheet'!O20)</f>
        <v>0</v>
      </c>
    </row>
    <row r="20" spans="5:15" x14ac:dyDescent="0.25">
      <c r="E20" s="244" t="s">
        <v>611</v>
      </c>
      <c r="F20" s="70"/>
      <c r="G20" s="177">
        <f>-(('Balance Sheet'!F39+'Balance Sheet'!F40)-('Balance Sheet'!G39+'Balance Sheet'!G40))</f>
        <v>200</v>
      </c>
      <c r="H20" s="177">
        <f>-(('Balance Sheet'!G39+'Balance Sheet'!G40)-('Balance Sheet'!H39+'Balance Sheet'!H40))</f>
        <v>-200</v>
      </c>
      <c r="I20" s="177">
        <f>-(('Balance Sheet'!H39+'Balance Sheet'!H40)-('Balance Sheet'!I39+'Balance Sheet'!I40))</f>
        <v>2250</v>
      </c>
      <c r="J20" s="177">
        <f>-(('Balance Sheet'!I39+'Balance Sheet'!I40)-('Balance Sheet'!J39+'Balance Sheet'!J40))</f>
        <v>0</v>
      </c>
      <c r="K20" s="177">
        <f>-(('Balance Sheet'!J39+'Balance Sheet'!J40)-('Balance Sheet'!K39+'Balance Sheet'!K40))</f>
        <v>0</v>
      </c>
      <c r="L20" s="177">
        <f>-(('Balance Sheet'!K39+'Balance Sheet'!K40)-('Balance Sheet'!L39+'Balance Sheet'!L40))</f>
        <v>0</v>
      </c>
      <c r="M20" s="177">
        <f>-(('Balance Sheet'!L39+'Balance Sheet'!L40)-('Balance Sheet'!M39+'Balance Sheet'!M40))</f>
        <v>0</v>
      </c>
      <c r="N20" s="177">
        <f>-(('Balance Sheet'!M39+'Balance Sheet'!M40)-('Balance Sheet'!N39+'Balance Sheet'!N40))</f>
        <v>0</v>
      </c>
      <c r="O20" s="222">
        <f>-(('Balance Sheet'!N39+'Balance Sheet'!N40)-('Balance Sheet'!O39+'Balance Sheet'!O40))</f>
        <v>0</v>
      </c>
    </row>
    <row r="21" spans="5:15" x14ac:dyDescent="0.25">
      <c r="E21" s="244" t="s">
        <v>612</v>
      </c>
      <c r="F21" s="70"/>
      <c r="G21" s="177">
        <f>-('Balance Sheet'!F49-'Balance Sheet'!G49)</f>
        <v>100</v>
      </c>
      <c r="H21" s="177">
        <f>-('Balance Sheet'!G49-'Balance Sheet'!H49)</f>
        <v>-100</v>
      </c>
      <c r="I21" s="177">
        <f>-('Balance Sheet'!H49-'Balance Sheet'!I49)</f>
        <v>2000</v>
      </c>
      <c r="J21" s="177">
        <f>-('Balance Sheet'!I49-'Balance Sheet'!J49)</f>
        <v>0</v>
      </c>
      <c r="K21" s="177">
        <f>-('Balance Sheet'!J49-'Balance Sheet'!K49)</f>
        <v>0</v>
      </c>
      <c r="L21" s="177">
        <f>-('Balance Sheet'!K49-'Balance Sheet'!L49)</f>
        <v>0</v>
      </c>
      <c r="M21" s="177">
        <f>-('Balance Sheet'!L49-'Balance Sheet'!M49)</f>
        <v>0</v>
      </c>
      <c r="N21" s="177">
        <f>-('Balance Sheet'!M49-'Balance Sheet'!N49)</f>
        <v>0</v>
      </c>
      <c r="O21" s="222">
        <f>-('Balance Sheet'!N49-'Balance Sheet'!O49)</f>
        <v>0</v>
      </c>
    </row>
    <row r="22" spans="5:15" x14ac:dyDescent="0.25">
      <c r="E22" s="237" t="s">
        <v>613</v>
      </c>
      <c r="F22" s="70"/>
      <c r="G22" s="173">
        <f>SUM(G11,G13:G15,G17:G21)</f>
        <v>4675</v>
      </c>
      <c r="H22" s="173">
        <f t="shared" ref="H22:O22" si="2">SUM(H11,H13:H15,H17:H21)</f>
        <v>17679.6875</v>
      </c>
      <c r="I22" s="173">
        <f t="shared" si="2"/>
        <v>17305.859375</v>
      </c>
      <c r="J22" s="173">
        <f t="shared" si="2"/>
        <v>3315583.29296875</v>
      </c>
      <c r="K22" s="173">
        <f t="shared" si="2"/>
        <v>13197954.610638697</v>
      </c>
      <c r="L22" s="173">
        <f t="shared" si="2"/>
        <v>29334736.901069004</v>
      </c>
      <c r="M22" s="173">
        <f t="shared" si="2"/>
        <v>51704423.323958665</v>
      </c>
      <c r="N22" s="173">
        <f t="shared" si="2"/>
        <v>97764309.396669939</v>
      </c>
      <c r="O22" s="223">
        <f t="shared" si="2"/>
        <v>460995124.52351511</v>
      </c>
    </row>
    <row r="23" spans="5:15" x14ac:dyDescent="0.25">
      <c r="E23" s="244" t="s">
        <v>614</v>
      </c>
      <c r="F23" s="70"/>
      <c r="G23" s="180"/>
      <c r="H23" s="180"/>
      <c r="I23" s="180"/>
      <c r="J23" s="180"/>
      <c r="K23" s="180"/>
      <c r="L23" s="180"/>
      <c r="M23" s="180"/>
      <c r="N23" s="180"/>
      <c r="O23" s="240"/>
    </row>
    <row r="24" spans="5:15" x14ac:dyDescent="0.25">
      <c r="E24" s="244" t="s">
        <v>615</v>
      </c>
      <c r="F24" s="70"/>
      <c r="G24" s="180"/>
      <c r="H24" s="180"/>
      <c r="I24" s="180"/>
      <c r="J24" s="180"/>
      <c r="K24" s="180"/>
      <c r="L24" s="180"/>
      <c r="M24" s="180"/>
      <c r="N24" s="180"/>
      <c r="O24" s="240"/>
    </row>
    <row r="25" spans="5:15" x14ac:dyDescent="0.25">
      <c r="E25" s="244" t="s">
        <v>616</v>
      </c>
      <c r="F25" s="70"/>
      <c r="G25" s="177">
        <f>('Balance Sheet'!F23+'Balance Sheet'!F24)-('Balance Sheet'!G23+'Balance Sheet'!G24)</f>
        <v>-200</v>
      </c>
      <c r="H25" s="177">
        <f>('Balance Sheet'!G23+'Balance Sheet'!G24)-('Balance Sheet'!H23+'Balance Sheet'!H24)</f>
        <v>200</v>
      </c>
      <c r="I25" s="177">
        <f>('Balance Sheet'!H23+'Balance Sheet'!H24)-('Balance Sheet'!I23+'Balance Sheet'!I24)</f>
        <v>-3000</v>
      </c>
      <c r="J25" s="177">
        <f>('Balance Sheet'!I23+'Balance Sheet'!I24)-('Balance Sheet'!J23+'Balance Sheet'!J24)</f>
        <v>0</v>
      </c>
      <c r="K25" s="177">
        <f>('Balance Sheet'!J23+'Balance Sheet'!J24)-('Balance Sheet'!K23+'Balance Sheet'!K24)</f>
        <v>0</v>
      </c>
      <c r="L25" s="177">
        <f>('Balance Sheet'!K23+'Balance Sheet'!K24)-('Balance Sheet'!L23+'Balance Sheet'!L24)</f>
        <v>0</v>
      </c>
      <c r="M25" s="177">
        <f>('Balance Sheet'!L23+'Balance Sheet'!L24)-('Balance Sheet'!M23+'Balance Sheet'!M24)</f>
        <v>0</v>
      </c>
      <c r="N25" s="177">
        <f>('Balance Sheet'!M23+'Balance Sheet'!M24)-('Balance Sheet'!N23+'Balance Sheet'!N24)</f>
        <v>0</v>
      </c>
      <c r="O25" s="222">
        <f>('Balance Sheet'!N23+'Balance Sheet'!N24)-('Balance Sheet'!O23+'Balance Sheet'!O24)</f>
        <v>0</v>
      </c>
    </row>
    <row r="26" spans="5:15" x14ac:dyDescent="0.25">
      <c r="E26" s="244" t="s">
        <v>617</v>
      </c>
      <c r="F26" s="70"/>
      <c r="G26" s="177">
        <f>'Balance Sheet'!F25-'Balance Sheet'!G25</f>
        <v>-100</v>
      </c>
      <c r="H26" s="177">
        <f>'Balance Sheet'!G25-'Balance Sheet'!H25</f>
        <v>100</v>
      </c>
      <c r="I26" s="177">
        <f>'Balance Sheet'!H25-'Balance Sheet'!I25</f>
        <v>-2500</v>
      </c>
      <c r="J26" s="177">
        <f>'Balance Sheet'!I25-'Balance Sheet'!J25</f>
        <v>0</v>
      </c>
      <c r="K26" s="177">
        <f>'Balance Sheet'!J25-'Balance Sheet'!K25</f>
        <v>0</v>
      </c>
      <c r="L26" s="177">
        <f>'Balance Sheet'!K25-'Balance Sheet'!L25</f>
        <v>0</v>
      </c>
      <c r="M26" s="177">
        <f>'Balance Sheet'!L25-'Balance Sheet'!M25</f>
        <v>0</v>
      </c>
      <c r="N26" s="177">
        <f>'Balance Sheet'!M25-'Balance Sheet'!N25</f>
        <v>0</v>
      </c>
      <c r="O26" s="222">
        <f>'Balance Sheet'!N25-'Balance Sheet'!O25</f>
        <v>0</v>
      </c>
    </row>
    <row r="27" spans="5:15" x14ac:dyDescent="0.25">
      <c r="E27" s="244" t="s">
        <v>618</v>
      </c>
      <c r="F27" s="70"/>
      <c r="G27" s="177">
        <f>'Balance Sheet'!F26-'Balance Sheet'!G26</f>
        <v>-100</v>
      </c>
      <c r="H27" s="177">
        <f>'Balance Sheet'!G26-'Balance Sheet'!H26</f>
        <v>100</v>
      </c>
      <c r="I27" s="177">
        <f>'Balance Sheet'!H26-'Balance Sheet'!I26</f>
        <v>-2000</v>
      </c>
      <c r="J27" s="177">
        <f>'Balance Sheet'!I26-'Balance Sheet'!J26</f>
        <v>0</v>
      </c>
      <c r="K27" s="177">
        <f>'Balance Sheet'!J26-'Balance Sheet'!K26</f>
        <v>0</v>
      </c>
      <c r="L27" s="177">
        <f>'Balance Sheet'!K26-'Balance Sheet'!L26</f>
        <v>0</v>
      </c>
      <c r="M27" s="177">
        <f>'Balance Sheet'!L26-'Balance Sheet'!M26</f>
        <v>0</v>
      </c>
      <c r="N27" s="177">
        <f>'Balance Sheet'!M26-'Balance Sheet'!N26</f>
        <v>0</v>
      </c>
      <c r="O27" s="222">
        <f>'Balance Sheet'!N26-'Balance Sheet'!O26</f>
        <v>0</v>
      </c>
    </row>
    <row r="28" spans="5:15" x14ac:dyDescent="0.25">
      <c r="E28" s="245" t="s">
        <v>606</v>
      </c>
      <c r="F28" s="70"/>
      <c r="G28" s="180"/>
      <c r="H28" s="180"/>
      <c r="I28" s="180"/>
      <c r="J28" s="180"/>
      <c r="K28" s="180"/>
      <c r="L28" s="180"/>
      <c r="M28" s="180"/>
      <c r="N28" s="180"/>
      <c r="O28" s="240"/>
    </row>
    <row r="29" spans="5:15" x14ac:dyDescent="0.25">
      <c r="E29" s="237" t="s">
        <v>619</v>
      </c>
      <c r="F29" s="70"/>
      <c r="G29" s="181">
        <f>SUM(G23:G28)</f>
        <v>-400</v>
      </c>
      <c r="H29" s="181">
        <f t="shared" ref="H29:O29" si="3">SUM(H23:H28)</f>
        <v>400</v>
      </c>
      <c r="I29" s="181">
        <f t="shared" si="3"/>
        <v>-7500</v>
      </c>
      <c r="J29" s="181">
        <f t="shared" si="3"/>
        <v>0</v>
      </c>
      <c r="K29" s="181">
        <f t="shared" si="3"/>
        <v>0</v>
      </c>
      <c r="L29" s="181">
        <f t="shared" si="3"/>
        <v>0</v>
      </c>
      <c r="M29" s="181">
        <f t="shared" si="3"/>
        <v>0</v>
      </c>
      <c r="N29" s="181">
        <f t="shared" si="3"/>
        <v>0</v>
      </c>
      <c r="O29" s="241">
        <f t="shared" si="3"/>
        <v>0</v>
      </c>
    </row>
    <row r="30" spans="5:15" x14ac:dyDescent="0.25">
      <c r="E30" s="244" t="s">
        <v>620</v>
      </c>
      <c r="F30" s="70"/>
      <c r="G30" s="177">
        <f>('Balance Sheet'!F16+'Balance Sheet'!F17)-('Balance Sheet'!G16+'Balance Sheet'!G17)</f>
        <v>-200</v>
      </c>
      <c r="H30" s="177">
        <f>('Balance Sheet'!G16+'Balance Sheet'!G17)-('Balance Sheet'!H16+'Balance Sheet'!H17)</f>
        <v>200</v>
      </c>
      <c r="I30" s="177">
        <f>('Balance Sheet'!H16+'Balance Sheet'!H17)-('Balance Sheet'!I16+'Balance Sheet'!I17)</f>
        <v>-7500</v>
      </c>
      <c r="J30" s="177">
        <f>('Balance Sheet'!I16+'Balance Sheet'!I17)-('Balance Sheet'!J16+'Balance Sheet'!J17)</f>
        <v>0</v>
      </c>
      <c r="K30" s="177">
        <f>('Balance Sheet'!J16+'Balance Sheet'!J17)-('Balance Sheet'!K16+'Balance Sheet'!K17)</f>
        <v>0</v>
      </c>
      <c r="L30" s="177">
        <f>('Balance Sheet'!K16+'Balance Sheet'!K17)-('Balance Sheet'!L16+'Balance Sheet'!L17)</f>
        <v>0</v>
      </c>
      <c r="M30" s="177">
        <f>('Balance Sheet'!L16+'Balance Sheet'!L17)-('Balance Sheet'!M16+'Balance Sheet'!M17)</f>
        <v>0</v>
      </c>
      <c r="N30" s="177">
        <f>('Balance Sheet'!M16+'Balance Sheet'!M17)-('Balance Sheet'!N16+'Balance Sheet'!N17)</f>
        <v>0</v>
      </c>
      <c r="O30" s="222">
        <f>('Balance Sheet'!N16+'Balance Sheet'!N17)-('Balance Sheet'!O16+'Balance Sheet'!O17)</f>
        <v>0</v>
      </c>
    </row>
    <row r="31" spans="5:15" x14ac:dyDescent="0.25">
      <c r="E31" s="244" t="s">
        <v>621</v>
      </c>
      <c r="F31" s="70"/>
      <c r="G31" s="177">
        <f>-(('Balance Sheet'!F41+'Balance Sheet'!F42+'Balance Sheet'!F48)-('Balance Sheet'!G41+'Balance Sheet'!G42+'Balance Sheet'!G48))</f>
        <v>300</v>
      </c>
      <c r="H31" s="177">
        <f>-(('Balance Sheet'!G41+'Balance Sheet'!G42+'Balance Sheet'!G48)-('Balance Sheet'!H41+'Balance Sheet'!H42+'Balance Sheet'!H48))</f>
        <v>-300</v>
      </c>
      <c r="I31" s="177">
        <f>-(('Balance Sheet'!H41+'Balance Sheet'!H42+'Balance Sheet'!H48)-('Balance Sheet'!I41+'Balance Sheet'!I42+'Balance Sheet'!I48))</f>
        <v>4500</v>
      </c>
      <c r="J31" s="177">
        <f>-(('Balance Sheet'!I41+'Balance Sheet'!I42+'Balance Sheet'!I48)-('Balance Sheet'!J41+'Balance Sheet'!J42+'Balance Sheet'!J48))</f>
        <v>0</v>
      </c>
      <c r="K31" s="177">
        <f>-(('Balance Sheet'!J41+'Balance Sheet'!J42+'Balance Sheet'!J48)-('Balance Sheet'!K41+'Balance Sheet'!K42+'Balance Sheet'!K48))</f>
        <v>0</v>
      </c>
      <c r="L31" s="177">
        <f>-(('Balance Sheet'!K41+'Balance Sheet'!K42+'Balance Sheet'!K48)-('Balance Sheet'!L41+'Balance Sheet'!L42+'Balance Sheet'!L48))</f>
        <v>0</v>
      </c>
      <c r="M31" s="177">
        <f>-(('Balance Sheet'!L41+'Balance Sheet'!L42+'Balance Sheet'!L48)-('Balance Sheet'!M41+'Balance Sheet'!M42+'Balance Sheet'!M48))</f>
        <v>0</v>
      </c>
      <c r="N31" s="177">
        <f>-(('Balance Sheet'!M41+'Balance Sheet'!M42+'Balance Sheet'!M48)-('Balance Sheet'!N41+'Balance Sheet'!N42+'Balance Sheet'!N48))</f>
        <v>0</v>
      </c>
      <c r="O31" s="222">
        <f>-(('Balance Sheet'!N41+'Balance Sheet'!N42+'Balance Sheet'!N48)-('Balance Sheet'!O41+'Balance Sheet'!O42+'Balance Sheet'!O48))</f>
        <v>0</v>
      </c>
    </row>
    <row r="32" spans="5:15" ht="30" x14ac:dyDescent="0.25">
      <c r="E32" s="244" t="s">
        <v>622</v>
      </c>
      <c r="F32" s="70"/>
      <c r="G32" s="177">
        <f>-(('Balance Sheet'!F43+'Balance Sheet'!F44+'Balance Sheet'!F45+'Balance Sheet'!F46+'Balance Sheet'!F47+'Balance Sheet'!F52+'Balance Sheet'!F54+'Balance Sheet'!F55+'Balance Sheet'!F56+'Balance Sheet'!F57)-('Balance Sheet'!G43+'Balance Sheet'!G44+'Balance Sheet'!G45+'Balance Sheet'!G46+'Balance Sheet'!G47+'Balance Sheet'!G52+'Balance Sheet'!G54+'Balance Sheet'!G55+'Balance Sheet'!G56+'Balance Sheet'!G57))</f>
        <v>0</v>
      </c>
      <c r="H32" s="177">
        <f>-(('Balance Sheet'!G43+'Balance Sheet'!G44+'Balance Sheet'!G45+'Balance Sheet'!G46+'Balance Sheet'!G47+'Balance Sheet'!G52+'Balance Sheet'!G54+'Balance Sheet'!G55+'Balance Sheet'!G56+'Balance Sheet'!G57)-('Balance Sheet'!H43+'Balance Sheet'!H44+'Balance Sheet'!H45+'Balance Sheet'!H46+'Balance Sheet'!H47+'Balance Sheet'!H52+'Balance Sheet'!H54+'Balance Sheet'!H55+'Balance Sheet'!H56+'Balance Sheet'!H57))</f>
        <v>0</v>
      </c>
      <c r="I32" s="177">
        <f>-(('Balance Sheet'!H43+'Balance Sheet'!H44+'Balance Sheet'!H45+'Balance Sheet'!H46+'Balance Sheet'!H47+'Balance Sheet'!H52+'Balance Sheet'!H54+'Balance Sheet'!H55+'Balance Sheet'!H56+'Balance Sheet'!H57)-('Balance Sheet'!I43+'Balance Sheet'!I44+'Balance Sheet'!I45+'Balance Sheet'!I46+'Balance Sheet'!I47+'Balance Sheet'!I52+'Balance Sheet'!I54+'Balance Sheet'!I55+'Balance Sheet'!I56+'Balance Sheet'!I57))</f>
        <v>0</v>
      </c>
      <c r="J32" s="177">
        <f>-(('Balance Sheet'!I43+'Balance Sheet'!I44+'Balance Sheet'!I45+'Balance Sheet'!I46+'Balance Sheet'!I47+'Balance Sheet'!I52+'Balance Sheet'!I54+'Balance Sheet'!I55+'Balance Sheet'!I56+'Balance Sheet'!I57)-('Balance Sheet'!J43+'Balance Sheet'!J44+'Balance Sheet'!J45+'Balance Sheet'!J46+'Balance Sheet'!J47+'Balance Sheet'!J52+'Balance Sheet'!J54+'Balance Sheet'!J55+'Balance Sheet'!J56+'Balance Sheet'!J57))</f>
        <v>588000</v>
      </c>
      <c r="K32" s="177">
        <f>-(('Balance Sheet'!J43+'Balance Sheet'!J44+'Balance Sheet'!J45+'Balance Sheet'!J46+'Balance Sheet'!J47+'Balance Sheet'!J52+'Balance Sheet'!J54+'Balance Sheet'!J55+'Balance Sheet'!J56+'Balance Sheet'!J57)-('Balance Sheet'!K43+'Balance Sheet'!K44+'Balance Sheet'!K45+'Balance Sheet'!K46+'Balance Sheet'!K47+'Balance Sheet'!K52+'Balance Sheet'!K54+'Balance Sheet'!K55+'Balance Sheet'!K56+'Balance Sheet'!K57))</f>
        <v>862108</v>
      </c>
      <c r="L32" s="177">
        <f>-(('Balance Sheet'!K43+'Balance Sheet'!K44+'Balance Sheet'!K45+'Balance Sheet'!K46+'Balance Sheet'!K47+'Balance Sheet'!K52+'Balance Sheet'!K54+'Balance Sheet'!K55+'Balance Sheet'!K56+'Balance Sheet'!K57)-('Balance Sheet'!L43+'Balance Sheet'!L44+'Balance Sheet'!L45+'Balance Sheet'!L46+'Balance Sheet'!L47+'Balance Sheet'!L52+'Balance Sheet'!L54+'Balance Sheet'!L55+'Balance Sheet'!L56+'Balance Sheet'!L57))</f>
        <v>781664.59591551684</v>
      </c>
      <c r="M32" s="177">
        <f>-(('Balance Sheet'!L43+'Balance Sheet'!L44+'Balance Sheet'!L45+'Balance Sheet'!L46+'Balance Sheet'!L47+'Balance Sheet'!L52+'Balance Sheet'!L54+'Balance Sheet'!L55+'Balance Sheet'!L56+'Balance Sheet'!L57)-('Balance Sheet'!M43+'Balance Sheet'!M44+'Balance Sheet'!M45+'Balance Sheet'!M46+'Balance Sheet'!M47+'Balance Sheet'!M52+'Balance Sheet'!M54+'Balance Sheet'!M55+'Balance Sheet'!M56+'Balance Sheet'!M57))</f>
        <v>1558014.1317247706</v>
      </c>
      <c r="N32" s="177">
        <f>-(('Balance Sheet'!M43+'Balance Sheet'!M44+'Balance Sheet'!M45+'Balance Sheet'!M46+'Balance Sheet'!M47+'Balance Sheet'!M52+'Balance Sheet'!M54+'Balance Sheet'!M55+'Balance Sheet'!M56+'Balance Sheet'!M57)-('Balance Sheet'!N43+'Balance Sheet'!N44+'Balance Sheet'!N45+'Balance Sheet'!N46+'Balance Sheet'!N47+'Balance Sheet'!N52+'Balance Sheet'!N54+'Balance Sheet'!N55+'Balance Sheet'!N56+'Balance Sheet'!N57))</f>
        <v>2018988.4826082741</v>
      </c>
      <c r="O32" s="222">
        <f>-(('Balance Sheet'!N43+'Balance Sheet'!N44+'Balance Sheet'!N45+'Balance Sheet'!N46+'Balance Sheet'!N47+'Balance Sheet'!N52+'Balance Sheet'!N54+'Balance Sheet'!N55+'Balance Sheet'!N56+'Balance Sheet'!N57)-('Balance Sheet'!O43+'Balance Sheet'!O44+'Balance Sheet'!O45+'Balance Sheet'!O46+'Balance Sheet'!O47+'Balance Sheet'!O52+'Balance Sheet'!O54+'Balance Sheet'!O55+'Balance Sheet'!O56+'Balance Sheet'!O57))</f>
        <v>279793.50548335817</v>
      </c>
    </row>
    <row r="33" spans="5:15" x14ac:dyDescent="0.25">
      <c r="E33" s="244" t="s">
        <v>623</v>
      </c>
      <c r="F33" s="70"/>
      <c r="G33" s="177">
        <f>('Balance Sheet'!F53-'Balance Sheet'!G53)</f>
        <v>-100</v>
      </c>
      <c r="H33" s="177">
        <f>('Balance Sheet'!G53-'Balance Sheet'!H53)</f>
        <v>100</v>
      </c>
      <c r="I33" s="177">
        <f>('Balance Sheet'!H53-'Balance Sheet'!I53)</f>
        <v>-1000</v>
      </c>
      <c r="J33" s="177">
        <f>('Balance Sheet'!I53-'Balance Sheet'!J53)</f>
        <v>0</v>
      </c>
      <c r="K33" s="177">
        <f>('Balance Sheet'!J53-'Balance Sheet'!K53)</f>
        <v>0</v>
      </c>
      <c r="L33" s="177">
        <f>('Balance Sheet'!K53-'Balance Sheet'!L53)</f>
        <v>0</v>
      </c>
      <c r="M33" s="177">
        <f>('Balance Sheet'!L53-'Balance Sheet'!M53)</f>
        <v>0</v>
      </c>
      <c r="N33" s="177">
        <f>('Balance Sheet'!M53-'Balance Sheet'!N53)</f>
        <v>0</v>
      </c>
      <c r="O33" s="222">
        <f>('Balance Sheet'!N53-'Balance Sheet'!O53)</f>
        <v>0</v>
      </c>
    </row>
    <row r="34" spans="5:15" x14ac:dyDescent="0.25">
      <c r="E34" s="244" t="s">
        <v>624</v>
      </c>
      <c r="F34" s="70"/>
      <c r="G34" s="177">
        <f>-('Balance Sheet'!F60-'Balance Sheet'!G60)</f>
        <v>100</v>
      </c>
      <c r="H34" s="177">
        <f>-('Balance Sheet'!G60-'Balance Sheet'!H60)</f>
        <v>-100</v>
      </c>
      <c r="I34" s="177">
        <f>-('Balance Sheet'!H60-'Balance Sheet'!I60)</f>
        <v>1000</v>
      </c>
      <c r="J34" s="177">
        <f>-('Balance Sheet'!I60-'Balance Sheet'!J60)</f>
        <v>0</v>
      </c>
      <c r="K34" s="177">
        <f>-('Balance Sheet'!J60-'Balance Sheet'!K60)</f>
        <v>0</v>
      </c>
      <c r="L34" s="177">
        <f>-('Balance Sheet'!K60-'Balance Sheet'!L60)</f>
        <v>0</v>
      </c>
      <c r="M34" s="177">
        <f>-('Balance Sheet'!L60-'Balance Sheet'!M60)</f>
        <v>0</v>
      </c>
      <c r="N34" s="177">
        <f>-('Balance Sheet'!M60-'Balance Sheet'!N60)</f>
        <v>0</v>
      </c>
      <c r="O34" s="222">
        <f>-('Balance Sheet'!N60-'Balance Sheet'!O60)</f>
        <v>0</v>
      </c>
    </row>
    <row r="35" spans="5:15" ht="30" x14ac:dyDescent="0.25">
      <c r="E35" s="244" t="s">
        <v>625</v>
      </c>
      <c r="F35" s="70"/>
      <c r="G35" s="177">
        <f>-(('Balance Sheet'!F64+'Balance Sheet'!F65+'Balance Sheet'!F66)-('Balance Sheet'!G64+'Balance Sheet'!G65+'Balance Sheet'!G66))</f>
        <v>300</v>
      </c>
      <c r="H35" s="177">
        <f>-(('Balance Sheet'!G64+'Balance Sheet'!G65+'Balance Sheet'!G66)-('Balance Sheet'!H64+'Balance Sheet'!H65+'Balance Sheet'!H66))</f>
        <v>-300</v>
      </c>
      <c r="I35" s="177">
        <f>-(('Balance Sheet'!H64+'Balance Sheet'!H65+'Balance Sheet'!H66)-('Balance Sheet'!I64+'Balance Sheet'!I65+'Balance Sheet'!I66))</f>
        <v>8000</v>
      </c>
      <c r="J35" s="177">
        <f>-(('Balance Sheet'!I64+'Balance Sheet'!I65+'Balance Sheet'!I66)-('Balance Sheet'!J64+'Balance Sheet'!J65+'Balance Sheet'!J66))</f>
        <v>0</v>
      </c>
      <c r="K35" s="177">
        <f>-(('Balance Sheet'!J64+'Balance Sheet'!J65+'Balance Sheet'!J66)-('Balance Sheet'!K64+'Balance Sheet'!K65+'Balance Sheet'!K66))</f>
        <v>0</v>
      </c>
      <c r="L35" s="177">
        <f>-(('Balance Sheet'!K64+'Balance Sheet'!K65+'Balance Sheet'!K66)-('Balance Sheet'!L64+'Balance Sheet'!L65+'Balance Sheet'!L66))</f>
        <v>0</v>
      </c>
      <c r="M35" s="177">
        <f>-(('Balance Sheet'!L64+'Balance Sheet'!L65+'Balance Sheet'!L66)-('Balance Sheet'!M64+'Balance Sheet'!M65+'Balance Sheet'!M66))</f>
        <v>0</v>
      </c>
      <c r="N35" s="177">
        <f>-(('Balance Sheet'!M64+'Balance Sheet'!M65+'Balance Sheet'!M66)-('Balance Sheet'!N64+'Balance Sheet'!N65+'Balance Sheet'!N66))</f>
        <v>0</v>
      </c>
      <c r="O35" s="222">
        <f>-(('Balance Sheet'!N64+'Balance Sheet'!N65+'Balance Sheet'!N66)-('Balance Sheet'!O64+'Balance Sheet'!O65+'Balance Sheet'!O66))</f>
        <v>0</v>
      </c>
    </row>
    <row r="36" spans="5:15" x14ac:dyDescent="0.25">
      <c r="E36" s="244" t="s">
        <v>626</v>
      </c>
      <c r="F36" s="70"/>
      <c r="G36" s="180"/>
      <c r="H36" s="180"/>
      <c r="I36" s="180"/>
      <c r="J36" s="180"/>
      <c r="K36" s="180"/>
      <c r="L36" s="180"/>
      <c r="M36" s="180"/>
      <c r="N36" s="180"/>
      <c r="O36" s="240"/>
    </row>
    <row r="37" spans="5:15" ht="30" x14ac:dyDescent="0.25">
      <c r="E37" s="244" t="s">
        <v>627</v>
      </c>
      <c r="F37" s="70"/>
      <c r="G37" s="180"/>
      <c r="H37" s="180"/>
      <c r="I37" s="180"/>
      <c r="J37" s="180"/>
      <c r="K37" s="180"/>
      <c r="L37" s="180"/>
      <c r="M37" s="180"/>
      <c r="N37" s="180"/>
      <c r="O37" s="240"/>
    </row>
    <row r="38" spans="5:15" x14ac:dyDescent="0.25">
      <c r="E38" s="245" t="s">
        <v>606</v>
      </c>
      <c r="F38" s="70"/>
      <c r="G38" s="180"/>
      <c r="H38" s="180"/>
      <c r="I38" s="180"/>
      <c r="J38" s="180"/>
      <c r="K38" s="180"/>
      <c r="L38" s="180"/>
      <c r="M38" s="180"/>
      <c r="N38" s="180"/>
      <c r="O38" s="240"/>
    </row>
    <row r="39" spans="5:15" x14ac:dyDescent="0.25">
      <c r="E39" s="237" t="s">
        <v>628</v>
      </c>
      <c r="F39" s="70"/>
      <c r="G39" s="173">
        <f>SUM(G30:G38)</f>
        <v>400</v>
      </c>
      <c r="H39" s="173">
        <f t="shared" ref="H39:O39" si="4">SUM(H30:H38)</f>
        <v>-400</v>
      </c>
      <c r="I39" s="173">
        <f t="shared" si="4"/>
        <v>5000</v>
      </c>
      <c r="J39" s="173">
        <f t="shared" si="4"/>
        <v>588000</v>
      </c>
      <c r="K39" s="173">
        <f t="shared" si="4"/>
        <v>862108</v>
      </c>
      <c r="L39" s="173">
        <f t="shared" si="4"/>
        <v>781664.59591551684</v>
      </c>
      <c r="M39" s="173">
        <f t="shared" si="4"/>
        <v>1558014.1317247706</v>
      </c>
      <c r="N39" s="173">
        <f t="shared" si="4"/>
        <v>2018988.4826082741</v>
      </c>
      <c r="O39" s="223">
        <f t="shared" si="4"/>
        <v>279793.50548335817</v>
      </c>
    </row>
    <row r="40" spans="5:15" x14ac:dyDescent="0.25">
      <c r="E40" s="237" t="s">
        <v>629</v>
      </c>
      <c r="F40" s="70"/>
      <c r="G40" s="173">
        <f>SUM(G22,G29,G39)</f>
        <v>4675</v>
      </c>
      <c r="H40" s="173">
        <f t="shared" ref="H40:O40" si="5">SUM(H22,H29,H39)</f>
        <v>17679.6875</v>
      </c>
      <c r="I40" s="173">
        <f t="shared" si="5"/>
        <v>14805.859375</v>
      </c>
      <c r="J40" s="173">
        <f>SUM(J22,J29,J39)</f>
        <v>3903583.29296875</v>
      </c>
      <c r="K40" s="173">
        <f t="shared" si="5"/>
        <v>14060062.610638697</v>
      </c>
      <c r="L40" s="173">
        <f t="shared" si="5"/>
        <v>30116401.496984519</v>
      </c>
      <c r="M40" s="173">
        <f t="shared" si="5"/>
        <v>53262437.455683433</v>
      </c>
      <c r="N40" s="173">
        <f t="shared" si="5"/>
        <v>99783297.879278213</v>
      </c>
      <c r="O40" s="223">
        <f t="shared" si="5"/>
        <v>461274918.02899843</v>
      </c>
    </row>
    <row r="41" spans="5:15" ht="15.75" thickBot="1" x14ac:dyDescent="0.3">
      <c r="E41" s="242" t="s">
        <v>630</v>
      </c>
      <c r="F41" s="191"/>
      <c r="G41" s="152">
        <f>SUM(G10,G40)</f>
        <v>4675</v>
      </c>
      <c r="H41" s="152">
        <f>SUM(H10,H40)</f>
        <v>22354.6875</v>
      </c>
      <c r="I41" s="152">
        <f t="shared" ref="I41:O41" si="6">SUM(I10,I40)</f>
        <v>37160.546875</v>
      </c>
      <c r="J41" s="152">
        <f t="shared" si="6"/>
        <v>3940743.83984375</v>
      </c>
      <c r="K41" s="152">
        <f t="shared" si="6"/>
        <v>18000806.450482447</v>
      </c>
      <c r="L41" s="152">
        <f t="shared" si="6"/>
        <v>48117207.947466969</v>
      </c>
      <c r="M41" s="152">
        <f t="shared" si="6"/>
        <v>101379645.40315041</v>
      </c>
      <c r="N41" s="152">
        <f t="shared" si="6"/>
        <v>201162943.28242862</v>
      </c>
      <c r="O41" s="226">
        <f t="shared" si="6"/>
        <v>662437861.31142712</v>
      </c>
    </row>
    <row r="42" spans="5:15" ht="15.75" thickTop="1" x14ac:dyDescent="0.25"/>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D4403-7813-4F4C-9CF8-21B1C5C0003F}">
  <sheetPr codeName="Sheet4">
    <tabColor theme="6" tint="0.79998168889431442"/>
  </sheetPr>
  <dimension ref="F6:O12"/>
  <sheetViews>
    <sheetView showGridLines="0" workbookViewId="0">
      <selection activeCell="I18" sqref="I18"/>
    </sheetView>
  </sheetViews>
  <sheetFormatPr defaultRowHeight="15" x14ac:dyDescent="0.25"/>
  <cols>
    <col min="6" max="6" width="20.28515625" customWidth="1"/>
    <col min="7" max="7" width="17.42578125" customWidth="1"/>
    <col min="8" max="8" width="18.42578125" customWidth="1"/>
    <col min="9" max="9" width="12" customWidth="1"/>
    <col min="10" max="10" width="13.5703125" customWidth="1"/>
    <col min="11" max="11" width="14.42578125" customWidth="1"/>
    <col min="12" max="12" width="12.5703125" customWidth="1"/>
    <col min="13" max="13" width="11.7109375" customWidth="1"/>
    <col min="14" max="14" width="46.28515625" customWidth="1"/>
    <col min="15" max="15" width="46.5703125" customWidth="1"/>
  </cols>
  <sheetData>
    <row r="6" spans="6:15" ht="15.75" thickBot="1" x14ac:dyDescent="0.3"/>
    <row r="7" spans="6:15" ht="21" thickBot="1" x14ac:dyDescent="0.35">
      <c r="F7" s="145" t="s">
        <v>11</v>
      </c>
      <c r="G7" s="145"/>
      <c r="H7" s="145"/>
      <c r="I7" s="145"/>
      <c r="J7" s="145"/>
      <c r="K7" s="145"/>
      <c r="L7" s="145"/>
      <c r="M7" s="145"/>
      <c r="N7" s="145"/>
      <c r="O7" s="145"/>
    </row>
    <row r="8" spans="6:15" ht="21" thickBot="1" x14ac:dyDescent="0.35">
      <c r="F8" s="145" t="s">
        <v>189</v>
      </c>
      <c r="G8" s="145"/>
      <c r="H8" s="145"/>
      <c r="I8" s="145"/>
      <c r="J8" s="145"/>
      <c r="K8" s="145"/>
      <c r="L8" s="145"/>
      <c r="M8" s="145"/>
      <c r="N8" s="145"/>
      <c r="O8" s="145"/>
    </row>
    <row r="9" spans="6:15" x14ac:dyDescent="0.25">
      <c r="F9" t="s">
        <v>12</v>
      </c>
      <c r="G9" t="s">
        <v>16</v>
      </c>
      <c r="H9" t="s">
        <v>190</v>
      </c>
      <c r="I9" t="s">
        <v>191</v>
      </c>
      <c r="J9" t="s">
        <v>192</v>
      </c>
      <c r="K9" t="s">
        <v>193</v>
      </c>
      <c r="L9" t="s">
        <v>194</v>
      </c>
      <c r="M9" t="s">
        <v>195</v>
      </c>
      <c r="N9" t="s">
        <v>196</v>
      </c>
      <c r="O9" t="s">
        <v>197</v>
      </c>
    </row>
    <row r="10" spans="6:15" x14ac:dyDescent="0.25">
      <c r="F10" t="s">
        <v>13</v>
      </c>
      <c r="G10" t="s">
        <v>17</v>
      </c>
      <c r="H10" t="s">
        <v>198</v>
      </c>
      <c r="I10">
        <v>2472</v>
      </c>
      <c r="J10">
        <v>279.70999999999998</v>
      </c>
      <c r="K10">
        <v>920</v>
      </c>
      <c r="L10">
        <v>778</v>
      </c>
      <c r="M10">
        <v>47</v>
      </c>
      <c r="N10">
        <v>778</v>
      </c>
      <c r="O10">
        <v>100</v>
      </c>
    </row>
    <row r="11" spans="6:15" x14ac:dyDescent="0.25">
      <c r="F11" t="s">
        <v>14</v>
      </c>
      <c r="G11" t="s">
        <v>17</v>
      </c>
      <c r="H11" t="s">
        <v>199</v>
      </c>
      <c r="I11">
        <v>288</v>
      </c>
      <c r="J11">
        <v>109.96</v>
      </c>
      <c r="K11">
        <v>143</v>
      </c>
      <c r="L11">
        <v>111</v>
      </c>
      <c r="M11">
        <v>15</v>
      </c>
      <c r="N11">
        <v>143</v>
      </c>
      <c r="O11">
        <v>100</v>
      </c>
    </row>
    <row r="12" spans="6:15" x14ac:dyDescent="0.25">
      <c r="F12" t="s">
        <v>14</v>
      </c>
      <c r="G12" t="s">
        <v>18</v>
      </c>
      <c r="H12" t="s">
        <v>200</v>
      </c>
      <c r="I12">
        <v>80808</v>
      </c>
      <c r="J12">
        <v>184.38</v>
      </c>
      <c r="K12">
        <v>32129</v>
      </c>
      <c r="L12">
        <v>27075</v>
      </c>
      <c r="M12">
        <v>2289</v>
      </c>
      <c r="N12">
        <v>32129</v>
      </c>
      <c r="O12">
        <v>100</v>
      </c>
    </row>
  </sheetData>
  <pageMargins left="0.7" right="0.7" top="0.75" bottom="0.75" header="0.3" footer="0.3"/>
  <pageSetup orientation="portrait"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B8B390C5-E973-44EB-9086-9D10A139D22D}">
          <x14:formula1>
            <xm:f>'Model Controls'!$B$23:$B$24</xm:f>
          </x14:formula1>
          <xm:sqref>F10:F12</xm:sqref>
        </x14:dataValidation>
        <x14:dataValidation type="list" allowBlank="1" showInputMessage="1" showErrorMessage="1" xr:uid="{91C55A62-2DCB-4942-8BF2-59B5FC6E1382}">
          <x14:formula1>
            <xm:f>'Model Controls'!$B$28:$B$30</xm:f>
          </x14:formula1>
          <xm:sqref>G10:G12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A4B75-C3FB-4ED7-AC12-00DDC5C0CE07}">
  <sheetPr codeName="Sheet5">
    <tabColor theme="4" tint="0.79998168889431442"/>
  </sheetPr>
  <dimension ref="F6:N37"/>
  <sheetViews>
    <sheetView showGridLines="0" topLeftCell="A6" workbookViewId="0">
      <selection activeCell="G38" sqref="G38"/>
    </sheetView>
  </sheetViews>
  <sheetFormatPr defaultRowHeight="15" x14ac:dyDescent="0.25"/>
  <cols>
    <col min="1" max="1" width="1.7109375" customWidth="1"/>
    <col min="2" max="2" width="1.28515625" customWidth="1"/>
    <col min="3" max="3" width="2.28515625" customWidth="1"/>
    <col min="4" max="4" width="1.7109375" customWidth="1"/>
    <col min="5" max="5" width="1.42578125" customWidth="1"/>
    <col min="6" max="7" width="18.42578125" customWidth="1"/>
    <col min="8" max="8" width="31" customWidth="1"/>
    <col min="9" max="9" width="24.28515625" customWidth="1"/>
    <col min="10" max="10" width="12.42578125" customWidth="1"/>
    <col min="11" max="12" width="10.28515625" customWidth="1"/>
    <col min="13" max="13" width="14.28515625" bestFit="1" customWidth="1"/>
    <col min="14" max="14" width="13.42578125" bestFit="1" customWidth="1"/>
  </cols>
  <sheetData>
    <row r="6" spans="6:14" ht="15.75" thickBot="1" x14ac:dyDescent="0.3"/>
    <row r="7" spans="6:14" ht="21" thickBot="1" x14ac:dyDescent="0.35">
      <c r="F7" s="145" t="s">
        <v>201</v>
      </c>
      <c r="G7" s="145"/>
      <c r="H7" s="145"/>
      <c r="I7" s="145"/>
      <c r="J7" s="145"/>
      <c r="K7" s="145"/>
      <c r="L7" s="145"/>
      <c r="M7" s="145"/>
      <c r="N7" s="145"/>
    </row>
    <row r="8" spans="6:14" ht="21" thickBot="1" x14ac:dyDescent="0.35">
      <c r="F8" s="145" t="s">
        <v>202</v>
      </c>
      <c r="G8" s="145"/>
      <c r="H8" s="145"/>
      <c r="I8" s="145"/>
      <c r="J8" s="145"/>
      <c r="K8" s="145"/>
      <c r="L8" s="145"/>
      <c r="M8" s="145"/>
      <c r="N8" s="145"/>
    </row>
    <row r="9" spans="6:14" x14ac:dyDescent="0.25">
      <c r="F9" t="s">
        <v>190</v>
      </c>
      <c r="G9" t="s">
        <v>3</v>
      </c>
      <c r="H9" t="s">
        <v>31</v>
      </c>
      <c r="I9" t="s">
        <v>203</v>
      </c>
      <c r="J9" t="s">
        <v>204</v>
      </c>
      <c r="K9" t="s">
        <v>205</v>
      </c>
      <c r="L9" t="s">
        <v>206</v>
      </c>
      <c r="M9" t="s">
        <v>207</v>
      </c>
      <c r="N9" t="s">
        <v>208</v>
      </c>
    </row>
    <row r="10" spans="6:14" x14ac:dyDescent="0.25">
      <c r="F10" t="s">
        <v>198</v>
      </c>
      <c r="G10" t="str">
        <f>INDEX(Table1[Service Area Funding],MATCH(tblServiceAreaCosts[[#This Row],[Service Area Name]],Table1[Service Area Name],0))</f>
        <v>PFSA</v>
      </c>
      <c r="H10" t="s">
        <v>649</v>
      </c>
      <c r="I10" t="s">
        <v>94</v>
      </c>
      <c r="J10" t="s">
        <v>209</v>
      </c>
      <c r="K10">
        <v>1</v>
      </c>
      <c r="L10" t="s">
        <v>75</v>
      </c>
      <c r="M10" s="76">
        <v>196914</v>
      </c>
      <c r="N10" s="77">
        <f>ROUND(tblServiceAreaCosts[[#This Row],[Quantity]]*tblServiceAreaCosts[[#This Row],[Unit Cost]],0)</f>
        <v>196914</v>
      </c>
    </row>
    <row r="11" spans="6:14" x14ac:dyDescent="0.25">
      <c r="F11" t="s">
        <v>198</v>
      </c>
      <c r="G11" t="str">
        <f>INDEX(Table1[Service Area Funding],MATCH(tblServiceAreaCosts[[#This Row],[Service Area Name]],Table1[Service Area Name],0))</f>
        <v>PFSA</v>
      </c>
      <c r="H11" t="s">
        <v>649</v>
      </c>
      <c r="I11" t="s">
        <v>94</v>
      </c>
      <c r="J11" t="s">
        <v>210</v>
      </c>
      <c r="K11">
        <v>1</v>
      </c>
      <c r="L11" t="s">
        <v>75</v>
      </c>
      <c r="M11" s="76">
        <v>1991022</v>
      </c>
      <c r="N11" s="77">
        <f>ROUND(tblServiceAreaCosts[[#This Row],[Quantity]]*tblServiceAreaCosts[[#This Row],[Unit Cost]],0)</f>
        <v>1991022</v>
      </c>
    </row>
    <row r="12" spans="6:14" x14ac:dyDescent="0.25">
      <c r="F12" t="s">
        <v>198</v>
      </c>
      <c r="G12" t="str">
        <f>INDEX(Table1[Service Area Funding],MATCH(tblServiceAreaCosts[[#This Row],[Service Area Name]],Table1[Service Area Name],0))</f>
        <v>PFSA</v>
      </c>
      <c r="H12" t="s">
        <v>649</v>
      </c>
      <c r="I12" t="s">
        <v>94</v>
      </c>
      <c r="J12" t="s">
        <v>211</v>
      </c>
      <c r="K12">
        <v>1</v>
      </c>
      <c r="L12" t="s">
        <v>75</v>
      </c>
      <c r="M12" s="76">
        <v>130000</v>
      </c>
      <c r="N12" s="77">
        <f>ROUND(tblServiceAreaCosts[[#This Row],[Quantity]]*tblServiceAreaCosts[[#This Row],[Unit Cost]],0)</f>
        <v>130000</v>
      </c>
    </row>
    <row r="13" spans="6:14" x14ac:dyDescent="0.25">
      <c r="F13" t="s">
        <v>198</v>
      </c>
      <c r="G13" t="str">
        <f>INDEX(Table1[Service Area Funding],MATCH(tblServiceAreaCosts[[#This Row],[Service Area Name]],Table1[Service Area Name],0))</f>
        <v>PFSA</v>
      </c>
      <c r="H13" t="s">
        <v>98</v>
      </c>
      <c r="I13" t="s">
        <v>640</v>
      </c>
      <c r="J13" t="s">
        <v>212</v>
      </c>
      <c r="K13">
        <v>1024</v>
      </c>
      <c r="L13" t="s">
        <v>45</v>
      </c>
      <c r="M13" s="76">
        <v>500</v>
      </c>
      <c r="N13" s="77">
        <f>ROUND(tblServiceAreaCosts[[#This Row],[Quantity]]*tblServiceAreaCosts[[#This Row],[Unit Cost]],0)</f>
        <v>512000</v>
      </c>
    </row>
    <row r="14" spans="6:14" x14ac:dyDescent="0.25">
      <c r="F14" t="s">
        <v>198</v>
      </c>
      <c r="G14" t="str">
        <f>INDEX(Table1[Service Area Funding],MATCH(tblServiceAreaCosts[[#This Row],[Service Area Name]],Table1[Service Area Name],0))</f>
        <v>PFSA</v>
      </c>
      <c r="H14" t="s">
        <v>98</v>
      </c>
      <c r="I14" t="s">
        <v>140</v>
      </c>
      <c r="J14" t="s">
        <v>213</v>
      </c>
      <c r="K14">
        <v>13</v>
      </c>
      <c r="L14" t="s">
        <v>45</v>
      </c>
      <c r="M14" s="76">
        <v>10000</v>
      </c>
      <c r="N14" s="77">
        <f>ROUND(tblServiceAreaCosts[[#This Row],[Quantity]]*tblServiceAreaCosts[[#This Row],[Unit Cost]],0)</f>
        <v>130000</v>
      </c>
    </row>
    <row r="15" spans="6:14" x14ac:dyDescent="0.25">
      <c r="F15" t="s">
        <v>198</v>
      </c>
      <c r="G15" t="str">
        <f>INDEX(Table1[Service Area Funding],MATCH(tblServiceAreaCosts[[#This Row],[Service Area Name]],Table1[Service Area Name],0))</f>
        <v>PFSA</v>
      </c>
      <c r="H15" t="s">
        <v>98</v>
      </c>
      <c r="I15" t="s">
        <v>128</v>
      </c>
      <c r="J15" t="s">
        <v>214</v>
      </c>
      <c r="K15">
        <v>118</v>
      </c>
      <c r="L15" t="s">
        <v>54</v>
      </c>
      <c r="M15" s="76">
        <v>65000</v>
      </c>
      <c r="N15" s="77">
        <f>ROUND(tblServiceAreaCosts[[#This Row],[Quantity]]*tblServiceAreaCosts[[#This Row],[Unit Cost]],0)</f>
        <v>7670000</v>
      </c>
    </row>
    <row r="16" spans="6:14" x14ac:dyDescent="0.25">
      <c r="F16" t="s">
        <v>198</v>
      </c>
      <c r="G16" t="str">
        <f>INDEX(Table1[Service Area Funding],MATCH(tblServiceAreaCosts[[#This Row],[Service Area Name]],Table1[Service Area Name],0))</f>
        <v>PFSA</v>
      </c>
      <c r="H16" t="s">
        <v>651</v>
      </c>
      <c r="I16" t="s">
        <v>157</v>
      </c>
      <c r="J16" t="s">
        <v>215</v>
      </c>
      <c r="K16">
        <v>1024</v>
      </c>
      <c r="L16" t="s">
        <v>45</v>
      </c>
      <c r="M16" s="76">
        <v>250</v>
      </c>
      <c r="N16" s="77">
        <f>ROUND(tblServiceAreaCosts[[#This Row],[Quantity]]*tblServiceAreaCosts[[#This Row],[Unit Cost]],0)</f>
        <v>256000</v>
      </c>
    </row>
    <row r="17" spans="6:14" x14ac:dyDescent="0.25">
      <c r="F17" t="s">
        <v>200</v>
      </c>
      <c r="G17" t="str">
        <f>INDEX(Table1[Service Area Funding],MATCH(tblServiceAreaCosts[[#This Row],[Service Area Name]],Table1[Service Area Name],0))</f>
        <v>NFSA</v>
      </c>
      <c r="H17" t="s">
        <v>149</v>
      </c>
      <c r="I17" t="s">
        <v>645</v>
      </c>
      <c r="J17" t="s">
        <v>216</v>
      </c>
      <c r="K17">
        <v>7</v>
      </c>
      <c r="L17" t="s">
        <v>68</v>
      </c>
      <c r="M17" s="76">
        <v>5000</v>
      </c>
      <c r="N17" s="77">
        <f>ROUND(tblServiceAreaCosts[[#This Row],[Quantity]]*tblServiceAreaCosts[[#This Row],[Unit Cost]],0)</f>
        <v>35000</v>
      </c>
    </row>
    <row r="18" spans="6:14" x14ac:dyDescent="0.25">
      <c r="F18" t="s">
        <v>200</v>
      </c>
      <c r="G18" t="str">
        <f>INDEX(Table1[Service Area Funding],MATCH(tblServiceAreaCosts[[#This Row],[Service Area Name]],Table1[Service Area Name],0))</f>
        <v>NFSA</v>
      </c>
      <c r="H18" t="s">
        <v>649</v>
      </c>
      <c r="I18" t="s">
        <v>53</v>
      </c>
      <c r="J18" t="s">
        <v>217</v>
      </c>
      <c r="K18">
        <v>7</v>
      </c>
      <c r="L18" t="s">
        <v>45</v>
      </c>
      <c r="M18" s="76">
        <v>4000</v>
      </c>
      <c r="N18" s="77">
        <f>ROUND(tblServiceAreaCosts[[#This Row],[Quantity]]*tblServiceAreaCosts[[#This Row],[Unit Cost]],0)</f>
        <v>28000</v>
      </c>
    </row>
    <row r="19" spans="6:14" x14ac:dyDescent="0.25">
      <c r="F19" t="s">
        <v>200</v>
      </c>
      <c r="G19" t="str">
        <f>INDEX(Table1[Service Area Funding],MATCH(tblServiceAreaCosts[[#This Row],[Service Area Name]],Table1[Service Area Name],0))</f>
        <v>NFSA</v>
      </c>
      <c r="H19" t="s">
        <v>649</v>
      </c>
      <c r="I19" t="s">
        <v>633</v>
      </c>
      <c r="J19" t="s">
        <v>218</v>
      </c>
      <c r="K19">
        <v>7</v>
      </c>
      <c r="L19" t="s">
        <v>45</v>
      </c>
      <c r="M19" s="76">
        <v>6000</v>
      </c>
      <c r="N19" s="77">
        <f>ROUND(tblServiceAreaCosts[[#This Row],[Quantity]]*tblServiceAreaCosts[[#This Row],[Unit Cost]],0)</f>
        <v>42000</v>
      </c>
    </row>
    <row r="20" spans="6:14" x14ac:dyDescent="0.25">
      <c r="F20" t="s">
        <v>200</v>
      </c>
      <c r="G20" t="str">
        <f>INDEX(Table1[Service Area Funding],MATCH(tblServiceAreaCosts[[#This Row],[Service Area Name]],Table1[Service Area Name],0))</f>
        <v>NFSA</v>
      </c>
      <c r="H20" t="s">
        <v>649</v>
      </c>
      <c r="I20" t="s">
        <v>632</v>
      </c>
      <c r="J20" t="s">
        <v>219</v>
      </c>
      <c r="K20">
        <v>28</v>
      </c>
      <c r="L20" t="s">
        <v>45</v>
      </c>
      <c r="M20" s="76">
        <v>1700</v>
      </c>
      <c r="N20" s="77">
        <f>ROUND(tblServiceAreaCosts[[#This Row],[Quantity]]*tblServiceAreaCosts[[#This Row],[Unit Cost]],0)</f>
        <v>47600</v>
      </c>
    </row>
    <row r="21" spans="6:14" x14ac:dyDescent="0.25">
      <c r="F21" t="s">
        <v>200</v>
      </c>
      <c r="G21" t="str">
        <f>INDEX(Table1[Service Area Funding],MATCH(tblServiceAreaCosts[[#This Row],[Service Area Name]],Table1[Service Area Name],0))</f>
        <v>NFSA</v>
      </c>
      <c r="H21" t="s">
        <v>649</v>
      </c>
      <c r="I21" t="s">
        <v>632</v>
      </c>
      <c r="J21" t="s">
        <v>220</v>
      </c>
      <c r="K21">
        <v>42</v>
      </c>
      <c r="L21" t="s">
        <v>45</v>
      </c>
      <c r="M21" s="76">
        <v>2000</v>
      </c>
      <c r="N21" s="77">
        <f>ROUND(tblServiceAreaCosts[[#This Row],[Quantity]]*tblServiceAreaCosts[[#This Row],[Unit Cost]],0)</f>
        <v>84000</v>
      </c>
    </row>
    <row r="22" spans="6:14" x14ac:dyDescent="0.25">
      <c r="F22" t="s">
        <v>200</v>
      </c>
      <c r="G22" t="str">
        <f>INDEX(Table1[Service Area Funding],MATCH(tblServiceAreaCosts[[#This Row],[Service Area Name]],Table1[Service Area Name],0))</f>
        <v>NFSA</v>
      </c>
      <c r="H22" t="s">
        <v>649</v>
      </c>
      <c r="I22" t="s">
        <v>632</v>
      </c>
      <c r="J22" t="s">
        <v>221</v>
      </c>
      <c r="K22">
        <v>84</v>
      </c>
      <c r="L22" t="s">
        <v>45</v>
      </c>
      <c r="M22" s="76">
        <v>700</v>
      </c>
      <c r="N22" s="77">
        <f>ROUND(tblServiceAreaCosts[[#This Row],[Quantity]]*tblServiceAreaCosts[[#This Row],[Unit Cost]],0)</f>
        <v>58800</v>
      </c>
    </row>
    <row r="23" spans="6:14" x14ac:dyDescent="0.25">
      <c r="F23" t="s">
        <v>200</v>
      </c>
      <c r="G23" t="str">
        <f>INDEX(Table1[Service Area Funding],MATCH(tblServiceAreaCosts[[#This Row],[Service Area Name]],Table1[Service Area Name],0))</f>
        <v>NFSA</v>
      </c>
      <c r="H23" t="s">
        <v>651</v>
      </c>
      <c r="I23" t="s">
        <v>647</v>
      </c>
      <c r="J23" t="s">
        <v>217</v>
      </c>
      <c r="K23">
        <v>12041</v>
      </c>
      <c r="L23" t="s">
        <v>45</v>
      </c>
      <c r="M23" s="76">
        <v>100</v>
      </c>
      <c r="N23" s="77">
        <f>ROUND(tblServiceAreaCosts[[#This Row],[Quantity]]*tblServiceAreaCosts[[#This Row],[Unit Cost]],0)</f>
        <v>1204100</v>
      </c>
    </row>
    <row r="24" spans="6:14" x14ac:dyDescent="0.25">
      <c r="F24" t="s">
        <v>200</v>
      </c>
      <c r="G24" t="str">
        <f>INDEX(Table1[Service Area Funding],MATCH(tblServiceAreaCosts[[#This Row],[Service Area Name]],Table1[Service Area Name],0))</f>
        <v>NFSA</v>
      </c>
      <c r="H24" t="s">
        <v>651</v>
      </c>
      <c r="I24" t="s">
        <v>647</v>
      </c>
      <c r="J24" t="s">
        <v>222</v>
      </c>
      <c r="K24">
        <v>12041</v>
      </c>
      <c r="L24" t="s">
        <v>45</v>
      </c>
      <c r="M24" s="76">
        <v>250</v>
      </c>
      <c r="N24" s="77">
        <f>ROUND(tblServiceAreaCosts[[#This Row],[Quantity]]*tblServiceAreaCosts[[#This Row],[Unit Cost]],0)</f>
        <v>3010250</v>
      </c>
    </row>
    <row r="25" spans="6:14" x14ac:dyDescent="0.25">
      <c r="F25" t="s">
        <v>200</v>
      </c>
      <c r="G25" t="str">
        <f>INDEX(Table1[Service Area Funding],MATCH(tblServiceAreaCosts[[#This Row],[Service Area Name]],Table1[Service Area Name],0))</f>
        <v>NFSA</v>
      </c>
      <c r="H25" t="s">
        <v>651</v>
      </c>
      <c r="I25" t="s">
        <v>157</v>
      </c>
      <c r="J25" t="s">
        <v>215</v>
      </c>
      <c r="K25">
        <v>12041</v>
      </c>
      <c r="L25" t="s">
        <v>45</v>
      </c>
      <c r="M25" s="76">
        <v>50</v>
      </c>
      <c r="N25" s="77">
        <f>ROUND(tblServiceAreaCosts[[#This Row],[Quantity]]*tblServiceAreaCosts[[#This Row],[Unit Cost]],0)</f>
        <v>602050</v>
      </c>
    </row>
    <row r="26" spans="6:14" x14ac:dyDescent="0.25">
      <c r="F26" t="s">
        <v>200</v>
      </c>
      <c r="G26" t="str">
        <f>INDEX(Table1[Service Area Funding],MATCH(tblServiceAreaCosts[[#This Row],[Service Area Name]],Table1[Service Area Name],0))</f>
        <v>NFSA</v>
      </c>
      <c r="H26" t="s">
        <v>98</v>
      </c>
      <c r="I26" t="s">
        <v>140</v>
      </c>
      <c r="J26" t="s">
        <v>223</v>
      </c>
      <c r="K26">
        <v>7</v>
      </c>
      <c r="L26" t="s">
        <v>45</v>
      </c>
      <c r="M26" s="76">
        <v>1000</v>
      </c>
      <c r="N26" s="77">
        <f>ROUND(tblServiceAreaCosts[[#This Row],[Quantity]]*tblServiceAreaCosts[[#This Row],[Unit Cost]],0)</f>
        <v>7000</v>
      </c>
    </row>
    <row r="27" spans="6:14" x14ac:dyDescent="0.25">
      <c r="F27" t="s">
        <v>199</v>
      </c>
      <c r="G27" t="str">
        <f>INDEX(Table1[Service Area Funding],MATCH(tblServiceAreaCosts[[#This Row],[Service Area Name]],Table1[Service Area Name],0))</f>
        <v>NFSA</v>
      </c>
      <c r="H27" t="s">
        <v>98</v>
      </c>
      <c r="I27" t="s">
        <v>128</v>
      </c>
      <c r="J27" t="s">
        <v>214</v>
      </c>
      <c r="K27">
        <v>40</v>
      </c>
      <c r="L27" t="s">
        <v>54</v>
      </c>
      <c r="M27" s="76">
        <v>25000</v>
      </c>
      <c r="N27" s="77">
        <f>ROUND(tblServiceAreaCosts[[#This Row],[Quantity]]*tblServiceAreaCosts[[#This Row],[Unit Cost]],0)</f>
        <v>1000000</v>
      </c>
    </row>
    <row r="28" spans="6:14" x14ac:dyDescent="0.25">
      <c r="F28" t="s">
        <v>199</v>
      </c>
      <c r="G28" t="str">
        <f>INDEX(Table1[Service Area Funding],MATCH(tblServiceAreaCosts[[#This Row],[Service Area Name]],Table1[Service Area Name],0))</f>
        <v>NFSA</v>
      </c>
      <c r="H28" t="s">
        <v>98</v>
      </c>
      <c r="I28" t="s">
        <v>94</v>
      </c>
      <c r="J28" t="s">
        <v>224</v>
      </c>
      <c r="K28">
        <v>3</v>
      </c>
      <c r="L28" t="s">
        <v>75</v>
      </c>
      <c r="M28" s="76">
        <v>10000</v>
      </c>
      <c r="N28" s="77">
        <f>ROUND(tblServiceAreaCosts[[#This Row],[Quantity]]*tblServiceAreaCosts[[#This Row],[Unit Cost]],0)</f>
        <v>30000</v>
      </c>
    </row>
    <row r="29" spans="6:14" x14ac:dyDescent="0.25">
      <c r="F29" t="s">
        <v>199</v>
      </c>
      <c r="G29" t="str">
        <f>INDEX(Table1[Service Area Funding],MATCH(tblServiceAreaCosts[[#This Row],[Service Area Name]],Table1[Service Area Name],0))</f>
        <v>NFSA</v>
      </c>
      <c r="H29" t="s">
        <v>98</v>
      </c>
      <c r="I29" t="s">
        <v>140</v>
      </c>
      <c r="J29" t="s">
        <v>225</v>
      </c>
      <c r="K29">
        <v>3</v>
      </c>
      <c r="L29" t="s">
        <v>45</v>
      </c>
      <c r="M29" s="76">
        <v>10000</v>
      </c>
      <c r="N29" s="77">
        <f>ROUND(tblServiceAreaCosts[[#This Row],[Quantity]]*tblServiceAreaCosts[[#This Row],[Unit Cost]],0)</f>
        <v>30000</v>
      </c>
    </row>
    <row r="30" spans="6:14" x14ac:dyDescent="0.25">
      <c r="F30" t="s">
        <v>199</v>
      </c>
      <c r="G30" t="str">
        <f>INDEX(Table1[Service Area Funding],MATCH(tblServiceAreaCosts[[#This Row],[Service Area Name]],Table1[Service Area Name],0))</f>
        <v>NFSA</v>
      </c>
      <c r="H30" t="s">
        <v>98</v>
      </c>
      <c r="I30" t="s">
        <v>640</v>
      </c>
      <c r="J30" t="s">
        <v>226</v>
      </c>
      <c r="K30">
        <v>143</v>
      </c>
      <c r="L30" t="s">
        <v>45</v>
      </c>
      <c r="M30" s="76">
        <v>500</v>
      </c>
      <c r="N30" s="77">
        <f>ROUND(tblServiceAreaCosts[[#This Row],[Quantity]]*tblServiceAreaCosts[[#This Row],[Unit Cost]],0)</f>
        <v>71500</v>
      </c>
    </row>
    <row r="31" spans="6:14" x14ac:dyDescent="0.25">
      <c r="F31" t="s">
        <v>199</v>
      </c>
      <c r="G31" t="str">
        <f>INDEX(Table1[Service Area Funding],MATCH(tblServiceAreaCosts[[#This Row],[Service Area Name]],Table1[Service Area Name],0))</f>
        <v>NFSA</v>
      </c>
      <c r="H31" t="s">
        <v>649</v>
      </c>
      <c r="I31" t="s">
        <v>632</v>
      </c>
      <c r="J31" t="s">
        <v>227</v>
      </c>
      <c r="K31">
        <v>3</v>
      </c>
      <c r="L31" t="s">
        <v>45</v>
      </c>
      <c r="M31" s="76">
        <v>15000</v>
      </c>
      <c r="N31" s="77">
        <f>ROUND(tblServiceAreaCosts[[#This Row],[Quantity]]*tblServiceAreaCosts[[#This Row],[Unit Cost]],0)</f>
        <v>45000</v>
      </c>
    </row>
    <row r="32" spans="6:14" x14ac:dyDescent="0.25">
      <c r="F32" t="s">
        <v>199</v>
      </c>
      <c r="G32" t="str">
        <f>INDEX(Table1[Service Area Funding],MATCH(tblServiceAreaCosts[[#This Row],[Service Area Name]],Table1[Service Area Name],0))</f>
        <v>NFSA</v>
      </c>
      <c r="H32" t="s">
        <v>649</v>
      </c>
      <c r="I32" t="s">
        <v>632</v>
      </c>
      <c r="J32" t="s">
        <v>228</v>
      </c>
      <c r="K32">
        <v>143</v>
      </c>
      <c r="L32" t="s">
        <v>45</v>
      </c>
      <c r="M32" s="76">
        <v>350</v>
      </c>
      <c r="N32" s="77">
        <f>ROUND(tblServiceAreaCosts[[#This Row],[Quantity]]*tblServiceAreaCosts[[#This Row],[Unit Cost]],0)</f>
        <v>50050</v>
      </c>
    </row>
    <row r="33" spans="6:14" x14ac:dyDescent="0.25">
      <c r="F33" t="s">
        <v>199</v>
      </c>
      <c r="G33" t="str">
        <f>INDEX(Table1[Service Area Funding],MATCH(tblServiceAreaCosts[[#This Row],[Service Area Name]],Table1[Service Area Name],0))</f>
        <v>NFSA</v>
      </c>
      <c r="H33" t="s">
        <v>651</v>
      </c>
      <c r="I33" t="s">
        <v>157</v>
      </c>
      <c r="J33" t="s">
        <v>229</v>
      </c>
      <c r="K33">
        <v>143</v>
      </c>
      <c r="L33" t="s">
        <v>45</v>
      </c>
      <c r="M33" s="76">
        <v>250</v>
      </c>
      <c r="N33" s="77">
        <f>ROUND(tblServiceAreaCosts[[#This Row],[Quantity]]*tblServiceAreaCosts[[#This Row],[Unit Cost]],0)</f>
        <v>35750</v>
      </c>
    </row>
    <row r="34" spans="6:14" x14ac:dyDescent="0.25">
      <c r="F34" t="s">
        <v>198</v>
      </c>
      <c r="G34" t="str">
        <f>INDEX(Table1[Service Area Funding],MATCH(tblServiceAreaCosts[[#This Row],[Service Area Name]],Table1[Service Area Name],0))</f>
        <v>PFSA</v>
      </c>
      <c r="H34" t="s">
        <v>649</v>
      </c>
      <c r="I34" t="s">
        <v>632</v>
      </c>
      <c r="J34" t="s">
        <v>228</v>
      </c>
      <c r="K34">
        <v>1024</v>
      </c>
      <c r="L34" t="s">
        <v>45</v>
      </c>
      <c r="M34" s="76">
        <v>350</v>
      </c>
      <c r="N34" s="77">
        <f>ROUND(tblServiceAreaCosts[[#This Row],[Quantity]]*tblServiceAreaCosts[[#This Row],[Unit Cost]],0)</f>
        <v>358400</v>
      </c>
    </row>
    <row r="35" spans="6:14" x14ac:dyDescent="0.25">
      <c r="F35" t="s">
        <v>198</v>
      </c>
      <c r="G35" t="str">
        <f>INDEX(Table1[Service Area Funding],MATCH(tblServiceAreaCosts[[#This Row],[Service Area Name]],Table1[Service Area Name],0))</f>
        <v>PFSA</v>
      </c>
      <c r="H35" t="s">
        <v>649</v>
      </c>
      <c r="I35" t="s">
        <v>632</v>
      </c>
      <c r="J35" t="s">
        <v>227</v>
      </c>
      <c r="K35">
        <v>4</v>
      </c>
      <c r="L35" t="s">
        <v>45</v>
      </c>
      <c r="M35" s="76">
        <v>15000</v>
      </c>
      <c r="N35" s="77">
        <f>ROUND(tblServiceAreaCosts[[#This Row],[Quantity]]*tblServiceAreaCosts[[#This Row],[Unit Cost]],0)</f>
        <v>60000</v>
      </c>
    </row>
    <row r="36" spans="6:14" x14ac:dyDescent="0.25">
      <c r="F36" t="s">
        <v>198</v>
      </c>
      <c r="G36" t="str">
        <f>INDEX(Table1[Service Area Funding],MATCH(tblServiceAreaCosts[[#This Row],[Service Area Name]],Table1[Service Area Name],0))</f>
        <v>PFSA</v>
      </c>
      <c r="H36" t="s">
        <v>649</v>
      </c>
      <c r="I36" t="s">
        <v>632</v>
      </c>
      <c r="K36">
        <v>0</v>
      </c>
      <c r="L36" t="s">
        <v>45</v>
      </c>
      <c r="M36" s="76">
        <v>0</v>
      </c>
      <c r="N36" s="77">
        <f>ROUND(tblServiceAreaCosts[[#This Row],[Quantity]]*tblServiceAreaCosts[[#This Row],[Unit Cost]],0)</f>
        <v>0</v>
      </c>
    </row>
    <row r="37" spans="6:14" x14ac:dyDescent="0.25">
      <c r="F37" t="s">
        <v>198</v>
      </c>
      <c r="G37" t="str">
        <f>INDEX(Table1[Service Area Funding],MATCH(tblServiceAreaCosts[[#This Row],[Service Area Name]],Table1[Service Area Name],0))</f>
        <v>PFSA</v>
      </c>
      <c r="H37" t="s">
        <v>649</v>
      </c>
      <c r="I37" t="s">
        <v>53</v>
      </c>
      <c r="K37">
        <v>0</v>
      </c>
      <c r="L37" t="s">
        <v>45</v>
      </c>
      <c r="M37" s="76"/>
      <c r="N37" s="77">
        <f>ROUND(tblServiceAreaCosts[[#This Row],[Quantity]]*tblServiceAreaCosts[[#This Row],[Unit Cost]],0)</f>
        <v>0</v>
      </c>
    </row>
  </sheetData>
  <dataValidations count="1">
    <dataValidation type="list" allowBlank="1" showInputMessage="1" showErrorMessage="1" sqref="F10:F37" xr:uid="{0301EAC5-29FD-4B05-896C-6B8D81914608}">
      <formula1>nServiceAreaNames</formula1>
    </dataValidation>
  </dataValidations>
  <pageMargins left="0.7" right="0.7" top="0.75" bottom="0.75" header="0.3" footer="0.3"/>
  <pageSetup orientation="portrait"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43A2B9C2-66B5-42DB-8183-3795CA3D3FFC}">
          <x14:formula1>
            <xm:f>_xlfn.ANCHORARRAY('Model Controls'!$G$35)</xm:f>
          </x14:formula1>
          <xm:sqref>H10:H37</xm:sqref>
        </x14:dataValidation>
        <x14:dataValidation type="list" allowBlank="1" showInputMessage="1" showErrorMessage="1" promptTitle="Note: Editing Prior Entries" prompt="The picklist options shown correspond to the Asset chosen for the last row in the table. If you want to edit a row please ensure that  the Asset Category for chosen for the last row in the table matches the asset Category for the record you wish to edit." xr:uid="{F57128B0-F476-43C2-84CB-B7958158FC5C}">
          <x14:formula1>
            <xm:f>_xlfn.ANCHORARRAY('Model Controls'!$H$35)</xm:f>
          </x14:formula1>
          <xm:sqref>I10:I37</xm:sqref>
        </x14:dataValidation>
        <x14:dataValidation type="list" allowBlank="1" showInputMessage="1" showErrorMessage="1" xr:uid="{410C8D4E-DF83-432A-AF23-111D5485708D}">
          <x14:formula1>
            <xm:f>'Model Controls'!$M$35:$M$39</xm:f>
          </x14:formula1>
          <xm:sqref>L10:L37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D8F1E-6C13-42B9-B228-04DAD8E91637}">
  <sheetPr codeName="Sheet6">
    <tabColor theme="4" tint="0.79998168889431442"/>
  </sheetPr>
  <dimension ref="F6:M10"/>
  <sheetViews>
    <sheetView showGridLines="0" workbookViewId="0">
      <selection activeCell="F11" sqref="F11"/>
    </sheetView>
  </sheetViews>
  <sheetFormatPr defaultRowHeight="15" x14ac:dyDescent="0.25"/>
  <cols>
    <col min="6" max="6" width="18.42578125" customWidth="1"/>
    <col min="7" max="7" width="25.5703125" bestFit="1" customWidth="1"/>
    <col min="8" max="8" width="19.28515625" bestFit="1" customWidth="1"/>
    <col min="9" max="9" width="12.42578125" customWidth="1"/>
    <col min="10" max="11" width="10.28515625" customWidth="1"/>
    <col min="12" max="12" width="12.7109375" bestFit="1" customWidth="1"/>
    <col min="13" max="13" width="14.28515625" bestFit="1" customWidth="1"/>
  </cols>
  <sheetData>
    <row r="6" spans="6:13" ht="15.75" thickBot="1" x14ac:dyDescent="0.3"/>
    <row r="7" spans="6:13" ht="21" thickBot="1" x14ac:dyDescent="0.35">
      <c r="F7" s="145" t="s">
        <v>201</v>
      </c>
      <c r="G7" s="145"/>
      <c r="H7" s="145"/>
      <c r="I7" s="145"/>
      <c r="J7" s="145"/>
      <c r="K7" s="145"/>
      <c r="L7" s="145"/>
      <c r="M7" s="145"/>
    </row>
    <row r="8" spans="6:13" ht="21" thickBot="1" x14ac:dyDescent="0.35">
      <c r="F8" s="145" t="s">
        <v>230</v>
      </c>
      <c r="G8" s="145"/>
      <c r="H8" s="145"/>
      <c r="I8" s="145"/>
      <c r="J8" s="145"/>
      <c r="K8" s="145"/>
      <c r="L8" s="145"/>
      <c r="M8" s="145"/>
    </row>
    <row r="9" spans="6:13" x14ac:dyDescent="0.25">
      <c r="F9" t="s">
        <v>3</v>
      </c>
      <c r="G9" t="s">
        <v>31</v>
      </c>
      <c r="H9" t="s">
        <v>203</v>
      </c>
      <c r="I9" t="s">
        <v>204</v>
      </c>
      <c r="J9" t="s">
        <v>205</v>
      </c>
      <c r="K9" t="s">
        <v>206</v>
      </c>
      <c r="L9" t="s">
        <v>207</v>
      </c>
      <c r="M9" t="s">
        <v>208</v>
      </c>
    </row>
    <row r="10" spans="6:13" x14ac:dyDescent="0.25">
      <c r="F10" t="s">
        <v>13</v>
      </c>
      <c r="G10" t="s">
        <v>649</v>
      </c>
      <c r="H10" t="s">
        <v>44</v>
      </c>
      <c r="J10">
        <v>0</v>
      </c>
      <c r="K10" t="s">
        <v>45</v>
      </c>
      <c r="L10" s="76">
        <v>0</v>
      </c>
      <c r="M10" s="76">
        <f>ROUND(tblCNFCosts[[#This Row],[Quantity]]*tblCNFCosts[[#This Row],[Unit Cost]],0)</f>
        <v>0</v>
      </c>
    </row>
  </sheetData>
  <pageMargins left="0.7" right="0.7" top="0.75" bottom="0.75" header="0.3" footer="0.3"/>
  <pageSetup orientation="portrait" r:id="rId1"/>
  <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B512852B-F1A6-459F-8A32-89716859CFD0}">
          <x14:formula1>
            <xm:f>_xlfn.ANCHORARRAY('Model Controls'!$V$35)</xm:f>
          </x14:formula1>
          <xm:sqref>H10</xm:sqref>
        </x14:dataValidation>
        <x14:dataValidation type="list" allowBlank="1" showInputMessage="1" showErrorMessage="1" xr:uid="{2127EB63-343B-4A85-AE8E-D228ABE3FEA7}">
          <x14:formula1>
            <xm:f>_xlfn.ANCHORARRAY('Model Controls'!$U$35)</xm:f>
          </x14:formula1>
          <xm:sqref>G10</xm:sqref>
        </x14:dataValidation>
        <x14:dataValidation type="list" allowBlank="1" showInputMessage="1" showErrorMessage="1" xr:uid="{CE5C6E34-E237-4C54-817B-5FD671D49005}">
          <x14:formula1>
            <xm:f>'Model Controls'!$M$35:$M$39</xm:f>
          </x14:formula1>
          <xm:sqref>K10</xm:sqref>
        </x14:dataValidation>
        <x14:dataValidation type="list" allowBlank="1" showInputMessage="1" showErrorMessage="1" xr:uid="{713B9609-AEDA-4D45-9E2D-7008813CBA64}">
          <x14:formula1>
            <xm:f>'Model Controls'!$B$23:$B$24</xm:f>
          </x14:formula1>
          <xm:sqref>F10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AD0FD-DCF4-4F31-9551-B19E8E98DB8B}">
  <sheetPr codeName="Sheet7">
    <tabColor theme="4" tint="0.79998168889431442"/>
  </sheetPr>
  <dimension ref="F6:M18"/>
  <sheetViews>
    <sheetView showGridLines="0" workbookViewId="0">
      <selection activeCell="H28" sqref="H28"/>
    </sheetView>
  </sheetViews>
  <sheetFormatPr defaultRowHeight="15" x14ac:dyDescent="0.25"/>
  <cols>
    <col min="6" max="6" width="18.42578125" customWidth="1"/>
    <col min="7" max="7" width="25.5703125" bestFit="1" customWidth="1"/>
    <col min="8" max="8" width="19.28515625" bestFit="1" customWidth="1"/>
    <col min="9" max="9" width="12.42578125" customWidth="1"/>
    <col min="10" max="11" width="10.28515625" customWidth="1"/>
    <col min="12" max="12" width="12.7109375" customWidth="1"/>
    <col min="13" max="13" width="11.42578125" customWidth="1"/>
  </cols>
  <sheetData>
    <row r="6" spans="6:13" ht="15.75" thickBot="1" x14ac:dyDescent="0.3"/>
    <row r="7" spans="6:13" ht="21" thickBot="1" x14ac:dyDescent="0.35">
      <c r="F7" s="145" t="s">
        <v>201</v>
      </c>
      <c r="G7" s="145"/>
      <c r="H7" s="145"/>
      <c r="I7" s="145"/>
      <c r="J7" s="145"/>
      <c r="K7" s="145"/>
      <c r="L7" s="145"/>
      <c r="M7" s="145"/>
    </row>
    <row r="8" spans="6:13" ht="21" thickBot="1" x14ac:dyDescent="0.35">
      <c r="F8" s="145" t="s">
        <v>231</v>
      </c>
      <c r="G8" s="145"/>
      <c r="H8" s="145"/>
      <c r="I8" s="145"/>
      <c r="J8" s="145"/>
      <c r="K8" s="145"/>
      <c r="L8" s="145"/>
      <c r="M8" s="145"/>
    </row>
    <row r="9" spans="6:13" x14ac:dyDescent="0.25">
      <c r="F9" t="s">
        <v>3</v>
      </c>
      <c r="G9" t="s">
        <v>31</v>
      </c>
      <c r="H9" t="s">
        <v>203</v>
      </c>
      <c r="I9" t="s">
        <v>204</v>
      </c>
      <c r="J9" t="s">
        <v>205</v>
      </c>
      <c r="K9" t="s">
        <v>206</v>
      </c>
      <c r="L9" t="s">
        <v>207</v>
      </c>
      <c r="M9" t="s">
        <v>208</v>
      </c>
    </row>
    <row r="10" spans="6:13" x14ac:dyDescent="0.25">
      <c r="F10" t="s">
        <v>13</v>
      </c>
      <c r="G10" t="s">
        <v>653</v>
      </c>
      <c r="H10" t="s">
        <v>130</v>
      </c>
      <c r="I10" t="s">
        <v>232</v>
      </c>
      <c r="J10">
        <v>1</v>
      </c>
      <c r="K10" t="s">
        <v>75</v>
      </c>
      <c r="L10" s="76">
        <v>75000</v>
      </c>
      <c r="M10" s="76">
        <f>ROUND(tblOtherCosts[[#This Row],[Quantity]]*tblOtherCosts[[#This Row],[Unit Cost]],0)</f>
        <v>75000</v>
      </c>
    </row>
    <row r="11" spans="6:13" x14ac:dyDescent="0.25">
      <c r="F11" t="s">
        <v>13</v>
      </c>
      <c r="G11" t="s">
        <v>109</v>
      </c>
      <c r="H11" t="s">
        <v>656</v>
      </c>
      <c r="J11">
        <v>1</v>
      </c>
      <c r="K11" t="s">
        <v>75</v>
      </c>
      <c r="L11" s="76">
        <v>75000</v>
      </c>
      <c r="M11" s="76">
        <f>ROUND(tblOtherCosts[[#This Row],[Quantity]]*tblOtherCosts[[#This Row],[Unit Cost]],0)</f>
        <v>75000</v>
      </c>
    </row>
    <row r="12" spans="6:13" x14ac:dyDescent="0.25">
      <c r="F12" t="s">
        <v>13</v>
      </c>
      <c r="G12" t="s">
        <v>109</v>
      </c>
      <c r="H12" t="s">
        <v>111</v>
      </c>
      <c r="J12">
        <v>1</v>
      </c>
      <c r="K12" t="s">
        <v>75</v>
      </c>
      <c r="L12" s="76">
        <v>85000</v>
      </c>
      <c r="M12" s="76">
        <f>ROUND(tblOtherCosts[[#This Row],[Quantity]]*tblOtherCosts[[#This Row],[Unit Cost]],0)</f>
        <v>85000</v>
      </c>
    </row>
    <row r="13" spans="6:13" x14ac:dyDescent="0.25">
      <c r="F13" t="s">
        <v>14</v>
      </c>
      <c r="G13" t="s">
        <v>109</v>
      </c>
      <c r="H13" t="s">
        <v>657</v>
      </c>
      <c r="J13">
        <v>1</v>
      </c>
      <c r="K13" t="s">
        <v>75</v>
      </c>
      <c r="L13" s="76">
        <v>55000</v>
      </c>
      <c r="M13" s="76">
        <f>ROUND(tblOtherCosts[[#This Row],[Quantity]]*tblOtherCosts[[#This Row],[Unit Cost]],0)</f>
        <v>55000</v>
      </c>
    </row>
    <row r="14" spans="6:13" x14ac:dyDescent="0.25">
      <c r="F14" t="s">
        <v>14</v>
      </c>
      <c r="G14" t="s">
        <v>109</v>
      </c>
      <c r="H14" t="s">
        <v>111</v>
      </c>
      <c r="J14">
        <v>1</v>
      </c>
      <c r="K14" t="s">
        <v>75</v>
      </c>
      <c r="L14" s="76">
        <v>85000</v>
      </c>
      <c r="M14" s="76">
        <f>ROUND(tblOtherCosts[[#This Row],[Quantity]]*tblOtherCosts[[#This Row],[Unit Cost]],0)</f>
        <v>85000</v>
      </c>
    </row>
    <row r="15" spans="6:13" x14ac:dyDescent="0.25">
      <c r="F15" t="s">
        <v>14</v>
      </c>
      <c r="G15" t="s">
        <v>109</v>
      </c>
      <c r="H15" t="s">
        <v>656</v>
      </c>
      <c r="J15">
        <v>1</v>
      </c>
      <c r="K15" t="s">
        <v>75</v>
      </c>
      <c r="L15" s="76">
        <v>75000</v>
      </c>
      <c r="M15" s="76">
        <f>ROUND(tblOtherCosts[[#This Row],[Quantity]]*tblOtherCosts[[#This Row],[Unit Cost]],0)</f>
        <v>75000</v>
      </c>
    </row>
    <row r="16" spans="6:13" x14ac:dyDescent="0.25">
      <c r="F16" t="s">
        <v>14</v>
      </c>
      <c r="G16" t="s">
        <v>109</v>
      </c>
      <c r="H16" t="s">
        <v>123</v>
      </c>
      <c r="J16">
        <v>1</v>
      </c>
      <c r="K16" t="s">
        <v>75</v>
      </c>
      <c r="L16" s="76">
        <v>45000</v>
      </c>
      <c r="M16" s="76">
        <f>ROUND(tblOtherCosts[[#This Row],[Quantity]]*tblOtherCosts[[#This Row],[Unit Cost]],0)</f>
        <v>45000</v>
      </c>
    </row>
    <row r="17" spans="6:13" x14ac:dyDescent="0.25">
      <c r="F17" t="s">
        <v>13</v>
      </c>
      <c r="G17" t="s">
        <v>109</v>
      </c>
      <c r="H17" t="s">
        <v>123</v>
      </c>
      <c r="J17">
        <v>1</v>
      </c>
      <c r="K17" t="s">
        <v>75</v>
      </c>
      <c r="L17" s="76">
        <v>45000</v>
      </c>
      <c r="M17" s="76">
        <f>ROUND(tblOtherCosts[[#This Row],[Quantity]]*tblOtherCosts[[#This Row],[Unit Cost]],0)</f>
        <v>45000</v>
      </c>
    </row>
    <row r="18" spans="6:13" x14ac:dyDescent="0.25">
      <c r="F18" t="s">
        <v>13</v>
      </c>
      <c r="G18" t="s">
        <v>109</v>
      </c>
      <c r="H18" t="s">
        <v>657</v>
      </c>
      <c r="J18">
        <v>1</v>
      </c>
      <c r="K18" t="s">
        <v>75</v>
      </c>
      <c r="L18" s="76">
        <v>55000</v>
      </c>
      <c r="M18" s="76">
        <f>ROUND(tblOtherCosts[[#This Row],[Quantity]]*tblOtherCosts[[#This Row],[Unit Cost]],0)</f>
        <v>55000</v>
      </c>
    </row>
  </sheetData>
  <pageMargins left="0.7" right="0.7" top="0.75" bottom="0.75" header="0.3" footer="0.3"/>
  <pageSetup orientation="portrait" r:id="rId1"/>
  <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8553AD67-172B-408F-B1E4-8686DF322C09}">
          <x14:formula1>
            <xm:f>'Model Controls'!$B$23:$B$24</xm:f>
          </x14:formula1>
          <xm:sqref>F10:F18</xm:sqref>
        </x14:dataValidation>
        <x14:dataValidation type="list" allowBlank="1" showInputMessage="1" showErrorMessage="1" xr:uid="{EC1C7D3C-D058-411F-8E78-6D0DE1EF9CE1}">
          <x14:formula1>
            <xm:f>_xlfn.ANCHORARRAY('Model Controls'!$AG$35)</xm:f>
          </x14:formula1>
          <xm:sqref>G10:G18</xm:sqref>
        </x14:dataValidation>
        <x14:dataValidation type="list" allowBlank="1" showInputMessage="1" showErrorMessage="1" xr:uid="{A76CF732-B9FD-4788-9CA5-5CF33907968F}">
          <x14:formula1>
            <xm:f>_xlfn.ANCHORARRAY('Model Controls'!$AH$35)</xm:f>
          </x14:formula1>
          <xm:sqref>H10:H18</xm:sqref>
        </x14:dataValidation>
        <x14:dataValidation type="list" allowBlank="1" showInputMessage="1" showErrorMessage="1" xr:uid="{B3A3873D-43F7-43E0-897C-2552574EE51A}">
          <x14:formula1>
            <xm:f>'Model Controls'!$M$35:$M$39</xm:f>
          </x14:formula1>
          <xm:sqref>K10:K18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91038-1225-45B4-BD2E-29E5E2AE523B}">
  <sheetPr codeName="Sheet8">
    <tabColor theme="4" tint="0.79998168889431442"/>
  </sheetPr>
  <dimension ref="F6:O105"/>
  <sheetViews>
    <sheetView showGridLines="0" zoomScaleNormal="100" workbookViewId="0">
      <selection activeCell="O1" sqref="O1"/>
    </sheetView>
  </sheetViews>
  <sheetFormatPr defaultRowHeight="15" x14ac:dyDescent="0.25"/>
  <cols>
    <col min="6" max="6" width="31.28515625" bestFit="1" customWidth="1"/>
    <col min="7" max="7" width="2.42578125" bestFit="1" customWidth="1"/>
    <col min="8" max="9" width="36.5703125" customWidth="1"/>
    <col min="12" max="12" width="31.28515625" bestFit="1" customWidth="1"/>
    <col min="13" max="13" width="2.42578125" bestFit="1" customWidth="1"/>
    <col min="14" max="15" width="36.5703125" customWidth="1"/>
    <col min="18" max="18" width="31.28515625" bestFit="1" customWidth="1"/>
    <col min="19" max="19" width="2.42578125" bestFit="1" customWidth="1"/>
    <col min="20" max="21" width="36.5703125" customWidth="1"/>
  </cols>
  <sheetData>
    <row r="6" spans="6:15" ht="15.75" thickBot="1" x14ac:dyDescent="0.3"/>
    <row r="7" spans="6:15" ht="21" thickBot="1" x14ac:dyDescent="0.35">
      <c r="F7" s="145" t="s">
        <v>233</v>
      </c>
      <c r="G7" s="145"/>
      <c r="H7" s="145"/>
      <c r="I7" s="145"/>
      <c r="J7" s="145"/>
      <c r="K7" s="145"/>
      <c r="L7" s="145"/>
      <c r="M7" s="145"/>
      <c r="N7" s="145"/>
      <c r="O7" s="145"/>
    </row>
    <row r="8" spans="6:15" ht="15.75" thickBot="1" x14ac:dyDescent="0.3"/>
    <row r="9" spans="6:15" ht="21" thickBot="1" x14ac:dyDescent="0.35">
      <c r="F9" s="145" t="s">
        <v>234</v>
      </c>
      <c r="G9" s="145"/>
      <c r="H9" s="145"/>
      <c r="I9" s="145"/>
      <c r="L9" s="145" t="s">
        <v>235</v>
      </c>
      <c r="M9" s="145"/>
      <c r="N9" s="145"/>
      <c r="O9" s="145"/>
    </row>
    <row r="10" spans="6:15" ht="21" thickBot="1" x14ac:dyDescent="0.35">
      <c r="F10" s="145" t="s">
        <v>236</v>
      </c>
      <c r="G10" s="145"/>
      <c r="H10" s="145"/>
      <c r="I10" s="145"/>
      <c r="L10" s="145" t="s">
        <v>236</v>
      </c>
      <c r="M10" s="145"/>
      <c r="N10" s="145"/>
      <c r="O10" s="145"/>
    </row>
    <row r="11" spans="6:15" ht="18.75" thickBot="1" x14ac:dyDescent="0.3">
      <c r="F11" s="54"/>
      <c r="G11" s="55"/>
      <c r="H11" s="56"/>
      <c r="I11" s="3" t="s">
        <v>237</v>
      </c>
      <c r="L11" s="54"/>
      <c r="M11" s="55"/>
      <c r="N11" s="56"/>
      <c r="O11" s="3" t="s">
        <v>237</v>
      </c>
    </row>
    <row r="12" spans="6:15" ht="15.75" thickTop="1" x14ac:dyDescent="0.25">
      <c r="F12" s="50" t="s">
        <v>649</v>
      </c>
      <c r="G12" s="51"/>
      <c r="H12" s="51"/>
      <c r="I12" s="4"/>
      <c r="L12" s="50" t="s">
        <v>42</v>
      </c>
      <c r="M12" s="51"/>
      <c r="N12" s="51"/>
      <c r="O12" s="4"/>
    </row>
    <row r="13" spans="6:15" x14ac:dyDescent="0.25">
      <c r="F13" s="45" t="s">
        <v>649</v>
      </c>
      <c r="G13" s="5" t="s">
        <v>43</v>
      </c>
      <c r="H13" s="6" t="s">
        <v>44</v>
      </c>
      <c r="I13" s="7">
        <f>SUMIFS(tblServiceAreaCosts[Total Cost],tblServiceAreaCosts[Asset Category],'CIW - Summary'!F13,tblServiceAreaCosts[Asset Type],'CIW - Summary'!H13,tblServiceAreaCosts[Funding Type],"PFSA")+SUMIFS(tblCNFCosts[Total Cost],tblCNFCosts[Asset Category],'CIW - Summary'!F13,tblCNFCosts[Asset Type],'CIW - Summary'!H13,tblCNFCosts[Funding Type],"PFSA")</f>
        <v>0</v>
      </c>
      <c r="L13" s="45" t="s">
        <v>649</v>
      </c>
      <c r="M13" s="5" t="s">
        <v>43</v>
      </c>
      <c r="N13" s="6" t="s">
        <v>44</v>
      </c>
      <c r="O13" s="7">
        <f>SUMIFS(tblServiceAreaCosts[Total Cost],tblServiceAreaCosts[Asset Category],'CIW - Summary'!L13,tblServiceAreaCosts[Asset Type],'CIW - Summary'!N13,tblServiceAreaCosts[Funding Type],"NFSA")+SUMIFS(tblCNFCosts[Total Cost],tblCNFCosts[Asset Category],'CIW - Summary'!L13,tblCNFCosts[Asset Type],'CIW - Summary'!N13,tblCNFCosts[Funding Type],"NFSA")</f>
        <v>0</v>
      </c>
    </row>
    <row r="14" spans="6:15" x14ac:dyDescent="0.25">
      <c r="F14" s="46" t="s">
        <v>649</v>
      </c>
      <c r="G14" s="5" t="s">
        <v>52</v>
      </c>
      <c r="H14" s="6" t="s">
        <v>53</v>
      </c>
      <c r="I14" s="7">
        <f>SUMIFS(tblServiceAreaCosts[Total Cost],tblServiceAreaCosts[Asset Category],'CIW - Summary'!F14,tblServiceAreaCosts[Asset Type],'CIW - Summary'!H14,tblServiceAreaCosts[Funding Type],"PFSA")+SUMIFS(tblCNFCosts[Total Cost],tblCNFCosts[Asset Category],'CIW - Summary'!F14,tblCNFCosts[Asset Type],'CIW - Summary'!H14,tblCNFCosts[Funding Type],"PFSA")</f>
        <v>0</v>
      </c>
      <c r="L14" s="46" t="s">
        <v>649</v>
      </c>
      <c r="M14" s="5" t="s">
        <v>52</v>
      </c>
      <c r="N14" s="6" t="s">
        <v>53</v>
      </c>
      <c r="O14" s="7">
        <f>SUMIFS(tblServiceAreaCosts[Total Cost],tblServiceAreaCosts[Asset Category],'CIW - Summary'!L14,tblServiceAreaCosts[Asset Type],'CIW - Summary'!N14,tblServiceAreaCosts[Funding Type],"NFSA")+SUMIFS(tblCNFCosts[Total Cost],tblCNFCosts[Asset Category],'CIW - Summary'!L14,tblCNFCosts[Asset Type],'CIW - Summary'!N14,tblCNFCosts[Funding Type],"NFSA")</f>
        <v>28000</v>
      </c>
    </row>
    <row r="15" spans="6:15" x14ac:dyDescent="0.25">
      <c r="F15" s="46" t="s">
        <v>649</v>
      </c>
      <c r="G15" s="5" t="s">
        <v>60</v>
      </c>
      <c r="H15" s="8" t="s">
        <v>633</v>
      </c>
      <c r="I15" s="7">
        <f>SUMIFS(tblServiceAreaCosts[Total Cost],tblServiceAreaCosts[Asset Category],'CIW - Summary'!F15,tblServiceAreaCosts[Asset Type],'CIW - Summary'!H15,tblServiceAreaCosts[Funding Type],"PFSA")+SUMIFS(tblCNFCosts[Total Cost],tblCNFCosts[Asset Category],'CIW - Summary'!F15,tblCNFCosts[Asset Type],'CIW - Summary'!H15,tblCNFCosts[Funding Type],"PFSA")</f>
        <v>0</v>
      </c>
      <c r="L15" s="46" t="s">
        <v>649</v>
      </c>
      <c r="M15" s="5" t="s">
        <v>60</v>
      </c>
      <c r="N15" s="8" t="s">
        <v>61</v>
      </c>
      <c r="O15" s="7">
        <f>SUMIFS(tblServiceAreaCosts[Total Cost],tblServiceAreaCosts[Asset Category],'CIW - Summary'!L15,tblServiceAreaCosts[Asset Type],'CIW - Summary'!N15,tblServiceAreaCosts[Funding Type],"NFSA")+SUMIFS(tblCNFCosts[Total Cost],tblCNFCosts[Asset Category],'CIW - Summary'!L15,tblCNFCosts[Asset Type],'CIW - Summary'!N15,tblCNFCosts[Funding Type],"NFSA")</f>
        <v>0</v>
      </c>
    </row>
    <row r="16" spans="6:15" x14ac:dyDescent="0.25">
      <c r="F16" s="46" t="s">
        <v>649</v>
      </c>
      <c r="G16" s="5" t="s">
        <v>67</v>
      </c>
      <c r="H16" s="8" t="s">
        <v>632</v>
      </c>
      <c r="I16" s="7">
        <f>SUMIFS(tblServiceAreaCosts[Total Cost],tblServiceAreaCosts[Asset Category],'CIW - Summary'!F16,tblServiceAreaCosts[Asset Type],'CIW - Summary'!H16,tblServiceAreaCosts[Funding Type],"PFSA")+SUMIFS(tblCNFCosts[Total Cost],tblCNFCosts[Asset Category],'CIW - Summary'!F16,tblCNFCosts[Asset Type],'CIW - Summary'!H16,tblCNFCosts[Funding Type],"PFSA")</f>
        <v>418400</v>
      </c>
      <c r="L16" s="46" t="s">
        <v>649</v>
      </c>
      <c r="M16" s="5" t="s">
        <v>67</v>
      </c>
      <c r="N16" s="8" t="s">
        <v>238</v>
      </c>
      <c r="O16" s="7">
        <f>SUMIFS(tblServiceAreaCosts[Total Cost],tblServiceAreaCosts[Asset Category],'CIW - Summary'!L16,tblServiceAreaCosts[Asset Type],'CIW - Summary'!N16,tblServiceAreaCosts[Funding Type],"NFSA")+SUMIFS(tblCNFCosts[Total Cost],tblCNFCosts[Asset Category],'CIW - Summary'!L16,tblCNFCosts[Asset Type],'CIW - Summary'!N16,tblCNFCosts[Funding Type],"NFSA")</f>
        <v>0</v>
      </c>
    </row>
    <row r="17" spans="6:15" x14ac:dyDescent="0.25">
      <c r="F17" s="46" t="s">
        <v>649</v>
      </c>
      <c r="G17" s="5" t="s">
        <v>73</v>
      </c>
      <c r="H17" s="8" t="s">
        <v>74</v>
      </c>
      <c r="I17" s="7">
        <f>SUMIFS(tblServiceAreaCosts[Total Cost],tblServiceAreaCosts[Asset Category],'CIW - Summary'!F17,tblServiceAreaCosts[Asset Type],'CIW - Summary'!H17,tblServiceAreaCosts[Funding Type],"PFSA")+SUMIFS(tblCNFCosts[Total Cost],tblCNFCosts[Asset Category],'CIW - Summary'!F17,tblCNFCosts[Asset Type],'CIW - Summary'!H17,tblCNFCosts[Funding Type],"PFSA")</f>
        <v>0</v>
      </c>
      <c r="L17" s="46" t="s">
        <v>649</v>
      </c>
      <c r="M17" s="5" t="s">
        <v>73</v>
      </c>
      <c r="N17" s="8" t="s">
        <v>74</v>
      </c>
      <c r="O17" s="7">
        <f>SUMIFS(tblServiceAreaCosts[Total Cost],tblServiceAreaCosts[Asset Category],'CIW - Summary'!L17,tblServiceAreaCosts[Asset Type],'CIW - Summary'!N17,tblServiceAreaCosts[Funding Type],"NFSA")+SUMIFS(tblCNFCosts[Total Cost],tblCNFCosts[Asset Category],'CIW - Summary'!L17,tblCNFCosts[Asset Type],'CIW - Summary'!N17,tblCNFCosts[Funding Type],"NFSA")</f>
        <v>0</v>
      </c>
    </row>
    <row r="18" spans="6:15" x14ac:dyDescent="0.25">
      <c r="F18" s="46" t="s">
        <v>649</v>
      </c>
      <c r="G18" s="5" t="s">
        <v>81</v>
      </c>
      <c r="H18" s="8" t="s">
        <v>82</v>
      </c>
      <c r="I18" s="7">
        <f>SUMIFS(tblServiceAreaCosts[Total Cost],tblServiceAreaCosts[Asset Category],'CIW - Summary'!F18,tblServiceAreaCosts[Asset Type],'CIW - Summary'!H18,tblServiceAreaCosts[Funding Type],"PFSA")+SUMIFS(tblCNFCosts[Total Cost],tblCNFCosts[Asset Category],'CIW - Summary'!F18,tblCNFCosts[Asset Type],'CIW - Summary'!H18,tblCNFCosts[Funding Type],"PFSA")</f>
        <v>0</v>
      </c>
      <c r="L18" s="46" t="s">
        <v>649</v>
      </c>
      <c r="M18" s="5" t="s">
        <v>81</v>
      </c>
      <c r="N18" s="8" t="s">
        <v>82</v>
      </c>
      <c r="O18" s="7">
        <f>SUMIFS(tblServiceAreaCosts[Total Cost],tblServiceAreaCosts[Asset Category],'CIW - Summary'!L18,tblServiceAreaCosts[Asset Type],'CIW - Summary'!N18,tblServiceAreaCosts[Funding Type],"NFSA")+SUMIFS(tblCNFCosts[Total Cost],tblCNFCosts[Asset Category],'CIW - Summary'!L18,tblCNFCosts[Asset Type],'CIW - Summary'!N18,tblCNFCosts[Funding Type],"NFSA")</f>
        <v>0</v>
      </c>
    </row>
    <row r="19" spans="6:15" x14ac:dyDescent="0.25">
      <c r="F19" s="46" t="s">
        <v>649</v>
      </c>
      <c r="G19" s="5" t="s">
        <v>87</v>
      </c>
      <c r="H19" s="8" t="s">
        <v>88</v>
      </c>
      <c r="I19" s="7">
        <f>SUMIFS(tblServiceAreaCosts[Total Cost],tblServiceAreaCosts[Asset Category],'CIW - Summary'!F19,tblServiceAreaCosts[Asset Type],'CIW - Summary'!H19,tblServiceAreaCosts[Funding Type],"PFSA")+SUMIFS(tblCNFCosts[Total Cost],tblCNFCosts[Asset Category],'CIW - Summary'!F19,tblCNFCosts[Asset Type],'CIW - Summary'!H19,tblCNFCosts[Funding Type],"PFSA")</f>
        <v>0</v>
      </c>
      <c r="L19" s="46" t="s">
        <v>649</v>
      </c>
      <c r="M19" s="5" t="s">
        <v>87</v>
      </c>
      <c r="N19" s="8" t="s">
        <v>88</v>
      </c>
      <c r="O19" s="7">
        <f>SUMIFS(tblServiceAreaCosts[Total Cost],tblServiceAreaCosts[Asset Category],'CIW - Summary'!L19,tblServiceAreaCosts[Asset Type],'CIW - Summary'!N19,tblServiceAreaCosts[Funding Type],"NFSA")+SUMIFS(tblCNFCosts[Total Cost],tblCNFCosts[Asset Category],'CIW - Summary'!L19,tblCNFCosts[Asset Type],'CIW - Summary'!N19,tblCNFCosts[Funding Type],"NFSA")</f>
        <v>0</v>
      </c>
    </row>
    <row r="20" spans="6:15" x14ac:dyDescent="0.25">
      <c r="F20" s="47" t="s">
        <v>649</v>
      </c>
      <c r="G20" s="5" t="s">
        <v>93</v>
      </c>
      <c r="H20" s="8" t="s">
        <v>94</v>
      </c>
      <c r="I20" s="7">
        <f>SUMIFS(tblServiceAreaCosts[Total Cost],tblServiceAreaCosts[Asset Category],'CIW - Summary'!F20,tblServiceAreaCosts[Asset Type],'CIW - Summary'!H20,tblServiceAreaCosts[Funding Type],"PFSA")+SUMIFS(tblCNFCosts[Total Cost],tblCNFCosts[Asset Category],'CIW - Summary'!F20,tblCNFCosts[Asset Type],'CIW - Summary'!H20,tblCNFCosts[Funding Type],"PFSA")</f>
        <v>2317936</v>
      </c>
      <c r="L20" s="47" t="s">
        <v>649</v>
      </c>
      <c r="M20" s="5" t="s">
        <v>93</v>
      </c>
      <c r="N20" s="8" t="s">
        <v>94</v>
      </c>
      <c r="O20" s="7">
        <f>SUMIFS(tblServiceAreaCosts[Total Cost],tblServiceAreaCosts[Asset Category],'CIW - Summary'!L20,tblServiceAreaCosts[Asset Type],'CIW - Summary'!N20,tblServiceAreaCosts[Funding Type],"NFSA")+SUMIFS(tblCNFCosts[Total Cost],tblCNFCosts[Asset Category],'CIW - Summary'!L20,tblCNFCosts[Asset Type],'CIW - Summary'!N20,tblCNFCosts[Funding Type],"NFSA")</f>
        <v>0</v>
      </c>
    </row>
    <row r="21" spans="6:15" ht="15.75" thickBot="1" x14ac:dyDescent="0.3">
      <c r="F21" s="9"/>
      <c r="G21" s="10"/>
      <c r="H21" s="11"/>
      <c r="I21" s="12">
        <f>SUM(I13:I20)</f>
        <v>2736336</v>
      </c>
      <c r="L21" s="9"/>
      <c r="M21" s="10"/>
      <c r="N21" s="11"/>
      <c r="O21" s="12">
        <f>SUM(O13:O20)</f>
        <v>28000</v>
      </c>
    </row>
    <row r="22" spans="6:15" ht="15.75" thickTop="1" x14ac:dyDescent="0.25">
      <c r="F22" s="50" t="s">
        <v>98</v>
      </c>
      <c r="G22" s="51"/>
      <c r="H22" s="52"/>
      <c r="I22" s="13"/>
      <c r="L22" s="50" t="s">
        <v>98</v>
      </c>
      <c r="M22" s="51"/>
      <c r="N22" s="52"/>
      <c r="O22" s="13"/>
    </row>
    <row r="23" spans="6:15" x14ac:dyDescent="0.25">
      <c r="F23" s="45" t="s">
        <v>98</v>
      </c>
      <c r="G23" s="14" t="s">
        <v>43</v>
      </c>
      <c r="H23" s="15" t="s">
        <v>634</v>
      </c>
      <c r="I23" s="7">
        <f>SUMIFS(tblServiceAreaCosts[Total Cost],tblServiceAreaCosts[Asset Category],'CIW - Summary'!F23,tblServiceAreaCosts[Asset Type],'CIW - Summary'!H23,tblServiceAreaCosts[Funding Type],"PFSA")+SUMIFS(tblCNFCosts[Total Cost],tblCNFCosts[Asset Category],'CIW - Summary'!F23,tblCNFCosts[Asset Type],'CIW - Summary'!H23,tblCNFCosts[Funding Type],"PFSA")</f>
        <v>0</v>
      </c>
      <c r="L23" s="45" t="s">
        <v>98</v>
      </c>
      <c r="M23" s="14" t="s">
        <v>43</v>
      </c>
      <c r="N23" s="15" t="s">
        <v>634</v>
      </c>
      <c r="O23" s="7">
        <f>SUMIFS(tblServiceAreaCosts[Total Cost],tblServiceAreaCosts[Asset Category],'CIW - Summary'!L23,tblServiceAreaCosts[Asset Type],'CIW - Summary'!N23,tblServiceAreaCosts[Funding Type],"NFSA")+SUMIFS(tblCNFCosts[Total Cost],tblCNFCosts[Asset Category],'CIW - Summary'!L23,tblCNFCosts[Asset Type],'CIW - Summary'!N23,tblCNFCosts[Funding Type],"NFSA")</f>
        <v>0</v>
      </c>
    </row>
    <row r="24" spans="6:15" x14ac:dyDescent="0.25">
      <c r="F24" s="46" t="s">
        <v>98</v>
      </c>
      <c r="G24" s="14" t="s">
        <v>52</v>
      </c>
      <c r="H24" s="15" t="s">
        <v>635</v>
      </c>
      <c r="I24" s="7">
        <f>SUMIFS(tblServiceAreaCosts[Total Cost],tblServiceAreaCosts[Asset Category],'CIW - Summary'!F24,tblServiceAreaCosts[Asset Type],'CIW - Summary'!H24,tblServiceAreaCosts[Funding Type],"PFSA")+SUMIFS(tblCNFCosts[Total Cost],tblCNFCosts[Asset Category],'CIW - Summary'!F24,tblCNFCosts[Asset Type],'CIW - Summary'!H24,tblCNFCosts[Funding Type],"PFSA")</f>
        <v>0</v>
      </c>
      <c r="L24" s="46" t="s">
        <v>98</v>
      </c>
      <c r="M24" s="14" t="s">
        <v>52</v>
      </c>
      <c r="N24" s="15" t="s">
        <v>635</v>
      </c>
      <c r="O24" s="7">
        <f>SUMIFS(tblServiceAreaCosts[Total Cost],tblServiceAreaCosts[Asset Category],'CIW - Summary'!L24,tblServiceAreaCosts[Asset Type],'CIW - Summary'!N24,tblServiceAreaCosts[Funding Type],"NFSA")+SUMIFS(tblCNFCosts[Total Cost],tblCNFCosts[Asset Category],'CIW - Summary'!L24,tblCNFCosts[Asset Type],'CIW - Summary'!N24,tblCNFCosts[Funding Type],"NFSA")</f>
        <v>0</v>
      </c>
    </row>
    <row r="25" spans="6:15" x14ac:dyDescent="0.25">
      <c r="F25" s="46" t="s">
        <v>98</v>
      </c>
      <c r="G25" s="14" t="s">
        <v>60</v>
      </c>
      <c r="H25" s="15" t="s">
        <v>636</v>
      </c>
      <c r="I25" s="7">
        <f>SUMIFS(tblServiceAreaCosts[Total Cost],tblServiceAreaCosts[Asset Category],'CIW - Summary'!F25,tblServiceAreaCosts[Asset Type],'CIW - Summary'!H25,tblServiceAreaCosts[Funding Type],"PFSA")+SUMIFS(tblCNFCosts[Total Cost],tblCNFCosts[Asset Category],'CIW - Summary'!F25,tblCNFCosts[Asset Type],'CIW - Summary'!H25,tblCNFCosts[Funding Type],"PFSA")</f>
        <v>0</v>
      </c>
      <c r="L25" s="46" t="s">
        <v>98</v>
      </c>
      <c r="M25" s="14" t="s">
        <v>60</v>
      </c>
      <c r="N25" s="15" t="s">
        <v>636</v>
      </c>
      <c r="O25" s="7">
        <f>SUMIFS(tblServiceAreaCosts[Total Cost],tblServiceAreaCosts[Asset Category],'CIW - Summary'!L25,tblServiceAreaCosts[Asset Type],'CIW - Summary'!N25,tblServiceAreaCosts[Funding Type],"NFSA")+SUMIFS(tblCNFCosts[Total Cost],tblCNFCosts[Asset Category],'CIW - Summary'!L25,tblCNFCosts[Asset Type],'CIW - Summary'!N25,tblCNFCosts[Funding Type],"NFSA")</f>
        <v>0</v>
      </c>
    </row>
    <row r="26" spans="6:15" x14ac:dyDescent="0.25">
      <c r="F26" s="46" t="s">
        <v>98</v>
      </c>
      <c r="G26" s="14" t="s">
        <v>67</v>
      </c>
      <c r="H26" s="15" t="s">
        <v>114</v>
      </c>
      <c r="I26" s="7">
        <f>SUMIFS(tblServiceAreaCosts[Total Cost],tblServiceAreaCosts[Asset Category],'CIW - Summary'!F26,tblServiceAreaCosts[Asset Type],'CIW - Summary'!H26,tblServiceAreaCosts[Funding Type],"PFSA")+SUMIFS(tblCNFCosts[Total Cost],tblCNFCosts[Asset Category],'CIW - Summary'!F26,tblCNFCosts[Asset Type],'CIW - Summary'!H26,tblCNFCosts[Funding Type],"PFSA")</f>
        <v>0</v>
      </c>
      <c r="L26" s="46" t="s">
        <v>98</v>
      </c>
      <c r="M26" s="14" t="s">
        <v>67</v>
      </c>
      <c r="N26" s="15" t="s">
        <v>114</v>
      </c>
      <c r="O26" s="7">
        <f>SUMIFS(tblServiceAreaCosts[Total Cost],tblServiceAreaCosts[Asset Category],'CIW - Summary'!L26,tblServiceAreaCosts[Asset Type],'CIW - Summary'!N26,tblServiceAreaCosts[Funding Type],"NFSA")+SUMIFS(tblCNFCosts[Total Cost],tblCNFCosts[Asset Category],'CIW - Summary'!L26,tblCNFCosts[Asset Type],'CIW - Summary'!N26,tblCNFCosts[Funding Type],"NFSA")</f>
        <v>0</v>
      </c>
    </row>
    <row r="27" spans="6:15" x14ac:dyDescent="0.25">
      <c r="F27" s="46" t="s">
        <v>98</v>
      </c>
      <c r="G27" s="14" t="s">
        <v>76</v>
      </c>
      <c r="H27" s="15" t="s">
        <v>118</v>
      </c>
      <c r="I27" s="7">
        <f>SUMIFS(tblServiceAreaCosts[Total Cost],tblServiceAreaCosts[Asset Category],'CIW - Summary'!F27,tblServiceAreaCosts[Asset Type],'CIW - Summary'!H27,tblServiceAreaCosts[Funding Type],"PFSA")+SUMIFS(tblCNFCosts[Total Cost],tblCNFCosts[Asset Category],'CIW - Summary'!F27,tblCNFCosts[Asset Type],'CIW - Summary'!H27,tblCNFCosts[Funding Type],"PFSA")</f>
        <v>0</v>
      </c>
      <c r="L27" s="46" t="s">
        <v>98</v>
      </c>
      <c r="M27" s="14" t="s">
        <v>76</v>
      </c>
      <c r="N27" s="15" t="s">
        <v>118</v>
      </c>
      <c r="O27" s="7">
        <f>SUMIFS(tblServiceAreaCosts[Total Cost],tblServiceAreaCosts[Asset Category],'CIW - Summary'!L27,tblServiceAreaCosts[Asset Type],'CIW - Summary'!N27,tblServiceAreaCosts[Funding Type],"NFSA")+SUMIFS(tblCNFCosts[Total Cost],tblCNFCosts[Asset Category],'CIW - Summary'!L27,tblCNFCosts[Asset Type],'CIW - Summary'!N27,tblCNFCosts[Funding Type],"NFSA")</f>
        <v>0</v>
      </c>
    </row>
    <row r="28" spans="6:15" x14ac:dyDescent="0.25">
      <c r="F28" s="46" t="s">
        <v>98</v>
      </c>
      <c r="G28" s="14" t="s">
        <v>81</v>
      </c>
      <c r="H28" s="15" t="s">
        <v>122</v>
      </c>
      <c r="I28" s="7">
        <f>SUMIFS(tblServiceAreaCosts[Total Cost],tblServiceAreaCosts[Asset Category],'CIW - Summary'!F28,tblServiceAreaCosts[Asset Type],'CIW - Summary'!H28,tblServiceAreaCosts[Funding Type],"PFSA")+SUMIFS(tblCNFCosts[Total Cost],tblCNFCosts[Asset Category],'CIW - Summary'!F28,tblCNFCosts[Asset Type],'CIW - Summary'!H28,tblCNFCosts[Funding Type],"PFSA")</f>
        <v>0</v>
      </c>
      <c r="L28" s="46" t="s">
        <v>98</v>
      </c>
      <c r="M28" s="14" t="s">
        <v>81</v>
      </c>
      <c r="N28" s="15" t="s">
        <v>122</v>
      </c>
      <c r="O28" s="7">
        <f>SUMIFS(tblServiceAreaCosts[Total Cost],tblServiceAreaCosts[Asset Category],'CIW - Summary'!L28,tblServiceAreaCosts[Asset Type],'CIW - Summary'!N28,tblServiceAreaCosts[Funding Type],"NFSA")+SUMIFS(tblCNFCosts[Total Cost],tblCNFCosts[Asset Category],'CIW - Summary'!L28,tblCNFCosts[Asset Type],'CIW - Summary'!N28,tblCNFCosts[Funding Type],"NFSA")</f>
        <v>0</v>
      </c>
    </row>
    <row r="29" spans="6:15" x14ac:dyDescent="0.25">
      <c r="F29" s="46" t="s">
        <v>98</v>
      </c>
      <c r="G29" s="14" t="s">
        <v>87</v>
      </c>
      <c r="H29" s="15" t="s">
        <v>637</v>
      </c>
      <c r="I29" s="7">
        <f>SUMIFS(tblServiceAreaCosts[Total Cost],tblServiceAreaCosts[Asset Category],'CIW - Summary'!F29,tblServiceAreaCosts[Asset Type],'CIW - Summary'!H29,tblServiceAreaCosts[Funding Type],"PFSA")+SUMIFS(tblCNFCosts[Total Cost],tblCNFCosts[Asset Category],'CIW - Summary'!F29,tblCNFCosts[Asset Type],'CIW - Summary'!H29,tblCNFCosts[Funding Type],"PFSA")</f>
        <v>0</v>
      </c>
      <c r="L29" s="46" t="s">
        <v>98</v>
      </c>
      <c r="M29" s="14" t="s">
        <v>87</v>
      </c>
      <c r="N29" s="15" t="s">
        <v>637</v>
      </c>
      <c r="O29" s="7">
        <f>SUMIFS(tblServiceAreaCosts[Total Cost],tblServiceAreaCosts[Asset Category],'CIW - Summary'!L29,tblServiceAreaCosts[Asset Type],'CIW - Summary'!N29,tblServiceAreaCosts[Funding Type],"NFSA")+SUMIFS(tblCNFCosts[Total Cost],tblCNFCosts[Asset Category],'CIW - Summary'!L29,tblCNFCosts[Asset Type],'CIW - Summary'!N29,tblCNFCosts[Funding Type],"NFSA")</f>
        <v>0</v>
      </c>
    </row>
    <row r="30" spans="6:15" x14ac:dyDescent="0.25">
      <c r="F30" s="46" t="s">
        <v>98</v>
      </c>
      <c r="G30" s="14" t="s">
        <v>93</v>
      </c>
      <c r="H30" s="15" t="s">
        <v>128</v>
      </c>
      <c r="I30" s="7">
        <f>SUMIFS(tblServiceAreaCosts[Total Cost],tblServiceAreaCosts[Asset Category],'CIW - Summary'!F30,tblServiceAreaCosts[Asset Type],'CIW - Summary'!H30,tblServiceAreaCosts[Funding Type],"PFSA")+SUMIFS(tblCNFCosts[Total Cost],tblCNFCosts[Asset Category],'CIW - Summary'!F30,tblCNFCosts[Asset Type],'CIW - Summary'!H30,tblCNFCosts[Funding Type],"PFSA")</f>
        <v>7670000</v>
      </c>
      <c r="L30" s="46" t="s">
        <v>98</v>
      </c>
      <c r="M30" s="14" t="s">
        <v>93</v>
      </c>
      <c r="N30" s="15" t="s">
        <v>128</v>
      </c>
      <c r="O30" s="7">
        <f>SUMIFS(tblServiceAreaCosts[Total Cost],tblServiceAreaCosts[Asset Category],'CIW - Summary'!L30,tblServiceAreaCosts[Asset Type],'CIW - Summary'!N30,tblServiceAreaCosts[Funding Type],"NFSA")+SUMIFS(tblCNFCosts[Total Cost],tblCNFCosts[Asset Category],'CIW - Summary'!L30,tblCNFCosts[Asset Type],'CIW - Summary'!N30,tblCNFCosts[Funding Type],"NFSA")</f>
        <v>1000000</v>
      </c>
    </row>
    <row r="31" spans="6:15" x14ac:dyDescent="0.25">
      <c r="F31" s="46" t="s">
        <v>98</v>
      </c>
      <c r="G31" s="14" t="s">
        <v>100</v>
      </c>
      <c r="H31" s="15" t="s">
        <v>131</v>
      </c>
      <c r="I31" s="7">
        <f>SUMIFS(tblServiceAreaCosts[Total Cost],tblServiceAreaCosts[Asset Category],'CIW - Summary'!F31,tblServiceAreaCosts[Asset Type],'CIW - Summary'!H31,tblServiceAreaCosts[Funding Type],"PFSA")+SUMIFS(tblCNFCosts[Total Cost],tblCNFCosts[Asset Category],'CIW - Summary'!F31,tblCNFCosts[Asset Type],'CIW - Summary'!H31,tblCNFCosts[Funding Type],"PFSA")</f>
        <v>0</v>
      </c>
      <c r="L31" s="46" t="s">
        <v>98</v>
      </c>
      <c r="M31" s="14" t="s">
        <v>100</v>
      </c>
      <c r="N31" s="15" t="s">
        <v>131</v>
      </c>
      <c r="O31" s="7">
        <f>SUMIFS(tblServiceAreaCosts[Total Cost],tblServiceAreaCosts[Asset Category],'CIW - Summary'!L31,tblServiceAreaCosts[Asset Type],'CIW - Summary'!N31,tblServiceAreaCosts[Funding Type],"NFSA")+SUMIFS(tblCNFCosts[Total Cost],tblCNFCosts[Asset Category],'CIW - Summary'!L31,tblCNFCosts[Asset Type],'CIW - Summary'!N31,tblCNFCosts[Funding Type],"NFSA")</f>
        <v>0</v>
      </c>
    </row>
    <row r="32" spans="6:15" x14ac:dyDescent="0.25">
      <c r="F32" s="46" t="s">
        <v>98</v>
      </c>
      <c r="G32" s="14" t="s">
        <v>105</v>
      </c>
      <c r="H32" s="15" t="s">
        <v>638</v>
      </c>
      <c r="I32" s="7">
        <f>SUMIFS(tblServiceAreaCosts[Total Cost],tblServiceAreaCosts[Asset Category],'CIW - Summary'!F32,tblServiceAreaCosts[Asset Type],'CIW - Summary'!H32,tblServiceAreaCosts[Funding Type],"PFSA")+SUMIFS(tblCNFCosts[Total Cost],tblCNFCosts[Asset Category],'CIW - Summary'!F32,tblCNFCosts[Asset Type],'CIW - Summary'!H32,tblCNFCosts[Funding Type],"PFSA")</f>
        <v>0</v>
      </c>
      <c r="L32" s="46" t="s">
        <v>98</v>
      </c>
      <c r="M32" s="14" t="s">
        <v>105</v>
      </c>
      <c r="N32" s="15" t="s">
        <v>638</v>
      </c>
      <c r="O32" s="7">
        <f>SUMIFS(tblServiceAreaCosts[Total Cost],tblServiceAreaCosts[Asset Category],'CIW - Summary'!L32,tblServiceAreaCosts[Asset Type],'CIW - Summary'!N32,tblServiceAreaCosts[Funding Type],"NFSA")+SUMIFS(tblCNFCosts[Total Cost],tblCNFCosts[Asset Category],'CIW - Summary'!L32,tblCNFCosts[Asset Type],'CIW - Summary'!N32,tblCNFCosts[Funding Type],"NFSA")</f>
        <v>0</v>
      </c>
    </row>
    <row r="33" spans="6:15" x14ac:dyDescent="0.25">
      <c r="F33" s="46" t="s">
        <v>98</v>
      </c>
      <c r="G33" s="14" t="s">
        <v>133</v>
      </c>
      <c r="H33" s="15" t="s">
        <v>639</v>
      </c>
      <c r="I33" s="7">
        <f>SUMIFS(tblServiceAreaCosts[Total Cost],tblServiceAreaCosts[Asset Category],'CIW - Summary'!F33,tblServiceAreaCosts[Asset Type],'CIW - Summary'!H33,tblServiceAreaCosts[Funding Type],"PFSA")+SUMIFS(tblCNFCosts[Total Cost],tblCNFCosts[Asset Category],'CIW - Summary'!F33,tblCNFCosts[Asset Type],'CIW - Summary'!H33,tblCNFCosts[Funding Type],"PFSA")</f>
        <v>0</v>
      </c>
      <c r="L33" s="46" t="s">
        <v>98</v>
      </c>
      <c r="M33" s="14" t="s">
        <v>133</v>
      </c>
      <c r="N33" s="15" t="s">
        <v>639</v>
      </c>
      <c r="O33" s="7">
        <f>SUMIFS(tblServiceAreaCosts[Total Cost],tblServiceAreaCosts[Asset Category],'CIW - Summary'!L33,tblServiceAreaCosts[Asset Type],'CIW - Summary'!N33,tblServiceAreaCosts[Funding Type],"NFSA")+SUMIFS(tblCNFCosts[Total Cost],tblCNFCosts[Asset Category],'CIW - Summary'!L33,tblCNFCosts[Asset Type],'CIW - Summary'!N33,tblCNFCosts[Funding Type],"NFSA")</f>
        <v>0</v>
      </c>
    </row>
    <row r="34" spans="6:15" x14ac:dyDescent="0.25">
      <c r="F34" s="46" t="s">
        <v>98</v>
      </c>
      <c r="G34" s="14" t="s">
        <v>135</v>
      </c>
      <c r="H34" s="15" t="s">
        <v>136</v>
      </c>
      <c r="I34" s="7">
        <f>SUMIFS(tblServiceAreaCosts[Total Cost],tblServiceAreaCosts[Asset Category],'CIW - Summary'!F34,tblServiceAreaCosts[Asset Type],'CIW - Summary'!H34,tblServiceAreaCosts[Funding Type],"PFSA")+SUMIFS(tblCNFCosts[Total Cost],tblCNFCosts[Asset Category],'CIW - Summary'!F34,tblCNFCosts[Asset Type],'CIW - Summary'!H34,tblCNFCosts[Funding Type],"PFSA")</f>
        <v>0</v>
      </c>
      <c r="L34" s="46" t="s">
        <v>98</v>
      </c>
      <c r="M34" s="14" t="s">
        <v>135</v>
      </c>
      <c r="N34" s="15" t="s">
        <v>136</v>
      </c>
      <c r="O34" s="7">
        <f>SUMIFS(tblServiceAreaCosts[Total Cost],tblServiceAreaCosts[Asset Category],'CIW - Summary'!L34,tblServiceAreaCosts[Asset Type],'CIW - Summary'!N34,tblServiceAreaCosts[Funding Type],"NFSA")+SUMIFS(tblCNFCosts[Total Cost],tblCNFCosts[Asset Category],'CIW - Summary'!L34,tblCNFCosts[Asset Type],'CIW - Summary'!N34,tblCNFCosts[Funding Type],"NFSA")</f>
        <v>0</v>
      </c>
    </row>
    <row r="35" spans="6:15" x14ac:dyDescent="0.25">
      <c r="F35" s="46" t="s">
        <v>98</v>
      </c>
      <c r="G35" s="5" t="s">
        <v>137</v>
      </c>
      <c r="H35" s="15" t="s">
        <v>640</v>
      </c>
      <c r="I35" s="7">
        <f>SUMIFS(tblServiceAreaCosts[Total Cost],tblServiceAreaCosts[Asset Category],'CIW - Summary'!F35,tblServiceAreaCosts[Asset Type],'CIW - Summary'!H35,tblServiceAreaCosts[Funding Type],"PFSA")+SUMIFS(tblCNFCosts[Total Cost],tblCNFCosts[Asset Category],'CIW - Summary'!F35,tblCNFCosts[Asset Type],'CIW - Summary'!H35,tblCNFCosts[Funding Type],"PFSA")</f>
        <v>512000</v>
      </c>
      <c r="L35" s="46" t="s">
        <v>98</v>
      </c>
      <c r="M35" s="5" t="s">
        <v>137</v>
      </c>
      <c r="N35" s="15" t="s">
        <v>640</v>
      </c>
      <c r="O35" s="7">
        <f>SUMIFS(tblServiceAreaCosts[Total Cost],tblServiceAreaCosts[Asset Category],'CIW - Summary'!L35,tblServiceAreaCosts[Asset Type],'CIW - Summary'!N35,tblServiceAreaCosts[Funding Type],"NFSA")+SUMIFS(tblCNFCosts[Total Cost],tblCNFCosts[Asset Category],'CIW - Summary'!L35,tblCNFCosts[Asset Type],'CIW - Summary'!N35,tblCNFCosts[Funding Type],"NFSA")</f>
        <v>71500</v>
      </c>
    </row>
    <row r="36" spans="6:15" x14ac:dyDescent="0.25">
      <c r="F36" s="46" t="s">
        <v>98</v>
      </c>
      <c r="G36" s="5" t="s">
        <v>139</v>
      </c>
      <c r="H36" s="15" t="s">
        <v>140</v>
      </c>
      <c r="I36" s="7">
        <f>SUMIFS(tblServiceAreaCosts[Total Cost],tblServiceAreaCosts[Asset Category],'CIW - Summary'!F36,tblServiceAreaCosts[Asset Type],'CIW - Summary'!H36,tblServiceAreaCosts[Funding Type],"PFSA")+SUMIFS(tblCNFCosts[Total Cost],tblCNFCosts[Asset Category],'CIW - Summary'!F36,tblCNFCosts[Asset Type],'CIW - Summary'!H36,tblCNFCosts[Funding Type],"PFSA")</f>
        <v>130000</v>
      </c>
      <c r="L36" s="46" t="s">
        <v>98</v>
      </c>
      <c r="M36" s="5" t="s">
        <v>139</v>
      </c>
      <c r="N36" s="15" t="s">
        <v>140</v>
      </c>
      <c r="O36" s="7">
        <f>SUMIFS(tblServiceAreaCosts[Total Cost],tblServiceAreaCosts[Asset Category],'CIW - Summary'!L36,tblServiceAreaCosts[Asset Type],'CIW - Summary'!N36,tblServiceAreaCosts[Funding Type],"NFSA")+SUMIFS(tblCNFCosts[Total Cost],tblCNFCosts[Asset Category],'CIW - Summary'!L36,tblCNFCosts[Asset Type],'CIW - Summary'!N36,tblCNFCosts[Funding Type],"NFSA")</f>
        <v>37000</v>
      </c>
    </row>
    <row r="37" spans="6:15" x14ac:dyDescent="0.25">
      <c r="F37" s="46" t="s">
        <v>98</v>
      </c>
      <c r="G37" s="5" t="s">
        <v>141</v>
      </c>
      <c r="H37" s="15" t="s">
        <v>641</v>
      </c>
      <c r="I37" s="7">
        <f>SUMIFS(tblServiceAreaCosts[Total Cost],tblServiceAreaCosts[Asset Category],'CIW - Summary'!F37,tblServiceAreaCosts[Asset Type],'CIW - Summary'!H37,tblServiceAreaCosts[Funding Type],"PFSA")+SUMIFS(tblCNFCosts[Total Cost],tblCNFCosts[Asset Category],'CIW - Summary'!F37,tblCNFCosts[Asset Type],'CIW - Summary'!H37,tblCNFCosts[Funding Type],"PFSA")</f>
        <v>0</v>
      </c>
      <c r="L37" s="46" t="s">
        <v>98</v>
      </c>
      <c r="M37" s="5" t="s">
        <v>141</v>
      </c>
      <c r="N37" s="15" t="s">
        <v>641</v>
      </c>
      <c r="O37" s="7">
        <f>SUMIFS(tblServiceAreaCosts[Total Cost],tblServiceAreaCosts[Asset Category],'CIW - Summary'!L37,tblServiceAreaCosts[Asset Type],'CIW - Summary'!N37,tblServiceAreaCosts[Funding Type],"NFSA")+SUMIFS(tblCNFCosts[Total Cost],tblCNFCosts[Asset Category],'CIW - Summary'!L37,tblCNFCosts[Asset Type],'CIW - Summary'!N37,tblCNFCosts[Funding Type],"NFSA")</f>
        <v>0</v>
      </c>
    </row>
    <row r="38" spans="6:15" x14ac:dyDescent="0.25">
      <c r="F38" s="46" t="s">
        <v>98</v>
      </c>
      <c r="G38" s="5" t="s">
        <v>143</v>
      </c>
      <c r="H38" s="15" t="s">
        <v>144</v>
      </c>
      <c r="I38" s="7">
        <f>SUMIFS(tblServiceAreaCosts[Total Cost],tblServiceAreaCosts[Asset Category],'CIW - Summary'!F38,tblServiceAreaCosts[Asset Type],'CIW - Summary'!H38,tblServiceAreaCosts[Funding Type],"PFSA")+SUMIFS(tblCNFCosts[Total Cost],tblCNFCosts[Asset Category],'CIW - Summary'!F38,tblCNFCosts[Asset Type],'CIW - Summary'!H38,tblCNFCosts[Funding Type],"PFSA")</f>
        <v>0</v>
      </c>
      <c r="L38" s="46" t="s">
        <v>98</v>
      </c>
      <c r="M38" s="5" t="s">
        <v>143</v>
      </c>
      <c r="N38" s="15" t="s">
        <v>144</v>
      </c>
      <c r="O38" s="7">
        <f>SUMIFS(tblServiceAreaCosts[Total Cost],tblServiceAreaCosts[Asset Category],'CIW - Summary'!L38,tblServiceAreaCosts[Asset Type],'CIW - Summary'!N38,tblServiceAreaCosts[Funding Type],"NFSA")+SUMIFS(tblCNFCosts[Total Cost],tblCNFCosts[Asset Category],'CIW - Summary'!L38,tblCNFCosts[Asset Type],'CIW - Summary'!N38,tblCNFCosts[Funding Type],"NFSA")</f>
        <v>0</v>
      </c>
    </row>
    <row r="39" spans="6:15" x14ac:dyDescent="0.25">
      <c r="F39" s="47" t="s">
        <v>98</v>
      </c>
      <c r="G39" s="5" t="s">
        <v>145</v>
      </c>
      <c r="H39" s="15" t="s">
        <v>94</v>
      </c>
      <c r="I39" s="7">
        <f>SUMIFS(tblServiceAreaCosts[Total Cost],tblServiceAreaCosts[Asset Category],'CIW - Summary'!F39,tblServiceAreaCosts[Asset Type],'CIW - Summary'!H39,tblServiceAreaCosts[Funding Type],"PFSA")+SUMIFS(tblCNFCosts[Total Cost],tblCNFCosts[Asset Category],'CIW - Summary'!F39,tblCNFCosts[Asset Type],'CIW - Summary'!H39,tblCNFCosts[Funding Type],"PFSA")</f>
        <v>0</v>
      </c>
      <c r="L39" s="47" t="s">
        <v>98</v>
      </c>
      <c r="M39" s="5" t="s">
        <v>145</v>
      </c>
      <c r="N39" s="15" t="s">
        <v>94</v>
      </c>
      <c r="O39" s="7">
        <f>SUMIFS(tblServiceAreaCosts[Total Cost],tblServiceAreaCosts[Asset Category],'CIW - Summary'!L39,tblServiceAreaCosts[Asset Type],'CIW - Summary'!N39,tblServiceAreaCosts[Funding Type],"NFSA")+SUMIFS(tblCNFCosts[Total Cost],tblCNFCosts[Asset Category],'CIW - Summary'!L39,tblCNFCosts[Asset Type],'CIW - Summary'!N39,tblCNFCosts[Funding Type],"NFSA")</f>
        <v>30000</v>
      </c>
    </row>
    <row r="40" spans="6:15" ht="15.75" thickBot="1" x14ac:dyDescent="0.3">
      <c r="F40" s="9"/>
      <c r="G40" s="10"/>
      <c r="H40" s="11"/>
      <c r="I40" s="12">
        <f>SUM(I23:I39)</f>
        <v>8312000</v>
      </c>
      <c r="L40" s="9"/>
      <c r="M40" s="10"/>
      <c r="N40" s="11"/>
      <c r="O40" s="12">
        <f>SUM(O23:O39)</f>
        <v>1138500</v>
      </c>
    </row>
    <row r="41" spans="6:15" ht="15.75" thickTop="1" x14ac:dyDescent="0.25">
      <c r="F41" s="50" t="s">
        <v>650</v>
      </c>
      <c r="G41" s="51"/>
      <c r="H41" s="52"/>
      <c r="I41" s="13"/>
      <c r="L41" s="50" t="s">
        <v>650</v>
      </c>
      <c r="M41" s="51"/>
      <c r="N41" s="52"/>
      <c r="O41" s="13"/>
    </row>
    <row r="42" spans="6:15" x14ac:dyDescent="0.25">
      <c r="F42" s="45" t="s">
        <v>650</v>
      </c>
      <c r="G42" s="16" t="s">
        <v>43</v>
      </c>
      <c r="H42" s="8" t="s">
        <v>642</v>
      </c>
      <c r="I42" s="7">
        <f>SUMIFS(tblServiceAreaCosts[Total Cost],tblServiceAreaCosts[Asset Category],'CIW - Summary'!F42,tblServiceAreaCosts[Asset Type],'CIW - Summary'!H42,tblServiceAreaCosts[Funding Type],"PFSA")+SUMIFS(tblCNFCosts[Total Cost],tblCNFCosts[Asset Category],'CIW - Summary'!F42,tblCNFCosts[Asset Type],'CIW - Summary'!H42,tblCNFCosts[Funding Type],"PFSA")</f>
        <v>0</v>
      </c>
      <c r="L42" s="45" t="s">
        <v>650</v>
      </c>
      <c r="M42" s="16" t="s">
        <v>43</v>
      </c>
      <c r="N42" s="8" t="s">
        <v>642</v>
      </c>
      <c r="O42" s="7">
        <f>SUMIFS(tblServiceAreaCosts[Total Cost],tblServiceAreaCosts[Asset Category],'CIW - Summary'!L42,tblServiceAreaCosts[Asset Type],'CIW - Summary'!N42,tblServiceAreaCosts[Funding Type],"NFSA")+SUMIFS(tblCNFCosts[Total Cost],tblCNFCosts[Asset Category],'CIW - Summary'!L42,tblCNFCosts[Asset Type],'CIW - Summary'!N42,tblCNFCosts[Funding Type],"NFSA")</f>
        <v>0</v>
      </c>
    </row>
    <row r="43" spans="6:15" x14ac:dyDescent="0.25">
      <c r="F43" s="46" t="s">
        <v>650</v>
      </c>
      <c r="G43" s="16" t="s">
        <v>52</v>
      </c>
      <c r="H43" s="8" t="s">
        <v>643</v>
      </c>
      <c r="I43" s="7">
        <f>SUMIFS(tblServiceAreaCosts[Total Cost],tblServiceAreaCosts[Asset Category],'CIW - Summary'!F43,tblServiceAreaCosts[Asset Type],'CIW - Summary'!H43,tblServiceAreaCosts[Funding Type],"PFSA")+SUMIFS(tblCNFCosts[Total Cost],tblCNFCosts[Asset Category],'CIW - Summary'!F43,tblCNFCosts[Asset Type],'CIW - Summary'!H43,tblCNFCosts[Funding Type],"PFSA")</f>
        <v>0</v>
      </c>
      <c r="L43" s="46" t="s">
        <v>650</v>
      </c>
      <c r="M43" s="16" t="s">
        <v>52</v>
      </c>
      <c r="N43" s="8" t="s">
        <v>643</v>
      </c>
      <c r="O43" s="7">
        <f>SUMIFS(tblServiceAreaCosts[Total Cost],tblServiceAreaCosts[Asset Category],'CIW - Summary'!L43,tblServiceAreaCosts[Asset Type],'CIW - Summary'!N43,tblServiceAreaCosts[Funding Type],"NFSA")+SUMIFS(tblCNFCosts[Total Cost],tblCNFCosts[Asset Category],'CIW - Summary'!L43,tblCNFCosts[Asset Type],'CIW - Summary'!N43,tblCNFCosts[Funding Type],"NFSA")</f>
        <v>0</v>
      </c>
    </row>
    <row r="44" spans="6:15" x14ac:dyDescent="0.25">
      <c r="F44" s="46" t="s">
        <v>650</v>
      </c>
      <c r="G44" s="17" t="s">
        <v>60</v>
      </c>
      <c r="H44" s="8" t="s">
        <v>240</v>
      </c>
      <c r="I44" s="7">
        <f>SUMIFS(tblServiceAreaCosts[Total Cost],tblServiceAreaCosts[Asset Category],'CIW - Summary'!F44,tblServiceAreaCosts[Asset Type],'CIW - Summary'!H44,tblServiceAreaCosts[Funding Type],"PFSA")+SUMIFS(tblCNFCosts[Total Cost],tblCNFCosts[Asset Category],'CIW - Summary'!F44,tblCNFCosts[Asset Type],'CIW - Summary'!H44,tblCNFCosts[Funding Type],"PFSA")</f>
        <v>0</v>
      </c>
      <c r="L44" s="46" t="s">
        <v>650</v>
      </c>
      <c r="M44" s="17" t="s">
        <v>60</v>
      </c>
      <c r="N44" s="8" t="s">
        <v>240</v>
      </c>
      <c r="O44" s="7">
        <f>SUMIFS(tblServiceAreaCosts[Total Cost],tblServiceAreaCosts[Asset Category],'CIW - Summary'!L44,tblServiceAreaCosts[Asset Type],'CIW - Summary'!N44,tblServiceAreaCosts[Funding Type],"NFSA")+SUMIFS(tblCNFCosts[Total Cost],tblCNFCosts[Asset Category],'CIW - Summary'!L44,tblCNFCosts[Asset Type],'CIW - Summary'!N44,tblCNFCosts[Funding Type],"NFSA")</f>
        <v>0</v>
      </c>
    </row>
    <row r="45" spans="6:15" x14ac:dyDescent="0.25">
      <c r="F45" s="47" t="s">
        <v>650</v>
      </c>
      <c r="G45" s="16" t="s">
        <v>76</v>
      </c>
      <c r="H45" s="8" t="s">
        <v>94</v>
      </c>
      <c r="I45" s="7">
        <f>SUMIFS(tblServiceAreaCosts[Total Cost],tblServiceAreaCosts[Asset Category],'CIW - Summary'!F45,tblServiceAreaCosts[Asset Type],'CIW - Summary'!H45,tblServiceAreaCosts[Funding Type],"PFSA")+SUMIFS(tblCNFCosts[Total Cost],tblCNFCosts[Asset Category],'CIW - Summary'!F45,tblCNFCosts[Asset Type],'CIW - Summary'!H45,tblCNFCosts[Funding Type],"PFSA")</f>
        <v>0</v>
      </c>
      <c r="L45" s="47" t="s">
        <v>650</v>
      </c>
      <c r="M45" s="16" t="s">
        <v>76</v>
      </c>
      <c r="N45" s="8" t="s">
        <v>94</v>
      </c>
      <c r="O45" s="7">
        <f>SUMIFS(tblServiceAreaCosts[Total Cost],tblServiceAreaCosts[Asset Category],'CIW - Summary'!L45,tblServiceAreaCosts[Asset Type],'CIW - Summary'!N45,tblServiceAreaCosts[Funding Type],"NFSA")+SUMIFS(tblCNFCosts[Total Cost],tblCNFCosts[Asset Category],'CIW - Summary'!L45,tblCNFCosts[Asset Type],'CIW - Summary'!N45,tblCNFCosts[Funding Type],"NFSA")</f>
        <v>0</v>
      </c>
    </row>
    <row r="46" spans="6:15" ht="15.75" thickBot="1" x14ac:dyDescent="0.3">
      <c r="F46" s="9"/>
      <c r="G46" s="10"/>
      <c r="H46" s="11"/>
      <c r="I46" s="18">
        <f>SUM(I42:I45)</f>
        <v>0</v>
      </c>
      <c r="L46" s="9"/>
      <c r="M46" s="10"/>
      <c r="N46" s="11"/>
      <c r="O46" s="18">
        <f>SUM(O42:O45)</f>
        <v>0</v>
      </c>
    </row>
    <row r="47" spans="6:15" ht="15.75" thickTop="1" x14ac:dyDescent="0.25">
      <c r="F47" s="50" t="s">
        <v>149</v>
      </c>
      <c r="G47" s="51"/>
      <c r="H47" s="52"/>
      <c r="I47" s="19"/>
      <c r="L47" s="50" t="s">
        <v>149</v>
      </c>
      <c r="M47" s="51"/>
      <c r="N47" s="52"/>
      <c r="O47" s="19"/>
    </row>
    <row r="48" spans="6:15" x14ac:dyDescent="0.25">
      <c r="F48" s="45" t="s">
        <v>149</v>
      </c>
      <c r="G48" s="16" t="s">
        <v>43</v>
      </c>
      <c r="H48" s="6" t="s">
        <v>150</v>
      </c>
      <c r="I48" s="7">
        <f>SUMIFS(tblServiceAreaCosts[Total Cost],tblServiceAreaCosts[Asset Category],'CIW - Summary'!F48,tblServiceAreaCosts[Asset Type],'CIW - Summary'!H48,tblServiceAreaCosts[Funding Type],"PFSA")+SUMIFS(tblCNFCosts[Total Cost],tblCNFCosts[Asset Category],'CIW - Summary'!F48,tblCNFCosts[Asset Type],'CIW - Summary'!H48,tblCNFCosts[Funding Type],"PFSA")</f>
        <v>0</v>
      </c>
      <c r="L48" s="45" t="s">
        <v>149</v>
      </c>
      <c r="M48" s="16" t="s">
        <v>43</v>
      </c>
      <c r="N48" s="6" t="s">
        <v>150</v>
      </c>
      <c r="O48" s="7">
        <f>SUMIFS(tblServiceAreaCosts[Total Cost],tblServiceAreaCosts[Asset Category],'CIW - Summary'!L48,tblServiceAreaCosts[Asset Type],'CIW - Summary'!N48,tblServiceAreaCosts[Funding Type],"NFSA")+SUMIFS(tblCNFCosts[Total Cost],tblCNFCosts[Asset Category],'CIW - Summary'!L48,tblCNFCosts[Asset Type],'CIW - Summary'!N48,tblCNFCosts[Funding Type],"NFSA")</f>
        <v>0</v>
      </c>
    </row>
    <row r="49" spans="6:15" x14ac:dyDescent="0.25">
      <c r="F49" s="46" t="s">
        <v>149</v>
      </c>
      <c r="G49" s="16" t="s">
        <v>52</v>
      </c>
      <c r="H49" s="6" t="s">
        <v>644</v>
      </c>
      <c r="I49" s="7">
        <f>SUMIFS(tblServiceAreaCosts[Total Cost],tblServiceAreaCosts[Asset Category],'CIW - Summary'!F49,tblServiceAreaCosts[Asset Type],'CIW - Summary'!H49,tblServiceAreaCosts[Funding Type],"PFSA")+SUMIFS(tblCNFCosts[Total Cost],tblCNFCosts[Asset Category],'CIW - Summary'!F49,tblCNFCosts[Asset Type],'CIW - Summary'!H49,tblCNFCosts[Funding Type],"PFSA")</f>
        <v>0</v>
      </c>
      <c r="L49" s="46" t="s">
        <v>149</v>
      </c>
      <c r="M49" s="16" t="s">
        <v>52</v>
      </c>
      <c r="N49" s="6" t="s">
        <v>644</v>
      </c>
      <c r="O49" s="7">
        <f>SUMIFS(tblServiceAreaCosts[Total Cost],tblServiceAreaCosts[Asset Category],'CIW - Summary'!L49,tblServiceAreaCosts[Asset Type],'CIW - Summary'!N49,tblServiceAreaCosts[Funding Type],"NFSA")+SUMIFS(tblCNFCosts[Total Cost],tblCNFCosts[Asset Category],'CIW - Summary'!L49,tblCNFCosts[Asset Type],'CIW - Summary'!N49,tblCNFCosts[Funding Type],"NFSA")</f>
        <v>0</v>
      </c>
    </row>
    <row r="50" spans="6:15" x14ac:dyDescent="0.25">
      <c r="F50" s="46" t="s">
        <v>149</v>
      </c>
      <c r="G50" s="16" t="s">
        <v>60</v>
      </c>
      <c r="H50" s="6" t="s">
        <v>645</v>
      </c>
      <c r="I50" s="7">
        <f>SUMIFS(tblServiceAreaCosts[Total Cost],tblServiceAreaCosts[Asset Category],'CIW - Summary'!F50,tblServiceAreaCosts[Asset Type],'CIW - Summary'!H50,tblServiceAreaCosts[Funding Type],"PFSA")+SUMIFS(tblCNFCosts[Total Cost],tblCNFCosts[Asset Category],'CIW - Summary'!F50,tblCNFCosts[Asset Type],'CIW - Summary'!H50,tblCNFCosts[Funding Type],"PFSA")</f>
        <v>0</v>
      </c>
      <c r="L50" s="46" t="s">
        <v>149</v>
      </c>
      <c r="M50" s="16" t="s">
        <v>60</v>
      </c>
      <c r="N50" s="6" t="s">
        <v>645</v>
      </c>
      <c r="O50" s="7">
        <f>SUMIFS(tblServiceAreaCosts[Total Cost],tblServiceAreaCosts[Asset Category],'CIW - Summary'!L50,tblServiceAreaCosts[Asset Type],'CIW - Summary'!N50,tblServiceAreaCosts[Funding Type],"NFSA")+SUMIFS(tblCNFCosts[Total Cost],tblCNFCosts[Asset Category],'CIW - Summary'!L50,tblCNFCosts[Asset Type],'CIW - Summary'!N50,tblCNFCosts[Funding Type],"NFSA")</f>
        <v>35000</v>
      </c>
    </row>
    <row r="51" spans="6:15" x14ac:dyDescent="0.25">
      <c r="F51" s="46" t="s">
        <v>149</v>
      </c>
      <c r="G51" s="16" t="s">
        <v>67</v>
      </c>
      <c r="H51" s="6" t="s">
        <v>646</v>
      </c>
      <c r="I51" s="7">
        <f>SUMIFS(tblServiceAreaCosts[Total Cost],tblServiceAreaCosts[Asset Category],'CIW - Summary'!F51,tblServiceAreaCosts[Asset Type],'CIW - Summary'!H51,tblServiceAreaCosts[Funding Type],"PFSA")+SUMIFS(tblCNFCosts[Total Cost],tblCNFCosts[Asset Category],'CIW - Summary'!F51,tblCNFCosts[Asset Type],'CIW - Summary'!H51,tblCNFCosts[Funding Type],"PFSA")</f>
        <v>0</v>
      </c>
      <c r="L51" s="46" t="s">
        <v>149</v>
      </c>
      <c r="M51" s="16" t="s">
        <v>67</v>
      </c>
      <c r="N51" s="6" t="s">
        <v>646</v>
      </c>
      <c r="O51" s="7">
        <f>SUMIFS(tblServiceAreaCosts[Total Cost],tblServiceAreaCosts[Asset Category],'CIW - Summary'!L51,tblServiceAreaCosts[Asset Type],'CIW - Summary'!N51,tblServiceAreaCosts[Funding Type],"NFSA")+SUMIFS(tblCNFCosts[Total Cost],tblCNFCosts[Asset Category],'CIW - Summary'!L51,tblCNFCosts[Asset Type],'CIW - Summary'!N51,tblCNFCosts[Funding Type],"NFSA")</f>
        <v>0</v>
      </c>
    </row>
    <row r="52" spans="6:15" x14ac:dyDescent="0.25">
      <c r="F52" s="46" t="s">
        <v>149</v>
      </c>
      <c r="G52" s="17" t="s">
        <v>76</v>
      </c>
      <c r="H52" s="20" t="s">
        <v>240</v>
      </c>
      <c r="I52" s="7">
        <f>SUMIFS(tblServiceAreaCosts[Total Cost],tblServiceAreaCosts[Asset Category],'CIW - Summary'!F52,tblServiceAreaCosts[Asset Type],'CIW - Summary'!H52,tblServiceAreaCosts[Funding Type],"PFSA")+SUMIFS(tblCNFCosts[Total Cost],tblCNFCosts[Asset Category],'CIW - Summary'!F52,tblCNFCosts[Asset Type],'CIW - Summary'!H52,tblCNFCosts[Funding Type],"PFSA")</f>
        <v>0</v>
      </c>
      <c r="L52" s="46" t="s">
        <v>149</v>
      </c>
      <c r="M52" s="17" t="s">
        <v>76</v>
      </c>
      <c r="N52" s="20" t="s">
        <v>240</v>
      </c>
      <c r="O52" s="7">
        <f>SUMIFS(tblServiceAreaCosts[Total Cost],tblServiceAreaCosts[Asset Category],'CIW - Summary'!L52,tblServiceAreaCosts[Asset Type],'CIW - Summary'!N52,tblServiceAreaCosts[Funding Type],"NFSA")+SUMIFS(tblCNFCosts[Total Cost],tblCNFCosts[Asset Category],'CIW - Summary'!L52,tblCNFCosts[Asset Type],'CIW - Summary'!N52,tblCNFCosts[Funding Type],"NFSA")</f>
        <v>0</v>
      </c>
    </row>
    <row r="53" spans="6:15" x14ac:dyDescent="0.25">
      <c r="F53" s="46" t="s">
        <v>149</v>
      </c>
      <c r="G53" s="21" t="s">
        <v>81</v>
      </c>
      <c r="H53" s="22" t="s">
        <v>94</v>
      </c>
      <c r="I53" s="7">
        <f>SUMIFS(tblServiceAreaCosts[Total Cost],tblServiceAreaCosts[Asset Category],'CIW - Summary'!F53,tblServiceAreaCosts[Asset Type],'CIW - Summary'!H53,tblServiceAreaCosts[Funding Type],"PFSA")+SUMIFS(tblCNFCosts[Total Cost],tblCNFCosts[Asset Category],'CIW - Summary'!F53,tblCNFCosts[Asset Type],'CIW - Summary'!H53,tblCNFCosts[Funding Type],"PFSA")</f>
        <v>0</v>
      </c>
      <c r="L53" s="46" t="s">
        <v>149</v>
      </c>
      <c r="M53" s="21" t="s">
        <v>81</v>
      </c>
      <c r="N53" s="22" t="s">
        <v>94</v>
      </c>
      <c r="O53" s="7">
        <f>SUMIFS(tblServiceAreaCosts[Total Cost],tblServiceAreaCosts[Asset Category],'CIW - Summary'!L53,tblServiceAreaCosts[Asset Type],'CIW - Summary'!N53,tblServiceAreaCosts[Funding Type],"NFSA")+SUMIFS(tblCNFCosts[Total Cost],tblCNFCosts[Asset Category],'CIW - Summary'!L53,tblCNFCosts[Asset Type],'CIW - Summary'!N53,tblCNFCosts[Funding Type],"NFSA")</f>
        <v>0</v>
      </c>
    </row>
    <row r="54" spans="6:15" ht="15.75" thickBot="1" x14ac:dyDescent="0.3">
      <c r="F54" s="61"/>
      <c r="G54" s="11"/>
      <c r="H54" s="31"/>
      <c r="I54" s="12">
        <f>SUM(I48:I53)</f>
        <v>0</v>
      </c>
      <c r="L54" s="61"/>
      <c r="M54" s="11"/>
      <c r="N54" s="31"/>
      <c r="O54" s="12">
        <f>SUM(O48:O53)</f>
        <v>35000</v>
      </c>
    </row>
    <row r="55" spans="6:15" ht="15.75" thickTop="1" x14ac:dyDescent="0.25">
      <c r="F55" s="50" t="s">
        <v>154</v>
      </c>
      <c r="G55" s="51"/>
      <c r="H55" s="52"/>
      <c r="I55" s="13"/>
      <c r="L55" s="50" t="s">
        <v>154</v>
      </c>
      <c r="M55" s="51"/>
      <c r="N55" s="52"/>
      <c r="O55" s="13"/>
    </row>
    <row r="56" spans="6:15" x14ac:dyDescent="0.25">
      <c r="F56" s="45" t="s">
        <v>651</v>
      </c>
      <c r="G56" s="16" t="s">
        <v>43</v>
      </c>
      <c r="H56" s="6" t="s">
        <v>155</v>
      </c>
      <c r="I56" s="7">
        <f>SUMIFS(tblServiceAreaCosts[Total Cost],tblServiceAreaCosts[Asset Category],'CIW - Summary'!F56,tblServiceAreaCosts[Asset Type],'CIW - Summary'!H56,tblServiceAreaCosts[Funding Type],"PFSA")+SUMIFS(tblCNFCosts[Total Cost],tblCNFCosts[Asset Category],'CIW - Summary'!F56,tblCNFCosts[Asset Type],'CIW - Summary'!H56,tblCNFCosts[Funding Type],"PFSA")</f>
        <v>0</v>
      </c>
      <c r="L56" s="45" t="s">
        <v>651</v>
      </c>
      <c r="M56" s="16" t="s">
        <v>43</v>
      </c>
      <c r="N56" s="6" t="s">
        <v>155</v>
      </c>
      <c r="O56" s="7">
        <f>SUMIFS(tblServiceAreaCosts[Total Cost],tblServiceAreaCosts[Asset Category],'CIW - Summary'!L56,tblServiceAreaCosts[Asset Type],'CIW - Summary'!N56,tblServiceAreaCosts[Funding Type],"NFSA")+SUMIFS(tblCNFCosts[Total Cost],tblCNFCosts[Asset Category],'CIW - Summary'!L56,tblCNFCosts[Asset Type],'CIW - Summary'!N56,tblCNFCosts[Funding Type],"NFSA")</f>
        <v>0</v>
      </c>
    </row>
    <row r="57" spans="6:15" x14ac:dyDescent="0.25">
      <c r="F57" s="46" t="s">
        <v>651</v>
      </c>
      <c r="G57" s="16" t="s">
        <v>52</v>
      </c>
      <c r="H57" s="6" t="s">
        <v>647</v>
      </c>
      <c r="I57" s="7">
        <f>SUMIFS(tblServiceAreaCosts[Total Cost],tblServiceAreaCosts[Asset Category],'CIW - Summary'!F57,tblServiceAreaCosts[Asset Type],'CIW - Summary'!H57,tblServiceAreaCosts[Funding Type],"PFSA")+SUMIFS(tblCNFCosts[Total Cost],tblCNFCosts[Asset Category],'CIW - Summary'!F57,tblCNFCosts[Asset Type],'CIW - Summary'!H57,tblCNFCosts[Funding Type],"PFSA")</f>
        <v>0</v>
      </c>
      <c r="L57" s="46" t="s">
        <v>651</v>
      </c>
      <c r="M57" s="16" t="s">
        <v>52</v>
      </c>
      <c r="N57" s="6" t="s">
        <v>647</v>
      </c>
      <c r="O57" s="7">
        <f>SUMIFS(tblServiceAreaCosts[Total Cost],tblServiceAreaCosts[Asset Category],'CIW - Summary'!L57,tblServiceAreaCosts[Asset Type],'CIW - Summary'!N57,tblServiceAreaCosts[Funding Type],"NFSA")+SUMIFS(tblCNFCosts[Total Cost],tblCNFCosts[Asset Category],'CIW - Summary'!L57,tblCNFCosts[Asset Type],'CIW - Summary'!N57,tblCNFCosts[Funding Type],"NFSA")</f>
        <v>4214350</v>
      </c>
    </row>
    <row r="58" spans="6:15" x14ac:dyDescent="0.25">
      <c r="F58" s="46" t="s">
        <v>651</v>
      </c>
      <c r="G58" s="16" t="s">
        <v>60</v>
      </c>
      <c r="H58" s="6" t="s">
        <v>157</v>
      </c>
      <c r="I58" s="7">
        <f>SUMIFS(tblServiceAreaCosts[Total Cost],tblServiceAreaCosts[Asset Category],'CIW - Summary'!F58,tblServiceAreaCosts[Asset Type],'CIW - Summary'!H58,tblServiceAreaCosts[Funding Type],"PFSA")+SUMIFS(tblCNFCosts[Total Cost],tblCNFCosts[Asset Category],'CIW - Summary'!F58,tblCNFCosts[Asset Type],'CIW - Summary'!H58,tblCNFCosts[Funding Type],"PFSA")</f>
        <v>256000</v>
      </c>
      <c r="L58" s="46" t="s">
        <v>651</v>
      </c>
      <c r="M58" s="16" t="s">
        <v>60</v>
      </c>
      <c r="N58" s="6" t="s">
        <v>157</v>
      </c>
      <c r="O58" s="7">
        <f>SUMIFS(tblServiceAreaCosts[Total Cost],tblServiceAreaCosts[Asset Category],'CIW - Summary'!L58,tblServiceAreaCosts[Asset Type],'CIW - Summary'!N58,tblServiceAreaCosts[Funding Type],"NFSA")+SUMIFS(tblCNFCosts[Total Cost],tblCNFCosts[Asset Category],'CIW - Summary'!L58,tblCNFCosts[Asset Type],'CIW - Summary'!N58,tblCNFCosts[Funding Type],"NFSA")</f>
        <v>637800</v>
      </c>
    </row>
    <row r="59" spans="6:15" x14ac:dyDescent="0.25">
      <c r="F59" s="46" t="s">
        <v>651</v>
      </c>
      <c r="G59" s="16" t="s">
        <v>67</v>
      </c>
      <c r="H59" s="6" t="s">
        <v>158</v>
      </c>
      <c r="I59" s="7">
        <f>SUMIFS(tblServiceAreaCosts[Total Cost],tblServiceAreaCosts[Asset Category],'CIW - Summary'!F59,tblServiceAreaCosts[Asset Type],'CIW - Summary'!H59,tblServiceAreaCosts[Funding Type],"PFSA")+SUMIFS(tblCNFCosts[Total Cost],tblCNFCosts[Asset Category],'CIW - Summary'!F59,tblCNFCosts[Asset Type],'CIW - Summary'!H59,tblCNFCosts[Funding Type],"PFSA")</f>
        <v>0</v>
      </c>
      <c r="L59" s="46" t="s">
        <v>651</v>
      </c>
      <c r="M59" s="16" t="s">
        <v>67</v>
      </c>
      <c r="N59" s="6" t="s">
        <v>158</v>
      </c>
      <c r="O59" s="7">
        <f>SUMIFS(tblServiceAreaCosts[Total Cost],tblServiceAreaCosts[Asset Category],'CIW - Summary'!L59,tblServiceAreaCosts[Asset Type],'CIW - Summary'!N59,tblServiceAreaCosts[Funding Type],"NFSA")+SUMIFS(tblCNFCosts[Total Cost],tblCNFCosts[Asset Category],'CIW - Summary'!L59,tblCNFCosts[Asset Type],'CIW - Summary'!N59,tblCNFCosts[Funding Type],"NFSA")</f>
        <v>0</v>
      </c>
    </row>
    <row r="60" spans="6:15" x14ac:dyDescent="0.25">
      <c r="F60" s="46" t="s">
        <v>651</v>
      </c>
      <c r="G60" s="16" t="s">
        <v>76</v>
      </c>
      <c r="H60" s="23" t="s">
        <v>159</v>
      </c>
      <c r="I60" s="7">
        <f>SUMIFS(tblServiceAreaCosts[Total Cost],tblServiceAreaCosts[Asset Category],'CIW - Summary'!F60,tblServiceAreaCosts[Asset Type],'CIW - Summary'!H60,tblServiceAreaCosts[Funding Type],"PFSA")+SUMIFS(tblCNFCosts[Total Cost],tblCNFCosts[Asset Category],'CIW - Summary'!F60,tblCNFCosts[Asset Type],'CIW - Summary'!H60,tblCNFCosts[Funding Type],"PFSA")</f>
        <v>0</v>
      </c>
      <c r="L60" s="46" t="s">
        <v>651</v>
      </c>
      <c r="M60" s="16" t="s">
        <v>76</v>
      </c>
      <c r="N60" s="23" t="s">
        <v>159</v>
      </c>
      <c r="O60" s="7">
        <f>SUMIFS(tblServiceAreaCosts[Total Cost],tblServiceAreaCosts[Asset Category],'CIW - Summary'!L60,tblServiceAreaCosts[Asset Type],'CIW - Summary'!N60,tblServiceAreaCosts[Funding Type],"NFSA")+SUMIFS(tblCNFCosts[Total Cost],tblCNFCosts[Asset Category],'CIW - Summary'!L60,tblCNFCosts[Asset Type],'CIW - Summary'!N60,tblCNFCosts[Funding Type],"NFSA")</f>
        <v>0</v>
      </c>
    </row>
    <row r="61" spans="6:15" x14ac:dyDescent="0.25">
      <c r="F61" s="47" t="s">
        <v>651</v>
      </c>
      <c r="G61" s="16" t="s">
        <v>81</v>
      </c>
      <c r="H61" s="6" t="s">
        <v>160</v>
      </c>
      <c r="I61" s="7">
        <f>SUMIFS(tblServiceAreaCosts[Total Cost],tblServiceAreaCosts[Asset Category],'CIW - Summary'!F61,tblServiceAreaCosts[Asset Type],'CIW - Summary'!H61,tblServiceAreaCosts[Funding Type],"PFSA")+SUMIFS(tblCNFCosts[Total Cost],tblCNFCosts[Asset Category],'CIW - Summary'!F61,tblCNFCosts[Asset Type],'CIW - Summary'!H61,tblCNFCosts[Funding Type],"PFSA")</f>
        <v>0</v>
      </c>
      <c r="L61" s="47" t="s">
        <v>651</v>
      </c>
      <c r="M61" s="16" t="s">
        <v>81</v>
      </c>
      <c r="N61" s="6" t="s">
        <v>160</v>
      </c>
      <c r="O61" s="7">
        <f>SUMIFS(tblServiceAreaCosts[Total Cost],tblServiceAreaCosts[Asset Category],'CIW - Summary'!L61,tblServiceAreaCosts[Asset Type],'CIW - Summary'!N61,tblServiceAreaCosts[Funding Type],"NFSA")+SUMIFS(tblCNFCosts[Total Cost],tblCNFCosts[Asset Category],'CIW - Summary'!L61,tblCNFCosts[Asset Type],'CIW - Summary'!N61,tblCNFCosts[Funding Type],"NFSA")</f>
        <v>0</v>
      </c>
    </row>
    <row r="62" spans="6:15" ht="15.75" thickBot="1" x14ac:dyDescent="0.3">
      <c r="F62" s="9"/>
      <c r="G62" s="10"/>
      <c r="H62" s="11"/>
      <c r="I62" s="12">
        <f>SUM(I56:I61)</f>
        <v>256000</v>
      </c>
      <c r="L62" s="9"/>
      <c r="M62" s="10"/>
      <c r="N62" s="11"/>
      <c r="O62" s="12">
        <f>SUM(O56:O61)</f>
        <v>4852150</v>
      </c>
    </row>
    <row r="63" spans="6:15" ht="15.75" thickTop="1" x14ac:dyDescent="0.25">
      <c r="F63" s="50" t="s">
        <v>161</v>
      </c>
      <c r="G63" s="51"/>
      <c r="H63" s="52"/>
      <c r="I63" s="13"/>
      <c r="L63" s="50" t="s">
        <v>161</v>
      </c>
      <c r="M63" s="51"/>
      <c r="N63" s="52"/>
      <c r="O63" s="13"/>
    </row>
    <row r="64" spans="6:15" x14ac:dyDescent="0.25">
      <c r="F64" s="45" t="s">
        <v>161</v>
      </c>
      <c r="G64" s="16" t="s">
        <v>43</v>
      </c>
      <c r="H64" s="24" t="s">
        <v>162</v>
      </c>
      <c r="I64" s="7">
        <f>SUMIFS(tblServiceAreaCosts[Total Cost],tblServiceAreaCosts[Asset Category],'CIW - Summary'!F64,tblServiceAreaCosts[Asset Type],'CIW - Summary'!H64,tblServiceAreaCosts[Funding Type],"PFSA")+SUMIFS(tblCNFCosts[Total Cost],tblCNFCosts[Asset Category],'CIW - Summary'!F64,tblCNFCosts[Asset Type],'CIW - Summary'!H64,tblCNFCosts[Funding Type],"PFSA")</f>
        <v>0</v>
      </c>
      <c r="L64" s="45" t="s">
        <v>161</v>
      </c>
      <c r="M64" s="16" t="s">
        <v>43</v>
      </c>
      <c r="N64" s="24" t="s">
        <v>162</v>
      </c>
      <c r="O64" s="7">
        <f>SUMIFS(tblServiceAreaCosts[Total Cost],tblServiceAreaCosts[Asset Category],'CIW - Summary'!L64,tblServiceAreaCosts[Asset Type],'CIW - Summary'!N64,tblServiceAreaCosts[Funding Type],"NFSA")+SUMIFS(tblCNFCosts[Total Cost],tblCNFCosts[Asset Category],'CIW - Summary'!L64,tblCNFCosts[Asset Type],'CIW - Summary'!N64,tblCNFCosts[Funding Type],"NFSA")</f>
        <v>0</v>
      </c>
    </row>
    <row r="65" spans="6:15" x14ac:dyDescent="0.25">
      <c r="F65" s="46" t="s">
        <v>161</v>
      </c>
      <c r="G65" s="17" t="s">
        <v>52</v>
      </c>
      <c r="H65" s="24" t="s">
        <v>648</v>
      </c>
      <c r="I65" s="7">
        <f>SUMIFS(tblServiceAreaCosts[Total Cost],tblServiceAreaCosts[Asset Category],'CIW - Summary'!F65,tblServiceAreaCosts[Asset Type],'CIW - Summary'!H65,tblServiceAreaCosts[Funding Type],"PFSA")+SUMIFS(tblCNFCosts[Total Cost],tblCNFCosts[Asset Category],'CIW - Summary'!F65,tblCNFCosts[Asset Type],'CIW - Summary'!H65,tblCNFCosts[Funding Type],"PFSA")</f>
        <v>0</v>
      </c>
      <c r="L65" s="46" t="s">
        <v>161</v>
      </c>
      <c r="M65" s="17" t="s">
        <v>52</v>
      </c>
      <c r="N65" s="24" t="s">
        <v>648</v>
      </c>
      <c r="O65" s="7">
        <f>SUMIFS(tblServiceAreaCosts[Total Cost],tblServiceAreaCosts[Asset Category],'CIW - Summary'!L65,tblServiceAreaCosts[Asset Type],'CIW - Summary'!N65,tblServiceAreaCosts[Funding Type],"NFSA")+SUMIFS(tblCNFCosts[Total Cost],tblCNFCosts[Asset Category],'CIW - Summary'!L65,tblCNFCosts[Asset Type],'CIW - Summary'!N65,tblCNFCosts[Funding Type],"NFSA")</f>
        <v>0</v>
      </c>
    </row>
    <row r="66" spans="6:15" x14ac:dyDescent="0.25">
      <c r="F66" s="47" t="s">
        <v>161</v>
      </c>
      <c r="G66" s="16" t="s">
        <v>60</v>
      </c>
      <c r="H66" s="24" t="s">
        <v>94</v>
      </c>
      <c r="I66" s="7">
        <f>SUMIFS(tblServiceAreaCosts[Total Cost],tblServiceAreaCosts[Asset Category],'CIW - Summary'!F66,tblServiceAreaCosts[Asset Type],'CIW - Summary'!H66,tblServiceAreaCosts[Funding Type],"PFSA")+SUMIFS(tblCNFCosts[Total Cost],tblCNFCosts[Asset Category],'CIW - Summary'!F66,tblCNFCosts[Asset Type],'CIW - Summary'!H66,tblCNFCosts[Funding Type],"PFSA")</f>
        <v>0</v>
      </c>
      <c r="L66" s="47" t="s">
        <v>161</v>
      </c>
      <c r="M66" s="16" t="s">
        <v>60</v>
      </c>
      <c r="N66" s="24" t="s">
        <v>94</v>
      </c>
      <c r="O66" s="7">
        <f>SUMIFS(tblServiceAreaCosts[Total Cost],tblServiceAreaCosts[Asset Category],'CIW - Summary'!L66,tblServiceAreaCosts[Asset Type],'CIW - Summary'!N66,tblServiceAreaCosts[Funding Type],"NFSA")+SUMIFS(tblCNFCosts[Total Cost],tblCNFCosts[Asset Category],'CIW - Summary'!L66,tblCNFCosts[Asset Type],'CIW - Summary'!N66,tblCNFCosts[Funding Type],"NFSA")</f>
        <v>0</v>
      </c>
    </row>
    <row r="67" spans="6:15" ht="15.75" thickBot="1" x14ac:dyDescent="0.3">
      <c r="F67" s="9"/>
      <c r="G67" s="10"/>
      <c r="H67" s="11"/>
      <c r="I67" s="12">
        <f>SUM(I64:I66)</f>
        <v>0</v>
      </c>
      <c r="L67" s="9"/>
      <c r="M67" s="10"/>
      <c r="N67" s="11"/>
      <c r="O67" s="12">
        <f>SUM(O64:O66)</f>
        <v>0</v>
      </c>
    </row>
    <row r="68" spans="6:15" ht="15.75" thickTop="1" x14ac:dyDescent="0.25">
      <c r="F68" s="50" t="s">
        <v>46</v>
      </c>
      <c r="G68" s="51"/>
      <c r="H68" s="52"/>
      <c r="I68" s="13"/>
      <c r="L68" s="50" t="s">
        <v>46</v>
      </c>
      <c r="M68" s="51"/>
      <c r="N68" s="52"/>
      <c r="O68" s="13"/>
    </row>
    <row r="69" spans="6:15" x14ac:dyDescent="0.25">
      <c r="F69" s="45" t="s">
        <v>652</v>
      </c>
      <c r="G69" s="25" t="s">
        <v>43</v>
      </c>
      <c r="H69" s="8" t="s">
        <v>47</v>
      </c>
      <c r="I69" s="380">
        <f>SUMIFS(tblOtherCosts[Total Cost],tblOtherCosts[Asset Category],'CIW - Summary'!F69,tblOtherCosts[Asset Type],'CIW - Summary'!H69,tblOtherCosts[Funding Type],"PFSA")</f>
        <v>0</v>
      </c>
      <c r="L69" s="45" t="s">
        <v>652</v>
      </c>
      <c r="M69" s="25" t="s">
        <v>43</v>
      </c>
      <c r="N69" s="8" t="s">
        <v>47</v>
      </c>
      <c r="O69" s="380">
        <f>SUMIFS(tblOtherCosts[Total Cost],tblOtherCosts[Asset Category],'CIW - Summary'!L69,tblOtherCosts[Asset Type],'CIW - Summary'!N69,tblOtherCosts[Funding Type],"NFSA")</f>
        <v>0</v>
      </c>
    </row>
    <row r="70" spans="6:15" x14ac:dyDescent="0.25">
      <c r="F70" s="46" t="s">
        <v>652</v>
      </c>
      <c r="G70" s="27" t="s">
        <v>52</v>
      </c>
      <c r="H70" s="8" t="s">
        <v>654</v>
      </c>
      <c r="I70" s="26">
        <f>SUMIFS(tblOtherCosts[Total Cost],tblOtherCosts[Asset Category],'CIW - Summary'!F70,tblOtherCosts[Asset Type],'CIW - Summary'!H70,tblOtherCosts[Funding Type],"PFSA")</f>
        <v>0</v>
      </c>
      <c r="L70" s="46" t="s">
        <v>652</v>
      </c>
      <c r="M70" s="27" t="s">
        <v>52</v>
      </c>
      <c r="N70" s="8" t="s">
        <v>654</v>
      </c>
      <c r="O70" s="26">
        <f>SUMIFS(tblOtherCosts[Total Cost],tblOtherCosts[Asset Category],'CIW - Summary'!L70,tblOtherCosts[Asset Type],'CIW - Summary'!N70,tblOtherCosts[Funding Type],"NFSA")</f>
        <v>0</v>
      </c>
    </row>
    <row r="71" spans="6:15" x14ac:dyDescent="0.25">
      <c r="F71" s="46" t="s">
        <v>652</v>
      </c>
      <c r="G71" s="16" t="s">
        <v>60</v>
      </c>
      <c r="H71" s="8" t="s">
        <v>63</v>
      </c>
      <c r="I71" s="26">
        <f>SUMIFS(tblOtherCosts[Total Cost],tblOtherCosts[Asset Category],'CIW - Summary'!F71,tblOtherCosts[Asset Type],'CIW - Summary'!H71,tblOtherCosts[Funding Type],"PFSA")</f>
        <v>0</v>
      </c>
      <c r="L71" s="46" t="s">
        <v>652</v>
      </c>
      <c r="M71" s="16" t="s">
        <v>60</v>
      </c>
      <c r="N71" s="8" t="s">
        <v>63</v>
      </c>
      <c r="O71" s="26">
        <f>SUMIFS(tblOtherCosts[Total Cost],tblOtherCosts[Asset Category],'CIW - Summary'!L71,tblOtherCosts[Asset Type],'CIW - Summary'!N71,tblOtherCosts[Funding Type],"NFSA")</f>
        <v>0</v>
      </c>
    </row>
    <row r="72" spans="6:15" x14ac:dyDescent="0.25">
      <c r="F72" s="46" t="s">
        <v>652</v>
      </c>
      <c r="G72" s="16" t="s">
        <v>67</v>
      </c>
      <c r="H72" s="8" t="s">
        <v>69</v>
      </c>
      <c r="I72" s="26">
        <f>SUMIFS(tblOtherCosts[Total Cost],tblOtherCosts[Asset Category],'CIW - Summary'!F72,tblOtherCosts[Asset Type],'CIW - Summary'!H72,tblOtherCosts[Funding Type],"PFSA")</f>
        <v>0</v>
      </c>
      <c r="L72" s="46" t="s">
        <v>652</v>
      </c>
      <c r="M72" s="16" t="s">
        <v>67</v>
      </c>
      <c r="N72" s="8" t="s">
        <v>69</v>
      </c>
      <c r="O72" s="26">
        <f>SUMIFS(tblOtherCosts[Total Cost],tblOtherCosts[Asset Category],'CIW - Summary'!L72,tblOtherCosts[Asset Type],'CIW - Summary'!N72,tblOtherCosts[Funding Type],"NFSA")</f>
        <v>0</v>
      </c>
    </row>
    <row r="73" spans="6:15" x14ac:dyDescent="0.25">
      <c r="F73" s="46" t="s">
        <v>652</v>
      </c>
      <c r="G73" s="16" t="s">
        <v>76</v>
      </c>
      <c r="H73" s="8" t="s">
        <v>655</v>
      </c>
      <c r="I73" s="26">
        <f>SUMIFS(tblOtherCosts[Total Cost],tblOtherCosts[Asset Category],'CIW - Summary'!F73,tblOtherCosts[Asset Type],'CIW - Summary'!H73,tblOtherCosts[Funding Type],"PFSA")</f>
        <v>0</v>
      </c>
      <c r="L73" s="46" t="s">
        <v>652</v>
      </c>
      <c r="M73" s="16" t="s">
        <v>76</v>
      </c>
      <c r="N73" s="8" t="s">
        <v>655</v>
      </c>
      <c r="O73" s="26">
        <f>SUMIFS(tblOtherCosts[Total Cost],tblOtherCosts[Asset Category],'CIW - Summary'!L73,tblOtherCosts[Asset Type],'CIW - Summary'!N73,tblOtherCosts[Funding Type],"NFSA")</f>
        <v>0</v>
      </c>
    </row>
    <row r="74" spans="6:15" x14ac:dyDescent="0.25">
      <c r="F74" s="46" t="s">
        <v>652</v>
      </c>
      <c r="G74" s="16" t="s">
        <v>81</v>
      </c>
      <c r="H74" s="8" t="s">
        <v>83</v>
      </c>
      <c r="I74" s="26">
        <f>SUMIFS(tblOtherCosts[Total Cost],tblOtherCosts[Asset Category],'CIW - Summary'!F74,tblOtherCosts[Asset Type],'CIW - Summary'!H74,tblOtherCosts[Funding Type],"PFSA")</f>
        <v>0</v>
      </c>
      <c r="L74" s="46" t="s">
        <v>652</v>
      </c>
      <c r="M74" s="16" t="s">
        <v>81</v>
      </c>
      <c r="N74" s="8" t="s">
        <v>83</v>
      </c>
      <c r="O74" s="26">
        <f>SUMIFS(tblOtherCosts[Total Cost],tblOtherCosts[Asset Category],'CIW - Summary'!L74,tblOtherCosts[Asset Type],'CIW - Summary'!N74,tblOtherCosts[Funding Type],"NFSA")</f>
        <v>0</v>
      </c>
    </row>
    <row r="75" spans="6:15" x14ac:dyDescent="0.25">
      <c r="F75" s="46" t="s">
        <v>652</v>
      </c>
      <c r="G75" s="16" t="s">
        <v>87</v>
      </c>
      <c r="H75" s="8" t="s">
        <v>89</v>
      </c>
      <c r="I75" s="26">
        <f>SUMIFS(tblOtherCosts[Total Cost],tblOtherCosts[Asset Category],'CIW - Summary'!F75,tblOtherCosts[Asset Type],'CIW - Summary'!H75,tblOtherCosts[Funding Type],"PFSA")</f>
        <v>0</v>
      </c>
      <c r="L75" s="46" t="s">
        <v>652</v>
      </c>
      <c r="M75" s="16" t="s">
        <v>87</v>
      </c>
      <c r="N75" s="8" t="s">
        <v>89</v>
      </c>
      <c r="O75" s="26">
        <f>SUMIFS(tblOtherCosts[Total Cost],tblOtherCosts[Asset Category],'CIW - Summary'!L75,tblOtherCosts[Asset Type],'CIW - Summary'!N75,tblOtherCosts[Funding Type],"NFSA")</f>
        <v>0</v>
      </c>
    </row>
    <row r="76" spans="6:15" x14ac:dyDescent="0.25">
      <c r="F76" s="46" t="s">
        <v>652</v>
      </c>
      <c r="G76" s="16" t="s">
        <v>93</v>
      </c>
      <c r="H76" s="8" t="s">
        <v>95</v>
      </c>
      <c r="I76" s="26">
        <f>SUMIFS(tblOtherCosts[Total Cost],tblOtherCosts[Asset Category],'CIW - Summary'!F76,tblOtherCosts[Asset Type],'CIW - Summary'!H76,tblOtherCosts[Funding Type],"PFSA")</f>
        <v>0</v>
      </c>
      <c r="L76" s="46" t="s">
        <v>652</v>
      </c>
      <c r="M76" s="16" t="s">
        <v>93</v>
      </c>
      <c r="N76" s="8" t="s">
        <v>95</v>
      </c>
      <c r="O76" s="26">
        <f>SUMIFS(tblOtherCosts[Total Cost],tblOtherCosts[Asset Category],'CIW - Summary'!L76,tblOtherCosts[Asset Type],'CIW - Summary'!N76,tblOtherCosts[Funding Type],"NFSA")</f>
        <v>0</v>
      </c>
    </row>
    <row r="77" spans="6:15" x14ac:dyDescent="0.25">
      <c r="F77" s="46" t="s">
        <v>652</v>
      </c>
      <c r="G77" s="16" t="s">
        <v>100</v>
      </c>
      <c r="H77" s="8" t="s">
        <v>101</v>
      </c>
      <c r="I77" s="26">
        <f>SUMIFS(tblOtherCosts[Total Cost],tblOtherCosts[Asset Category],'CIW - Summary'!F77,tblOtherCosts[Asset Type],'CIW - Summary'!H77,tblOtherCosts[Funding Type],"PFSA")</f>
        <v>0</v>
      </c>
      <c r="L77" s="46" t="s">
        <v>652</v>
      </c>
      <c r="M77" s="16" t="s">
        <v>100</v>
      </c>
      <c r="N77" s="8" t="s">
        <v>101</v>
      </c>
      <c r="O77" s="26">
        <f>SUMIFS(tblOtherCosts[Total Cost],tblOtherCosts[Asset Category],'CIW - Summary'!L77,tblOtherCosts[Asset Type],'CIW - Summary'!N77,tblOtherCosts[Funding Type],"NFSA")</f>
        <v>0</v>
      </c>
    </row>
    <row r="78" spans="6:15" x14ac:dyDescent="0.25">
      <c r="F78" s="47" t="s">
        <v>652</v>
      </c>
      <c r="G78" s="21" t="s">
        <v>105</v>
      </c>
      <c r="H78" s="28" t="s">
        <v>94</v>
      </c>
      <c r="I78" s="26">
        <f>SUMIFS(tblOtherCosts[Total Cost],tblOtherCosts[Asset Category],'CIW - Summary'!F78,tblOtherCosts[Asset Type],'CIW - Summary'!H78,tblOtherCosts[Funding Type],"PFSA")</f>
        <v>0</v>
      </c>
      <c r="L78" s="47" t="s">
        <v>652</v>
      </c>
      <c r="M78" s="21" t="s">
        <v>105</v>
      </c>
      <c r="N78" s="28" t="s">
        <v>94</v>
      </c>
      <c r="O78" s="26">
        <f>SUMIFS(tblOtherCosts[Total Cost],tblOtherCosts[Asset Category],'CIW - Summary'!L78,tblOtherCosts[Asset Type],'CIW - Summary'!N78,tblOtherCosts[Funding Type],"NFSA")</f>
        <v>0</v>
      </c>
    </row>
    <row r="79" spans="6:15" ht="15.75" thickBot="1" x14ac:dyDescent="0.3">
      <c r="F79" s="29"/>
      <c r="G79" s="30"/>
      <c r="H79" s="31"/>
      <c r="I79" s="32">
        <f>SUM(I69:I78)</f>
        <v>0</v>
      </c>
      <c r="L79" s="29"/>
      <c r="M79" s="30"/>
      <c r="N79" s="31"/>
      <c r="O79" s="32">
        <f>SUM(O69:O78)</f>
        <v>0</v>
      </c>
    </row>
    <row r="80" spans="6:15" ht="15.75" thickTop="1" x14ac:dyDescent="0.25">
      <c r="F80" s="33" t="s">
        <v>109</v>
      </c>
      <c r="G80" s="34"/>
      <c r="H80" s="35"/>
      <c r="I80" s="36"/>
      <c r="L80" s="33" t="s">
        <v>109</v>
      </c>
      <c r="M80" s="34"/>
      <c r="N80" s="35"/>
      <c r="O80" s="36"/>
    </row>
    <row r="81" spans="6:15" x14ac:dyDescent="0.25">
      <c r="F81" s="48" t="s">
        <v>109</v>
      </c>
      <c r="G81" s="16" t="s">
        <v>110</v>
      </c>
      <c r="H81" s="37" t="s">
        <v>111</v>
      </c>
      <c r="I81" s="26">
        <f>SUMIFS(tblOtherCosts[Total Cost],tblOtherCosts[Asset Category],'CIW - Summary'!F81,tblOtherCosts[Asset Type],'CIW - Summary'!H81,tblOtherCosts[Funding Type],"PFSA")</f>
        <v>85000</v>
      </c>
      <c r="L81" s="48" t="s">
        <v>109</v>
      </c>
      <c r="M81" s="16" t="s">
        <v>110</v>
      </c>
      <c r="N81" s="37" t="s">
        <v>111</v>
      </c>
      <c r="O81" s="26">
        <f>SUMIFS(tblOtherCosts[Total Cost],tblOtherCosts[Asset Category],'CIW - Summary'!L81,tblOtherCosts[Asset Type],'CIW - Summary'!N81,tblOtherCosts[Funding Type],"NFSA")</f>
        <v>85000</v>
      </c>
    </row>
    <row r="82" spans="6:15" x14ac:dyDescent="0.25">
      <c r="F82" s="48" t="s">
        <v>109</v>
      </c>
      <c r="G82" s="16" t="s">
        <v>52</v>
      </c>
      <c r="H82" s="37" t="s">
        <v>656</v>
      </c>
      <c r="I82" s="26">
        <f>SUMIFS(tblOtherCosts[Total Cost],tblOtherCosts[Asset Category],'CIW - Summary'!F82,tblOtherCosts[Asset Type],'CIW - Summary'!H82,tblOtherCosts[Funding Type],"PFSA")</f>
        <v>75000</v>
      </c>
      <c r="L82" s="48" t="s">
        <v>109</v>
      </c>
      <c r="M82" s="16" t="s">
        <v>52</v>
      </c>
      <c r="N82" s="37" t="s">
        <v>656</v>
      </c>
      <c r="O82" s="26">
        <f>SUMIFS(tblOtherCosts[Total Cost],tblOtherCosts[Asset Category],'CIW - Summary'!L82,tblOtherCosts[Asset Type],'CIW - Summary'!N82,tblOtherCosts[Funding Type],"NFSA")</f>
        <v>75000</v>
      </c>
    </row>
    <row r="83" spans="6:15" x14ac:dyDescent="0.25">
      <c r="F83" s="48" t="s">
        <v>109</v>
      </c>
      <c r="G83" s="16" t="s">
        <v>60</v>
      </c>
      <c r="H83" s="37" t="s">
        <v>657</v>
      </c>
      <c r="I83" s="26">
        <f>SUMIFS(tblOtherCosts[Total Cost],tblOtherCosts[Asset Category],'CIW - Summary'!F83,tblOtherCosts[Asset Type],'CIW - Summary'!H83,tblOtherCosts[Funding Type],"PFSA")</f>
        <v>55000</v>
      </c>
      <c r="L83" s="48" t="s">
        <v>109</v>
      </c>
      <c r="M83" s="16" t="s">
        <v>60</v>
      </c>
      <c r="N83" s="37" t="s">
        <v>657</v>
      </c>
      <c r="O83" s="26">
        <f>SUMIFS(tblOtherCosts[Total Cost],tblOtherCosts[Asset Category],'CIW - Summary'!L83,tblOtherCosts[Asset Type],'CIW - Summary'!N83,tblOtherCosts[Funding Type],"NFSA")</f>
        <v>55000</v>
      </c>
    </row>
    <row r="84" spans="6:15" x14ac:dyDescent="0.25">
      <c r="F84" s="48" t="s">
        <v>109</v>
      </c>
      <c r="G84" s="16" t="s">
        <v>67</v>
      </c>
      <c r="H84" s="37" t="s">
        <v>123</v>
      </c>
      <c r="I84" s="26">
        <f>SUMIFS(tblOtherCosts[Total Cost],tblOtherCosts[Asset Category],'CIW - Summary'!F84,tblOtherCosts[Asset Type],'CIW - Summary'!H84,tblOtherCosts[Funding Type],"PFSA")</f>
        <v>45000</v>
      </c>
      <c r="L84" s="48" t="s">
        <v>109</v>
      </c>
      <c r="M84" s="16" t="s">
        <v>67</v>
      </c>
      <c r="N84" s="37" t="s">
        <v>123</v>
      </c>
      <c r="O84" s="26">
        <f>SUMIFS(tblOtherCosts[Total Cost],tblOtherCosts[Asset Category],'CIW - Summary'!L84,tblOtherCosts[Asset Type],'CIW - Summary'!N84,tblOtherCosts[Funding Type],"NFSA")</f>
        <v>45000</v>
      </c>
    </row>
    <row r="85" spans="6:15" x14ac:dyDescent="0.25">
      <c r="F85" s="48" t="s">
        <v>109</v>
      </c>
      <c r="G85" s="16" t="s">
        <v>76</v>
      </c>
      <c r="H85" s="37" t="s">
        <v>126</v>
      </c>
      <c r="I85" s="26">
        <f>SUMIFS(tblOtherCosts[Total Cost],tblOtherCosts[Asset Category],'CIW - Summary'!F85,tblOtherCosts[Asset Type],'CIW - Summary'!H85,tblOtherCosts[Funding Type],"PFSA")</f>
        <v>0</v>
      </c>
      <c r="L85" s="48" t="s">
        <v>109</v>
      </c>
      <c r="M85" s="16" t="s">
        <v>76</v>
      </c>
      <c r="N85" s="37" t="s">
        <v>126</v>
      </c>
      <c r="O85" s="26">
        <f>SUMIFS(tblOtherCosts[Total Cost],tblOtherCosts[Asset Category],'CIW - Summary'!L85,tblOtherCosts[Asset Type],'CIW - Summary'!N85,tblOtherCosts[Funding Type],"NFSA")</f>
        <v>0</v>
      </c>
    </row>
    <row r="86" spans="6:15" ht="15.75" thickBot="1" x14ac:dyDescent="0.3">
      <c r="F86" s="61"/>
      <c r="G86" s="11"/>
      <c r="H86" s="31"/>
      <c r="I86" s="12">
        <f>SUM(I81:I85)</f>
        <v>260000</v>
      </c>
      <c r="L86" s="61"/>
      <c r="M86" s="11"/>
      <c r="N86" s="31"/>
      <c r="O86" s="12">
        <f>SUM(O81:O85)</f>
        <v>260000</v>
      </c>
    </row>
    <row r="87" spans="6:15" ht="15.75" thickTop="1" x14ac:dyDescent="0.25">
      <c r="F87" s="53" t="s">
        <v>129</v>
      </c>
      <c r="G87" s="53"/>
      <c r="H87" s="53"/>
      <c r="I87" s="38"/>
      <c r="L87" s="53" t="s">
        <v>129</v>
      </c>
      <c r="M87" s="53"/>
      <c r="N87" s="53"/>
      <c r="O87" s="38"/>
    </row>
    <row r="88" spans="6:15" ht="15" customHeight="1" x14ac:dyDescent="0.25">
      <c r="F88" s="48" t="s">
        <v>653</v>
      </c>
      <c r="G88" s="39" t="s">
        <v>43</v>
      </c>
      <c r="H88" s="40" t="s">
        <v>130</v>
      </c>
      <c r="I88" s="26">
        <f>SUMIFS(tblOtherCosts[Total Cost],tblOtherCosts[Asset Category],'CIW - Summary'!F88,tblOtherCosts[Asset Type],'CIW - Summary'!H88,tblOtherCosts[Funding Type],"PFSA")</f>
        <v>75000</v>
      </c>
      <c r="L88" s="48" t="s">
        <v>653</v>
      </c>
      <c r="M88" s="39" t="s">
        <v>43</v>
      </c>
      <c r="N88" s="40" t="s">
        <v>130</v>
      </c>
      <c r="O88" s="26">
        <f>SUMIFS(tblOtherCosts[Total Cost],tblOtherCosts[Asset Category],'CIW - Summary'!L88,tblOtherCosts[Asset Type],'CIW - Summary'!N88,tblOtherCosts[Funding Type],"NFSA")</f>
        <v>0</v>
      </c>
    </row>
    <row r="89" spans="6:15" ht="15" customHeight="1" x14ac:dyDescent="0.25">
      <c r="F89" s="49" t="s">
        <v>653</v>
      </c>
      <c r="G89" s="41" t="s">
        <v>52</v>
      </c>
      <c r="H89" s="42" t="s">
        <v>19</v>
      </c>
      <c r="I89" s="26">
        <f>SUMIFS(tblOtherCosts[Total Cost],tblOtherCosts[Asset Category],'CIW - Summary'!F89,tblOtherCosts[Asset Type],'CIW - Summary'!H89,tblOtherCosts[Funding Type],"PFSA")</f>
        <v>0</v>
      </c>
      <c r="L89" s="49" t="s">
        <v>653</v>
      </c>
      <c r="M89" s="41" t="s">
        <v>52</v>
      </c>
      <c r="N89" s="42" t="s">
        <v>19</v>
      </c>
      <c r="O89" s="26">
        <f>SUMIFS(tblOtherCosts[Total Cost],tblOtherCosts[Asset Category],'CIW - Summary'!L89,tblOtherCosts[Asset Type],'CIW - Summary'!N89,tblOtherCosts[Funding Type],"NFSA")</f>
        <v>0</v>
      </c>
    </row>
    <row r="90" spans="6:15" x14ac:dyDescent="0.25">
      <c r="F90" s="48" t="s">
        <v>653</v>
      </c>
      <c r="G90" s="16" t="s">
        <v>60</v>
      </c>
      <c r="H90" s="24" t="s">
        <v>94</v>
      </c>
      <c r="I90" s="26">
        <f>SUMIFS(tblOtherCosts[Total Cost],tblOtherCosts[Asset Category],'CIW - Summary'!F90,tblOtherCosts[Asset Type],'CIW - Summary'!H90,tblOtherCosts[Funding Type],"PFSA")</f>
        <v>0</v>
      </c>
      <c r="L90" s="48" t="s">
        <v>653</v>
      </c>
      <c r="M90" s="16" t="s">
        <v>60</v>
      </c>
      <c r="N90" s="24" t="s">
        <v>94</v>
      </c>
      <c r="O90" s="26">
        <f>SUMIFS(tblOtherCosts[Total Cost],tblOtherCosts[Asset Category],'CIW - Summary'!L90,tblOtherCosts[Asset Type],'CIW - Summary'!N90,tblOtherCosts[Funding Type],"NFSA")</f>
        <v>0</v>
      </c>
    </row>
    <row r="91" spans="6:15" ht="15.75" thickBot="1" x14ac:dyDescent="0.3">
      <c r="F91" s="61"/>
      <c r="G91" s="11"/>
      <c r="H91" s="31"/>
      <c r="I91" s="12">
        <f>SUM(I88:I90)</f>
        <v>75000</v>
      </c>
      <c r="L91" s="61"/>
      <c r="M91" s="11"/>
      <c r="N91" s="31"/>
      <c r="O91" s="12">
        <f>SUM(O88:O90)</f>
        <v>0</v>
      </c>
    </row>
    <row r="92" spans="6:15" ht="16.5" thickTop="1" thickBot="1" x14ac:dyDescent="0.3">
      <c r="F92" s="43"/>
      <c r="G92" s="57"/>
      <c r="H92" s="57"/>
      <c r="I92" s="58"/>
      <c r="L92" s="43"/>
      <c r="M92" s="57"/>
      <c r="N92" s="57"/>
      <c r="O92" s="58"/>
    </row>
    <row r="93" spans="6:15" ht="16.5" thickBot="1" x14ac:dyDescent="0.3">
      <c r="F93" s="60" t="s">
        <v>241</v>
      </c>
      <c r="G93" s="59"/>
      <c r="H93" s="59"/>
      <c r="I93" s="44">
        <f>SUM(I21,I40,I46,I54,I62,I67,I79,I86,I91)</f>
        <v>11639336</v>
      </c>
      <c r="L93" s="60" t="s">
        <v>241</v>
      </c>
      <c r="M93" s="59"/>
      <c r="N93" s="59"/>
      <c r="O93" s="44">
        <f>SUM(O21,O40,O46,O54,O62,O67,O79,O86,O91)</f>
        <v>6313650</v>
      </c>
    </row>
    <row r="96" spans="6:15" ht="15.75" thickBot="1" x14ac:dyDescent="0.3"/>
    <row r="97" spans="6:9" ht="21" thickBot="1" x14ac:dyDescent="0.35">
      <c r="F97" s="145" t="s">
        <v>242</v>
      </c>
      <c r="G97" s="145"/>
      <c r="H97" s="145"/>
      <c r="I97" s="145"/>
    </row>
    <row r="98" spans="6:9" x14ac:dyDescent="0.25">
      <c r="F98" s="413" t="s">
        <v>3</v>
      </c>
      <c r="G98" s="413"/>
      <c r="H98" s="413"/>
      <c r="I98" s="26" t="str">
        <f>Start!G11</f>
        <v>100% Loan</v>
      </c>
    </row>
    <row r="99" spans="6:9" x14ac:dyDescent="0.25">
      <c r="F99" s="413" t="s">
        <v>243</v>
      </c>
      <c r="G99" s="413"/>
      <c r="H99" s="413"/>
      <c r="I99" s="26">
        <v>5689668</v>
      </c>
    </row>
    <row r="100" spans="6:9" x14ac:dyDescent="0.25">
      <c r="F100" s="413" t="s">
        <v>244</v>
      </c>
      <c r="G100" s="413"/>
      <c r="H100" s="413"/>
      <c r="I100" s="149" cm="1">
        <f t="array" ref="I100">_xlfn.SWITCH('CIW - Summary'!I98,'Model Controls'!B5,0.25*'CIW - Summary'!I93,'Model Controls'!B6,0,'Model Controls'!B7,0,'Model Controls'!B8,0,'Model Controls'!B9,0)</f>
        <v>0</v>
      </c>
    </row>
    <row r="101" spans="6:9" x14ac:dyDescent="0.25">
      <c r="F101" s="413" t="s">
        <v>245</v>
      </c>
      <c r="G101" s="413"/>
      <c r="H101" s="413"/>
      <c r="I101" s="26">
        <v>5689668</v>
      </c>
    </row>
    <row r="102" spans="6:9" x14ac:dyDescent="0.25">
      <c r="F102" s="413" t="s">
        <v>246</v>
      </c>
      <c r="G102" s="413"/>
      <c r="H102" s="413"/>
      <c r="I102" s="26">
        <v>0</v>
      </c>
    </row>
    <row r="103" spans="6:9" x14ac:dyDescent="0.25">
      <c r="F103" s="413" t="s">
        <v>247</v>
      </c>
      <c r="G103" s="413"/>
      <c r="H103" s="413"/>
      <c r="I103" s="149">
        <f>I93-SUM(I99:I102)</f>
        <v>260000</v>
      </c>
    </row>
    <row r="104" spans="6:9" x14ac:dyDescent="0.25">
      <c r="H104" t="s">
        <v>248</v>
      </c>
      <c r="I104" s="150">
        <f>SUM(I99:I103)</f>
        <v>11639336</v>
      </c>
    </row>
    <row r="105" spans="6:9" ht="16.5" thickBot="1" x14ac:dyDescent="0.3">
      <c r="I105" s="73"/>
    </row>
  </sheetData>
  <mergeCells count="6">
    <mergeCell ref="F103:H103"/>
    <mergeCell ref="F98:H98"/>
    <mergeCell ref="F99:H99"/>
    <mergeCell ref="F100:H100"/>
    <mergeCell ref="F101:H101"/>
    <mergeCell ref="F102:H102"/>
  </mergeCells>
  <pageMargins left="0.7" right="0.7" top="0.75" bottom="0.75" header="0.3" footer="0.3"/>
  <pageSetup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expression" priority="2" stopIfTrue="1" id="{0E6654A1-F44B-4EE6-BB5D-5B7CC363AA91}">
            <xm:f>$I$98='Model Controls'!$B$6</xm:f>
            <x14:dxf>
              <fill>
                <patternFill>
                  <bgColor theme="2"/>
                </patternFill>
              </fill>
            </x14:dxf>
          </x14:cfRule>
          <xm:sqref>I99:I100 I102:I103</xm:sqref>
        </x14:conditionalFormatting>
        <x14:conditionalFormatting xmlns:xm="http://schemas.microsoft.com/office/excel/2006/main">
          <x14:cfRule type="expression" priority="3" stopIfTrue="1" id="{69AE33E2-A0A6-4736-A0B1-775F108A7BDE}">
            <xm:f>OR($I$98='Model Controls'!$B$9,$I$98='Model Controls'!$B$8)</xm:f>
            <x14:dxf>
              <fill>
                <patternFill>
                  <bgColor theme="2"/>
                </patternFill>
              </fill>
            </x14:dxf>
          </x14:cfRule>
          <xm:sqref>I100:I102</xm:sqref>
        </x14:conditionalFormatting>
        <x14:conditionalFormatting xmlns:xm="http://schemas.microsoft.com/office/excel/2006/main">
          <x14:cfRule type="expression" priority="1" stopIfTrue="1" id="{D7C05B8E-9681-4CA8-905C-2B4157A4A658}">
            <xm:f>$I$98='Model Controls'!$B$5</xm:f>
            <x14:dxf>
              <fill>
                <patternFill>
                  <bgColor theme="2"/>
                </patternFill>
              </fill>
            </x14:dxf>
          </x14:cfRule>
          <xm:sqref>I100:I103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FCF0A-176C-43C6-87EE-36ECD5EEB360}">
  <sheetPr codeName="Sheet9">
    <tabColor theme="4" tint="0.79998168889431442"/>
  </sheetPr>
  <dimension ref="F6:AC99"/>
  <sheetViews>
    <sheetView showGridLines="0" zoomScaleNormal="100" workbookViewId="0">
      <selection activeCell="W59" sqref="W59"/>
    </sheetView>
  </sheetViews>
  <sheetFormatPr defaultRowHeight="15" x14ac:dyDescent="0.25"/>
  <cols>
    <col min="6" max="6" width="31.28515625" bestFit="1" customWidth="1"/>
    <col min="7" max="7" width="2.42578125" bestFit="1" customWidth="1"/>
    <col min="8" max="9" width="36.5703125" customWidth="1"/>
    <col min="10" max="16" width="14.42578125" customWidth="1"/>
    <col min="19" max="19" width="31.28515625" bestFit="1" customWidth="1"/>
    <col min="20" max="20" width="2.42578125" bestFit="1" customWidth="1"/>
    <col min="21" max="22" width="36.5703125" customWidth="1"/>
    <col min="23" max="29" width="14.42578125" customWidth="1"/>
    <col min="32" max="32" width="31.28515625" bestFit="1" customWidth="1"/>
    <col min="33" max="33" width="2.42578125" bestFit="1" customWidth="1"/>
    <col min="34" max="35" width="36.5703125" customWidth="1"/>
    <col min="36" max="42" width="14.42578125" customWidth="1"/>
  </cols>
  <sheetData>
    <row r="6" spans="6:29" ht="15.75" thickBot="1" x14ac:dyDescent="0.3"/>
    <row r="7" spans="6:29" ht="21" thickBot="1" x14ac:dyDescent="0.35">
      <c r="F7" s="145" t="s">
        <v>249</v>
      </c>
      <c r="G7" s="145"/>
      <c r="H7" s="145"/>
      <c r="I7" s="145"/>
      <c r="J7" s="145"/>
      <c r="K7" s="145"/>
      <c r="L7" s="145"/>
      <c r="M7" s="145"/>
      <c r="N7" s="145"/>
      <c r="O7" s="145"/>
      <c r="P7" s="145"/>
      <c r="Q7" s="145"/>
      <c r="R7" s="145"/>
      <c r="S7" s="145"/>
      <c r="T7" s="145"/>
      <c r="U7" s="145"/>
      <c r="V7" s="145"/>
      <c r="W7" s="145"/>
      <c r="X7" s="145"/>
      <c r="Y7" s="145"/>
      <c r="Z7" s="145"/>
      <c r="AA7" s="145"/>
      <c r="AB7" s="145"/>
      <c r="AC7" s="145"/>
    </row>
    <row r="8" spans="6:29" ht="15.75" thickBot="1" x14ac:dyDescent="0.3"/>
    <row r="9" spans="6:29" ht="21" thickBot="1" x14ac:dyDescent="0.35">
      <c r="F9" s="145" t="s">
        <v>234</v>
      </c>
      <c r="G9" s="145"/>
      <c r="H9" s="145"/>
      <c r="I9" s="145"/>
      <c r="J9" s="145"/>
      <c r="K9" s="145"/>
      <c r="L9" s="145"/>
      <c r="M9" s="145"/>
      <c r="N9" s="145"/>
      <c r="O9" s="145"/>
      <c r="P9" s="145"/>
      <c r="S9" s="145" t="s">
        <v>235</v>
      </c>
      <c r="T9" s="145"/>
      <c r="U9" s="145"/>
      <c r="V9" s="145"/>
      <c r="W9" s="145"/>
      <c r="X9" s="145"/>
      <c r="Y9" s="145"/>
      <c r="Z9" s="145"/>
      <c r="AA9" s="145"/>
      <c r="AB9" s="145"/>
      <c r="AC9" s="145"/>
    </row>
    <row r="10" spans="6:29" ht="21" thickBot="1" x14ac:dyDescent="0.35">
      <c r="F10" s="145" t="s">
        <v>236</v>
      </c>
      <c r="G10" s="145"/>
      <c r="H10" s="145"/>
      <c r="I10" s="145"/>
      <c r="J10" s="145"/>
      <c r="K10" s="145"/>
      <c r="L10" s="145"/>
      <c r="M10" s="145"/>
      <c r="N10" s="145"/>
      <c r="O10" s="145"/>
      <c r="P10" s="145"/>
      <c r="S10" s="145" t="s">
        <v>236</v>
      </c>
      <c r="T10" s="145"/>
      <c r="U10" s="145"/>
      <c r="V10" s="145"/>
      <c r="W10" s="145"/>
      <c r="X10" s="145"/>
      <c r="Y10" s="145"/>
      <c r="Z10" s="145"/>
      <c r="AA10" s="145"/>
      <c r="AB10" s="145"/>
      <c r="AC10" s="145"/>
    </row>
    <row r="11" spans="6:29" ht="18.75" thickBot="1" x14ac:dyDescent="0.3">
      <c r="F11" s="54"/>
      <c r="G11" s="55"/>
      <c r="H11" s="56"/>
      <c r="I11" s="3" t="s">
        <v>237</v>
      </c>
      <c r="J11" s="3"/>
      <c r="K11" s="3"/>
      <c r="L11" s="3"/>
      <c r="M11" s="3"/>
      <c r="N11" s="3"/>
      <c r="O11" s="3"/>
      <c r="P11" s="3"/>
      <c r="S11" s="54"/>
      <c r="T11" s="55"/>
      <c r="U11" s="56"/>
      <c r="V11" s="3" t="s">
        <v>237</v>
      </c>
      <c r="W11" s="3"/>
      <c r="X11" s="3"/>
      <c r="Y11" s="3"/>
      <c r="Z11" s="3"/>
      <c r="AA11" s="3"/>
      <c r="AB11" s="3"/>
      <c r="AC11" s="3"/>
    </row>
    <row r="12" spans="6:29" ht="15.75" thickTop="1" x14ac:dyDescent="0.25">
      <c r="F12" s="50" t="s">
        <v>42</v>
      </c>
      <c r="G12" s="51"/>
      <c r="H12" s="51"/>
      <c r="I12" s="4"/>
      <c r="J12" s="62">
        <f>Start!$G$10</f>
        <v>2023</v>
      </c>
      <c r="K12" s="62">
        <f>J12+1</f>
        <v>2024</v>
      </c>
      <c r="L12" s="62">
        <f>K12+1</f>
        <v>2025</v>
      </c>
      <c r="M12" s="62">
        <f>L12+1</f>
        <v>2026</v>
      </c>
      <c r="N12" s="62">
        <f>M12+1</f>
        <v>2027</v>
      </c>
      <c r="O12" s="62">
        <f>N12+1</f>
        <v>2028</v>
      </c>
      <c r="P12" s="62" t="s">
        <v>250</v>
      </c>
      <c r="S12" s="50" t="s">
        <v>42</v>
      </c>
      <c r="T12" s="51"/>
      <c r="U12" s="51"/>
      <c r="V12" s="4"/>
      <c r="W12" s="62">
        <f t="shared" ref="W12:AB12" si="0">J12</f>
        <v>2023</v>
      </c>
      <c r="X12" s="62">
        <f>K12</f>
        <v>2024</v>
      </c>
      <c r="Y12" s="62">
        <f t="shared" si="0"/>
        <v>2025</v>
      </c>
      <c r="Z12" s="62">
        <f t="shared" si="0"/>
        <v>2026</v>
      </c>
      <c r="AA12" s="62">
        <f t="shared" si="0"/>
        <v>2027</v>
      </c>
      <c r="AB12" s="62">
        <f t="shared" si="0"/>
        <v>2028</v>
      </c>
      <c r="AC12" s="62" t="s">
        <v>250</v>
      </c>
    </row>
    <row r="13" spans="6:29" x14ac:dyDescent="0.25">
      <c r="F13" s="45" t="s">
        <v>42</v>
      </c>
      <c r="G13" s="5" t="s">
        <v>43</v>
      </c>
      <c r="H13" s="6" t="s">
        <v>44</v>
      </c>
      <c r="I13" s="7">
        <f>'CIW - Summary'!I13</f>
        <v>0</v>
      </c>
      <c r="J13" s="110"/>
      <c r="K13" s="7"/>
      <c r="L13" s="7"/>
      <c r="M13" s="7"/>
      <c r="N13" s="7"/>
      <c r="O13" s="7"/>
      <c r="P13" s="88">
        <f>SUM(K13:O13)</f>
        <v>0</v>
      </c>
      <c r="S13" s="45" t="s">
        <v>42</v>
      </c>
      <c r="T13" s="5" t="s">
        <v>43</v>
      </c>
      <c r="U13" s="6" t="s">
        <v>44</v>
      </c>
      <c r="V13" s="88">
        <f>'CIW - Summary'!O13</f>
        <v>0</v>
      </c>
      <c r="W13" s="7">
        <v>0</v>
      </c>
      <c r="X13" s="7"/>
      <c r="Y13" s="7"/>
      <c r="Z13" s="7"/>
      <c r="AA13" s="7"/>
      <c r="AB13" s="7"/>
      <c r="AC13" s="88">
        <f t="shared" ref="AC13:AC21" si="1">SUM(W13:AB13)</f>
        <v>0</v>
      </c>
    </row>
    <row r="14" spans="6:29" x14ac:dyDescent="0.25">
      <c r="F14" s="46" t="s">
        <v>42</v>
      </c>
      <c r="G14" s="5" t="s">
        <v>52</v>
      </c>
      <c r="H14" s="6" t="s">
        <v>53</v>
      </c>
      <c r="I14" s="7">
        <f>'CIW - Summary'!I14</f>
        <v>0</v>
      </c>
      <c r="J14" s="110"/>
      <c r="K14" s="7"/>
      <c r="L14" s="7"/>
      <c r="M14" s="7"/>
      <c r="N14" s="7"/>
      <c r="O14" s="7"/>
      <c r="P14" s="88">
        <f t="shared" ref="P14:P20" si="2">SUM(K14:O14)</f>
        <v>0</v>
      </c>
      <c r="S14" s="46" t="s">
        <v>42</v>
      </c>
      <c r="T14" s="5" t="s">
        <v>52</v>
      </c>
      <c r="U14" s="6" t="s">
        <v>53</v>
      </c>
      <c r="V14" s="88">
        <f>'CIW - Summary'!O14</f>
        <v>28000</v>
      </c>
      <c r="W14" s="7">
        <v>0</v>
      </c>
      <c r="X14" s="7">
        <v>5600</v>
      </c>
      <c r="Y14" s="7">
        <v>9800</v>
      </c>
      <c r="Z14" s="7">
        <v>7000</v>
      </c>
      <c r="AA14" s="7">
        <v>4200</v>
      </c>
      <c r="AB14" s="7">
        <v>1400</v>
      </c>
      <c r="AC14" s="88">
        <f t="shared" si="1"/>
        <v>28000</v>
      </c>
    </row>
    <row r="15" spans="6:29" x14ac:dyDescent="0.25">
      <c r="F15" s="46" t="s">
        <v>42</v>
      </c>
      <c r="G15" s="5" t="s">
        <v>60</v>
      </c>
      <c r="H15" s="8" t="s">
        <v>61</v>
      </c>
      <c r="I15" s="7">
        <f>'CIW - Summary'!I15</f>
        <v>0</v>
      </c>
      <c r="J15" s="110"/>
      <c r="K15" s="7"/>
      <c r="L15" s="7"/>
      <c r="M15" s="7"/>
      <c r="N15" s="7"/>
      <c r="O15" s="7"/>
      <c r="P15" s="88">
        <f t="shared" si="2"/>
        <v>0</v>
      </c>
      <c r="S15" s="46" t="s">
        <v>42</v>
      </c>
      <c r="T15" s="5" t="s">
        <v>60</v>
      </c>
      <c r="U15" s="8" t="s">
        <v>61</v>
      </c>
      <c r="V15" s="88">
        <f>'CIW - Summary'!O15</f>
        <v>0</v>
      </c>
      <c r="W15" s="7">
        <v>0</v>
      </c>
      <c r="X15" s="7">
        <v>8400</v>
      </c>
      <c r="Y15" s="7">
        <v>14700</v>
      </c>
      <c r="Z15" s="7">
        <v>10500</v>
      </c>
      <c r="AA15" s="7">
        <v>6300</v>
      </c>
      <c r="AB15" s="7">
        <v>2100</v>
      </c>
      <c r="AC15" s="88">
        <f t="shared" si="1"/>
        <v>42000</v>
      </c>
    </row>
    <row r="16" spans="6:29" x14ac:dyDescent="0.25">
      <c r="F16" s="46" t="s">
        <v>42</v>
      </c>
      <c r="G16" s="5" t="s">
        <v>67</v>
      </c>
      <c r="H16" s="8" t="s">
        <v>238</v>
      </c>
      <c r="I16" s="7">
        <f>'CIW - Summary'!I16</f>
        <v>418400</v>
      </c>
      <c r="J16" s="110"/>
      <c r="K16" s="7">
        <v>20920</v>
      </c>
      <c r="L16" s="7">
        <v>62760</v>
      </c>
      <c r="M16" s="7">
        <v>125520</v>
      </c>
      <c r="N16" s="7">
        <v>167360</v>
      </c>
      <c r="O16" s="7">
        <v>41840</v>
      </c>
      <c r="P16" s="88">
        <f t="shared" si="2"/>
        <v>418400</v>
      </c>
      <c r="S16" s="46" t="s">
        <v>42</v>
      </c>
      <c r="T16" s="5" t="s">
        <v>67</v>
      </c>
      <c r="U16" s="8" t="s">
        <v>238</v>
      </c>
      <c r="V16" s="88">
        <f>'CIW - Summary'!O16</f>
        <v>0</v>
      </c>
      <c r="W16" s="7">
        <v>0</v>
      </c>
      <c r="X16" s="7">
        <v>57090</v>
      </c>
      <c r="Y16" s="7">
        <v>99908</v>
      </c>
      <c r="Z16" s="7">
        <v>71362</v>
      </c>
      <c r="AA16" s="7">
        <v>42818</v>
      </c>
      <c r="AB16" s="7">
        <v>14272</v>
      </c>
      <c r="AC16" s="88">
        <f t="shared" si="1"/>
        <v>285450</v>
      </c>
    </row>
    <row r="17" spans="6:29" x14ac:dyDescent="0.25">
      <c r="F17" s="46" t="s">
        <v>42</v>
      </c>
      <c r="G17" s="5" t="s">
        <v>73</v>
      </c>
      <c r="H17" s="8" t="s">
        <v>74</v>
      </c>
      <c r="I17" s="7">
        <f>'CIW - Summary'!I17</f>
        <v>0</v>
      </c>
      <c r="J17" s="110"/>
      <c r="K17" s="7"/>
      <c r="L17" s="7"/>
      <c r="M17" s="7"/>
      <c r="N17" s="7"/>
      <c r="O17" s="7"/>
      <c r="P17" s="88">
        <f t="shared" si="2"/>
        <v>0</v>
      </c>
      <c r="S17" s="46" t="s">
        <v>42</v>
      </c>
      <c r="T17" s="5" t="s">
        <v>73</v>
      </c>
      <c r="U17" s="8" t="s">
        <v>74</v>
      </c>
      <c r="V17" s="88">
        <f>'CIW - Summary'!O17</f>
        <v>0</v>
      </c>
      <c r="W17" s="7">
        <v>0</v>
      </c>
      <c r="X17" s="7"/>
      <c r="Y17" s="7"/>
      <c r="Z17" s="7"/>
      <c r="AA17" s="7"/>
      <c r="AB17" s="7"/>
      <c r="AC17" s="88">
        <f t="shared" si="1"/>
        <v>0</v>
      </c>
    </row>
    <row r="18" spans="6:29" x14ac:dyDescent="0.25">
      <c r="F18" s="46" t="s">
        <v>42</v>
      </c>
      <c r="G18" s="5" t="s">
        <v>81</v>
      </c>
      <c r="H18" s="8" t="s">
        <v>82</v>
      </c>
      <c r="I18" s="7">
        <f>'CIW - Summary'!I18</f>
        <v>0</v>
      </c>
      <c r="J18" s="110"/>
      <c r="K18" s="7"/>
      <c r="L18" s="7"/>
      <c r="M18" s="7"/>
      <c r="N18" s="7"/>
      <c r="O18" s="7"/>
      <c r="P18" s="88">
        <f t="shared" si="2"/>
        <v>0</v>
      </c>
      <c r="S18" s="46" t="s">
        <v>42</v>
      </c>
      <c r="T18" s="5" t="s">
        <v>81</v>
      </c>
      <c r="U18" s="8" t="s">
        <v>82</v>
      </c>
      <c r="V18" s="88">
        <f>'CIW - Summary'!O18</f>
        <v>0</v>
      </c>
      <c r="W18" s="7">
        <v>0</v>
      </c>
      <c r="X18" s="7"/>
      <c r="Y18" s="7"/>
      <c r="Z18" s="7"/>
      <c r="AA18" s="7"/>
      <c r="AB18" s="7"/>
      <c r="AC18" s="88">
        <f t="shared" si="1"/>
        <v>0</v>
      </c>
    </row>
    <row r="19" spans="6:29" x14ac:dyDescent="0.25">
      <c r="F19" s="46" t="s">
        <v>42</v>
      </c>
      <c r="G19" s="5" t="s">
        <v>87</v>
      </c>
      <c r="H19" s="8" t="s">
        <v>88</v>
      </c>
      <c r="I19" s="7">
        <f>'CIW - Summary'!I19</f>
        <v>0</v>
      </c>
      <c r="J19" s="110"/>
      <c r="K19" s="7"/>
      <c r="L19" s="7"/>
      <c r="M19" s="7"/>
      <c r="N19" s="7"/>
      <c r="O19" s="7"/>
      <c r="P19" s="88">
        <f t="shared" si="2"/>
        <v>0</v>
      </c>
      <c r="S19" s="46" t="s">
        <v>42</v>
      </c>
      <c r="T19" s="5" t="s">
        <v>87</v>
      </c>
      <c r="U19" s="8" t="s">
        <v>88</v>
      </c>
      <c r="V19" s="88">
        <f>'CIW - Summary'!O19</f>
        <v>0</v>
      </c>
      <c r="W19" s="7">
        <v>0</v>
      </c>
      <c r="X19" s="7"/>
      <c r="Y19" s="7"/>
      <c r="Z19" s="7"/>
      <c r="AA19" s="7"/>
      <c r="AB19" s="7"/>
      <c r="AC19" s="88">
        <f t="shared" si="1"/>
        <v>0</v>
      </c>
    </row>
    <row r="20" spans="6:29" x14ac:dyDescent="0.25">
      <c r="F20" s="47" t="s">
        <v>42</v>
      </c>
      <c r="G20" s="5" t="s">
        <v>93</v>
      </c>
      <c r="H20" s="8" t="s">
        <v>94</v>
      </c>
      <c r="I20" s="7">
        <f>'CIW - Summary'!I20</f>
        <v>2317936</v>
      </c>
      <c r="J20" s="110"/>
      <c r="K20" s="7">
        <v>9846</v>
      </c>
      <c r="L20" s="7">
        <v>29537</v>
      </c>
      <c r="M20" s="7">
        <v>59074</v>
      </c>
      <c r="N20" s="7">
        <v>78766</v>
      </c>
      <c r="O20" s="7">
        <v>19691</v>
      </c>
      <c r="P20" s="88">
        <f t="shared" si="2"/>
        <v>196914</v>
      </c>
      <c r="S20" s="47" t="s">
        <v>42</v>
      </c>
      <c r="T20" s="5" t="s">
        <v>93</v>
      </c>
      <c r="U20" s="8" t="s">
        <v>94</v>
      </c>
      <c r="V20" s="88">
        <f>'CIW - Summary'!O20</f>
        <v>0</v>
      </c>
      <c r="W20" s="7">
        <v>0</v>
      </c>
      <c r="X20" s="7"/>
      <c r="Y20" s="7"/>
      <c r="Z20" s="7"/>
      <c r="AA20" s="7"/>
      <c r="AB20" s="7"/>
      <c r="AC20" s="88">
        <f t="shared" si="1"/>
        <v>0</v>
      </c>
    </row>
    <row r="21" spans="6:29" ht="15.75" thickBot="1" x14ac:dyDescent="0.3">
      <c r="F21" s="9"/>
      <c r="G21" s="10"/>
      <c r="H21" s="11"/>
      <c r="I21" s="12">
        <f t="shared" ref="I21:O21" si="3">SUM(I13:I20)</f>
        <v>2736336</v>
      </c>
      <c r="J21" s="111">
        <f t="shared" si="3"/>
        <v>0</v>
      </c>
      <c r="K21" s="12">
        <f t="shared" si="3"/>
        <v>30766</v>
      </c>
      <c r="L21" s="12">
        <f t="shared" si="3"/>
        <v>92297</v>
      </c>
      <c r="M21" s="12">
        <f t="shared" si="3"/>
        <v>184594</v>
      </c>
      <c r="N21" s="12">
        <f t="shared" si="3"/>
        <v>246126</v>
      </c>
      <c r="O21" s="12">
        <f t="shared" si="3"/>
        <v>61531</v>
      </c>
      <c r="P21" s="12">
        <f>SUM(J21:O21)</f>
        <v>615314</v>
      </c>
      <c r="S21" s="9"/>
      <c r="T21" s="10"/>
      <c r="U21" s="11"/>
      <c r="V21" s="12">
        <f t="shared" ref="V21:AB21" si="4">SUM(V13:V20)</f>
        <v>28000</v>
      </c>
      <c r="W21" s="12">
        <f t="shared" si="4"/>
        <v>0</v>
      </c>
      <c r="X21" s="12">
        <f t="shared" si="4"/>
        <v>71090</v>
      </c>
      <c r="Y21" s="12">
        <f t="shared" si="4"/>
        <v>124408</v>
      </c>
      <c r="Z21" s="12">
        <f t="shared" si="4"/>
        <v>88862</v>
      </c>
      <c r="AA21" s="12">
        <f t="shared" si="4"/>
        <v>53318</v>
      </c>
      <c r="AB21" s="12">
        <f t="shared" si="4"/>
        <v>17772</v>
      </c>
      <c r="AC21" s="12">
        <f t="shared" si="1"/>
        <v>355450</v>
      </c>
    </row>
    <row r="22" spans="6:29" ht="15.75" thickTop="1" x14ac:dyDescent="0.25">
      <c r="F22" s="50" t="s">
        <v>98</v>
      </c>
      <c r="G22" s="51"/>
      <c r="H22" s="52"/>
      <c r="I22" s="13"/>
      <c r="J22" s="112">
        <f>Start!$G$10</f>
        <v>2023</v>
      </c>
      <c r="K22" s="62">
        <f>J22+1</f>
        <v>2024</v>
      </c>
      <c r="L22" s="62">
        <f>K22+1</f>
        <v>2025</v>
      </c>
      <c r="M22" s="62">
        <f>L22+1</f>
        <v>2026</v>
      </c>
      <c r="N22" s="62">
        <f>M22+1</f>
        <v>2027</v>
      </c>
      <c r="O22" s="62">
        <f>N22+1</f>
        <v>2028</v>
      </c>
      <c r="P22" s="62" t="s">
        <v>250</v>
      </c>
      <c r="S22" s="50" t="s">
        <v>98</v>
      </c>
      <c r="T22" s="51"/>
      <c r="U22" s="52"/>
      <c r="V22" s="89"/>
      <c r="W22" s="62">
        <f>W12</f>
        <v>2023</v>
      </c>
      <c r="X22" s="62">
        <f>K22</f>
        <v>2024</v>
      </c>
      <c r="Y22" s="62">
        <f>L22</f>
        <v>2025</v>
      </c>
      <c r="Z22" s="62">
        <f>M22</f>
        <v>2026</v>
      </c>
      <c r="AA22" s="62">
        <f>N22</f>
        <v>2027</v>
      </c>
      <c r="AB22" s="62">
        <f>O22</f>
        <v>2028</v>
      </c>
      <c r="AC22" s="62" t="s">
        <v>250</v>
      </c>
    </row>
    <row r="23" spans="6:29" x14ac:dyDescent="0.25">
      <c r="F23" s="45" t="s">
        <v>98</v>
      </c>
      <c r="G23" s="14" t="s">
        <v>43</v>
      </c>
      <c r="H23" s="15" t="s">
        <v>99</v>
      </c>
      <c r="I23" s="7">
        <f>'CIW - Summary'!I23</f>
        <v>0</v>
      </c>
      <c r="J23" s="110"/>
      <c r="K23" s="7"/>
      <c r="L23" s="7"/>
      <c r="M23" s="7"/>
      <c r="N23" s="7"/>
      <c r="O23" s="7"/>
      <c r="P23" s="88">
        <f t="shared" ref="P23:P39" si="5">SUM(K23:O23)</f>
        <v>0</v>
      </c>
      <c r="S23" s="45" t="s">
        <v>98</v>
      </c>
      <c r="T23" s="14" t="s">
        <v>43</v>
      </c>
      <c r="U23" s="15" t="s">
        <v>99</v>
      </c>
      <c r="V23" s="88">
        <f>'CIW - Summary'!O23</f>
        <v>0</v>
      </c>
      <c r="W23" s="7">
        <v>0</v>
      </c>
      <c r="X23" s="7"/>
      <c r="Y23" s="7"/>
      <c r="Z23" s="7"/>
      <c r="AA23" s="7"/>
      <c r="AB23" s="7"/>
      <c r="AC23" s="88">
        <f t="shared" ref="AC23:AC40" si="6">SUM(W23:AB23)</f>
        <v>0</v>
      </c>
    </row>
    <row r="24" spans="6:29" x14ac:dyDescent="0.25">
      <c r="F24" s="46" t="s">
        <v>98</v>
      </c>
      <c r="G24" s="14" t="s">
        <v>52</v>
      </c>
      <c r="H24" s="15" t="s">
        <v>104</v>
      </c>
      <c r="I24" s="7">
        <f>'CIW - Summary'!I24</f>
        <v>0</v>
      </c>
      <c r="J24" s="110"/>
      <c r="K24" s="7"/>
      <c r="L24" s="7"/>
      <c r="M24" s="7"/>
      <c r="N24" s="7"/>
      <c r="O24" s="7"/>
      <c r="P24" s="88">
        <f t="shared" si="5"/>
        <v>0</v>
      </c>
      <c r="S24" s="46" t="s">
        <v>98</v>
      </c>
      <c r="T24" s="14" t="s">
        <v>52</v>
      </c>
      <c r="U24" s="15" t="s">
        <v>104</v>
      </c>
      <c r="V24" s="88">
        <f>'CIW - Summary'!O24</f>
        <v>0</v>
      </c>
      <c r="W24" s="7">
        <v>0</v>
      </c>
      <c r="X24" s="7"/>
      <c r="Y24" s="7"/>
      <c r="Z24" s="7"/>
      <c r="AA24" s="7"/>
      <c r="AB24" s="7"/>
      <c r="AC24" s="88">
        <f t="shared" si="6"/>
        <v>0</v>
      </c>
    </row>
    <row r="25" spans="6:29" x14ac:dyDescent="0.25">
      <c r="F25" s="46" t="s">
        <v>98</v>
      </c>
      <c r="G25" s="14" t="s">
        <v>60</v>
      </c>
      <c r="H25" s="15" t="s">
        <v>108</v>
      </c>
      <c r="I25" s="7">
        <f>'CIW - Summary'!I25</f>
        <v>0</v>
      </c>
      <c r="J25" s="110"/>
      <c r="K25" s="7"/>
      <c r="L25" s="7"/>
      <c r="M25" s="7"/>
      <c r="N25" s="7"/>
      <c r="O25" s="7"/>
      <c r="P25" s="88">
        <f t="shared" si="5"/>
        <v>0</v>
      </c>
      <c r="S25" s="46" t="s">
        <v>98</v>
      </c>
      <c r="T25" s="14" t="s">
        <v>60</v>
      </c>
      <c r="U25" s="15" t="s">
        <v>108</v>
      </c>
      <c r="V25" s="88">
        <f>'CIW - Summary'!O25</f>
        <v>0</v>
      </c>
      <c r="W25" s="7">
        <v>0</v>
      </c>
      <c r="X25" s="7"/>
      <c r="Y25" s="7"/>
      <c r="Z25" s="7"/>
      <c r="AA25" s="7"/>
      <c r="AB25" s="7"/>
      <c r="AC25" s="88">
        <f t="shared" si="6"/>
        <v>0</v>
      </c>
    </row>
    <row r="26" spans="6:29" x14ac:dyDescent="0.25">
      <c r="F26" s="46" t="s">
        <v>98</v>
      </c>
      <c r="G26" s="14" t="s">
        <v>67</v>
      </c>
      <c r="H26" s="15" t="s">
        <v>114</v>
      </c>
      <c r="I26" s="7">
        <f>'CIW - Summary'!I26</f>
        <v>0</v>
      </c>
      <c r="J26" s="110"/>
      <c r="K26" s="7"/>
      <c r="L26" s="7"/>
      <c r="M26" s="7"/>
      <c r="N26" s="7"/>
      <c r="O26" s="7"/>
      <c r="P26" s="88">
        <f t="shared" si="5"/>
        <v>0</v>
      </c>
      <c r="S26" s="46" t="s">
        <v>98</v>
      </c>
      <c r="T26" s="14" t="s">
        <v>67</v>
      </c>
      <c r="U26" s="15" t="s">
        <v>114</v>
      </c>
      <c r="V26" s="88">
        <f>'CIW - Summary'!O26</f>
        <v>0</v>
      </c>
      <c r="W26" s="7">
        <v>0</v>
      </c>
      <c r="X26" s="7"/>
      <c r="Y26" s="7"/>
      <c r="Z26" s="7"/>
      <c r="AA26" s="7"/>
      <c r="AB26" s="7"/>
      <c r="AC26" s="88">
        <f t="shared" si="6"/>
        <v>0</v>
      </c>
    </row>
    <row r="27" spans="6:29" x14ac:dyDescent="0.25">
      <c r="F27" s="46" t="s">
        <v>98</v>
      </c>
      <c r="G27" s="14" t="s">
        <v>76</v>
      </c>
      <c r="H27" s="15" t="s">
        <v>118</v>
      </c>
      <c r="I27" s="7">
        <f>'CIW - Summary'!I27</f>
        <v>0</v>
      </c>
      <c r="J27" s="110"/>
      <c r="K27" s="7"/>
      <c r="L27" s="7"/>
      <c r="M27" s="7"/>
      <c r="N27" s="7"/>
      <c r="O27" s="7"/>
      <c r="P27" s="88">
        <f t="shared" si="5"/>
        <v>0</v>
      </c>
      <c r="S27" s="46" t="s">
        <v>98</v>
      </c>
      <c r="T27" s="14" t="s">
        <v>76</v>
      </c>
      <c r="U27" s="15" t="s">
        <v>118</v>
      </c>
      <c r="V27" s="88">
        <f>'CIW - Summary'!O27</f>
        <v>0</v>
      </c>
      <c r="W27" s="7">
        <v>0</v>
      </c>
      <c r="X27" s="7"/>
      <c r="Y27" s="7"/>
      <c r="Z27" s="7"/>
      <c r="AA27" s="7"/>
      <c r="AB27" s="7"/>
      <c r="AC27" s="88">
        <f t="shared" si="6"/>
        <v>0</v>
      </c>
    </row>
    <row r="28" spans="6:29" x14ac:dyDescent="0.25">
      <c r="F28" s="46" t="s">
        <v>98</v>
      </c>
      <c r="G28" s="14" t="s">
        <v>81</v>
      </c>
      <c r="H28" s="15" t="s">
        <v>239</v>
      </c>
      <c r="I28" s="7">
        <f>'CIW - Summary'!I28</f>
        <v>0</v>
      </c>
      <c r="J28" s="110"/>
      <c r="K28" s="7"/>
      <c r="L28" s="7"/>
      <c r="M28" s="7"/>
      <c r="N28" s="7"/>
      <c r="O28" s="7"/>
      <c r="P28" s="88">
        <f t="shared" si="5"/>
        <v>0</v>
      </c>
      <c r="S28" s="46" t="s">
        <v>98</v>
      </c>
      <c r="T28" s="14" t="s">
        <v>81</v>
      </c>
      <c r="U28" s="15" t="s">
        <v>239</v>
      </c>
      <c r="V28" s="88">
        <f>'CIW - Summary'!O28</f>
        <v>0</v>
      </c>
      <c r="W28" s="7">
        <v>0</v>
      </c>
      <c r="X28" s="7"/>
      <c r="Y28" s="7"/>
      <c r="Z28" s="7"/>
      <c r="AA28" s="7"/>
      <c r="AB28" s="7"/>
      <c r="AC28" s="88">
        <f t="shared" si="6"/>
        <v>0</v>
      </c>
    </row>
    <row r="29" spans="6:29" x14ac:dyDescent="0.25">
      <c r="F29" s="46" t="s">
        <v>98</v>
      </c>
      <c r="G29" s="14" t="s">
        <v>87</v>
      </c>
      <c r="H29" s="15" t="s">
        <v>125</v>
      </c>
      <c r="I29" s="7">
        <f>'CIW - Summary'!I29</f>
        <v>0</v>
      </c>
      <c r="J29" s="110"/>
      <c r="K29" s="7"/>
      <c r="L29" s="7"/>
      <c r="M29" s="7"/>
      <c r="N29" s="7"/>
      <c r="O29" s="7"/>
      <c r="P29" s="88">
        <f t="shared" si="5"/>
        <v>0</v>
      </c>
      <c r="S29" s="46" t="s">
        <v>98</v>
      </c>
      <c r="T29" s="14" t="s">
        <v>87</v>
      </c>
      <c r="U29" s="15" t="s">
        <v>125</v>
      </c>
      <c r="V29" s="88">
        <f>'CIW - Summary'!O29</f>
        <v>0</v>
      </c>
      <c r="W29" s="7">
        <v>0</v>
      </c>
      <c r="X29" s="7"/>
      <c r="Y29" s="7"/>
      <c r="Z29" s="7"/>
      <c r="AA29" s="7"/>
      <c r="AB29" s="7"/>
      <c r="AC29" s="88">
        <f t="shared" si="6"/>
        <v>0</v>
      </c>
    </row>
    <row r="30" spans="6:29" x14ac:dyDescent="0.25">
      <c r="F30" s="46" t="s">
        <v>98</v>
      </c>
      <c r="G30" s="14" t="s">
        <v>93</v>
      </c>
      <c r="H30" s="15" t="s">
        <v>128</v>
      </c>
      <c r="I30" s="7">
        <f>'CIW - Summary'!I30</f>
        <v>7670000</v>
      </c>
      <c r="J30" s="110"/>
      <c r="K30" s="7">
        <v>383500</v>
      </c>
      <c r="L30" s="7">
        <v>1150500</v>
      </c>
      <c r="M30" s="7">
        <v>2301000</v>
      </c>
      <c r="N30" s="7">
        <v>3068000</v>
      </c>
      <c r="O30" s="7">
        <v>767000</v>
      </c>
      <c r="P30" s="88">
        <f t="shared" si="5"/>
        <v>7670000</v>
      </c>
      <c r="S30" s="46" t="s">
        <v>98</v>
      </c>
      <c r="T30" s="14" t="s">
        <v>93</v>
      </c>
      <c r="U30" s="15" t="s">
        <v>128</v>
      </c>
      <c r="V30" s="88">
        <f>'CIW - Summary'!O30</f>
        <v>1000000</v>
      </c>
      <c r="W30" s="7">
        <v>0</v>
      </c>
      <c r="X30" s="7">
        <v>200000</v>
      </c>
      <c r="Y30" s="7">
        <v>350000</v>
      </c>
      <c r="Z30" s="7">
        <v>250000</v>
      </c>
      <c r="AA30" s="7">
        <v>150000</v>
      </c>
      <c r="AB30" s="7">
        <v>50000</v>
      </c>
      <c r="AC30" s="88">
        <f t="shared" si="6"/>
        <v>1000000</v>
      </c>
    </row>
    <row r="31" spans="6:29" x14ac:dyDescent="0.25">
      <c r="F31" s="46" t="s">
        <v>98</v>
      </c>
      <c r="G31" s="14" t="s">
        <v>100</v>
      </c>
      <c r="H31" s="15" t="s">
        <v>131</v>
      </c>
      <c r="I31" s="7">
        <f>'CIW - Summary'!I31</f>
        <v>0</v>
      </c>
      <c r="J31" s="110"/>
      <c r="K31" s="7"/>
      <c r="L31" s="7"/>
      <c r="M31" s="7"/>
      <c r="N31" s="7"/>
      <c r="O31" s="7"/>
      <c r="P31" s="88">
        <f t="shared" si="5"/>
        <v>0</v>
      </c>
      <c r="S31" s="46" t="s">
        <v>98</v>
      </c>
      <c r="T31" s="14" t="s">
        <v>100</v>
      </c>
      <c r="U31" s="15" t="s">
        <v>131</v>
      </c>
      <c r="V31" s="88">
        <f>'CIW - Summary'!O31</f>
        <v>0</v>
      </c>
      <c r="W31" s="7">
        <v>0</v>
      </c>
      <c r="X31" s="7"/>
      <c r="Y31" s="7"/>
      <c r="Z31" s="7"/>
      <c r="AA31" s="7"/>
      <c r="AB31" s="7"/>
      <c r="AC31" s="88">
        <f t="shared" si="6"/>
        <v>0</v>
      </c>
    </row>
    <row r="32" spans="6:29" x14ac:dyDescent="0.25">
      <c r="F32" s="46" t="s">
        <v>98</v>
      </c>
      <c r="G32" s="14" t="s">
        <v>105</v>
      </c>
      <c r="H32" s="15" t="s">
        <v>132</v>
      </c>
      <c r="I32" s="7">
        <f>'CIW - Summary'!I32</f>
        <v>0</v>
      </c>
      <c r="J32" s="110"/>
      <c r="K32" s="7"/>
      <c r="L32" s="7"/>
      <c r="M32" s="7"/>
      <c r="N32" s="7"/>
      <c r="O32" s="7"/>
      <c r="P32" s="88">
        <f t="shared" si="5"/>
        <v>0</v>
      </c>
      <c r="S32" s="46" t="s">
        <v>98</v>
      </c>
      <c r="T32" s="14" t="s">
        <v>105</v>
      </c>
      <c r="U32" s="15" t="s">
        <v>132</v>
      </c>
      <c r="V32" s="88">
        <f>'CIW - Summary'!O32</f>
        <v>0</v>
      </c>
      <c r="W32" s="7">
        <v>0</v>
      </c>
      <c r="X32" s="7"/>
      <c r="Y32" s="7"/>
      <c r="Z32" s="7"/>
      <c r="AA32" s="7"/>
      <c r="AB32" s="7"/>
      <c r="AC32" s="88">
        <f t="shared" si="6"/>
        <v>0</v>
      </c>
    </row>
    <row r="33" spans="6:29" x14ac:dyDescent="0.25">
      <c r="F33" s="46" t="s">
        <v>98</v>
      </c>
      <c r="G33" s="14" t="s">
        <v>133</v>
      </c>
      <c r="H33" s="15" t="s">
        <v>134</v>
      </c>
      <c r="I33" s="7">
        <f>'CIW - Summary'!I33</f>
        <v>0</v>
      </c>
      <c r="J33" s="110"/>
      <c r="K33" s="7"/>
      <c r="L33" s="7"/>
      <c r="M33" s="7"/>
      <c r="N33" s="7"/>
      <c r="O33" s="7"/>
      <c r="P33" s="88">
        <f t="shared" si="5"/>
        <v>0</v>
      </c>
      <c r="S33" s="46" t="s">
        <v>98</v>
      </c>
      <c r="T33" s="14" t="s">
        <v>133</v>
      </c>
      <c r="U33" s="15" t="s">
        <v>134</v>
      </c>
      <c r="V33" s="88">
        <f>'CIW - Summary'!O33</f>
        <v>0</v>
      </c>
      <c r="W33" s="7">
        <v>0</v>
      </c>
      <c r="X33" s="7"/>
      <c r="Y33" s="7"/>
      <c r="Z33" s="7"/>
      <c r="AA33" s="7"/>
      <c r="AB33" s="7"/>
      <c r="AC33" s="88">
        <f t="shared" si="6"/>
        <v>0</v>
      </c>
    </row>
    <row r="34" spans="6:29" x14ac:dyDescent="0.25">
      <c r="F34" s="46" t="s">
        <v>98</v>
      </c>
      <c r="G34" s="14" t="s">
        <v>135</v>
      </c>
      <c r="H34" s="15" t="s">
        <v>136</v>
      </c>
      <c r="I34" s="7">
        <f>'CIW - Summary'!I34</f>
        <v>0</v>
      </c>
      <c r="J34" s="110"/>
      <c r="K34" s="7"/>
      <c r="L34" s="7"/>
      <c r="M34" s="7"/>
      <c r="N34" s="7"/>
      <c r="O34" s="7"/>
      <c r="P34" s="88">
        <f t="shared" si="5"/>
        <v>0</v>
      </c>
      <c r="S34" s="46" t="s">
        <v>98</v>
      </c>
      <c r="T34" s="14" t="s">
        <v>135</v>
      </c>
      <c r="U34" s="15" t="s">
        <v>136</v>
      </c>
      <c r="V34" s="88">
        <f>'CIW - Summary'!O34</f>
        <v>0</v>
      </c>
      <c r="W34" s="7">
        <v>0</v>
      </c>
      <c r="X34" s="7"/>
      <c r="Y34" s="7"/>
      <c r="Z34" s="7"/>
      <c r="AA34" s="7"/>
      <c r="AB34" s="7"/>
      <c r="AC34" s="88">
        <f t="shared" si="6"/>
        <v>0</v>
      </c>
    </row>
    <row r="35" spans="6:29" x14ac:dyDescent="0.25">
      <c r="F35" s="46" t="s">
        <v>98</v>
      </c>
      <c r="G35" s="5" t="s">
        <v>137</v>
      </c>
      <c r="H35" s="15" t="s">
        <v>138</v>
      </c>
      <c r="I35" s="7">
        <f>'CIW - Summary'!I35</f>
        <v>512000</v>
      </c>
      <c r="J35" s="110"/>
      <c r="K35" s="7">
        <v>25600</v>
      </c>
      <c r="L35" s="7">
        <v>76800</v>
      </c>
      <c r="M35" s="7">
        <v>153600</v>
      </c>
      <c r="N35" s="7">
        <v>204800</v>
      </c>
      <c r="O35" s="7">
        <v>51200</v>
      </c>
      <c r="P35" s="88">
        <f t="shared" si="5"/>
        <v>512000</v>
      </c>
      <c r="S35" s="46" t="s">
        <v>98</v>
      </c>
      <c r="T35" s="5" t="s">
        <v>137</v>
      </c>
      <c r="U35" s="15" t="s">
        <v>138</v>
      </c>
      <c r="V35" s="88">
        <f>'CIW - Summary'!O35</f>
        <v>71500</v>
      </c>
      <c r="W35" s="7">
        <v>0</v>
      </c>
      <c r="X35" s="7">
        <v>14300</v>
      </c>
      <c r="Y35" s="7">
        <v>25025</v>
      </c>
      <c r="Z35" s="7">
        <v>17875</v>
      </c>
      <c r="AA35" s="7">
        <v>10725</v>
      </c>
      <c r="AB35" s="7">
        <v>3575</v>
      </c>
      <c r="AC35" s="88">
        <f t="shared" si="6"/>
        <v>71500</v>
      </c>
    </row>
    <row r="36" spans="6:29" x14ac:dyDescent="0.25">
      <c r="F36" s="46" t="s">
        <v>98</v>
      </c>
      <c r="G36" s="5" t="s">
        <v>139</v>
      </c>
      <c r="H36" s="15" t="s">
        <v>140</v>
      </c>
      <c r="I36" s="7">
        <f>'CIW - Summary'!I36</f>
        <v>130000</v>
      </c>
      <c r="J36" s="110"/>
      <c r="K36" s="7">
        <v>6500</v>
      </c>
      <c r="L36" s="7">
        <v>19500</v>
      </c>
      <c r="M36" s="7">
        <v>39000</v>
      </c>
      <c r="N36" s="7">
        <v>52000</v>
      </c>
      <c r="O36" s="7">
        <v>13000</v>
      </c>
      <c r="P36" s="88">
        <f t="shared" si="5"/>
        <v>130000</v>
      </c>
      <c r="S36" s="46" t="s">
        <v>98</v>
      </c>
      <c r="T36" s="5" t="s">
        <v>139</v>
      </c>
      <c r="U36" s="15" t="s">
        <v>140</v>
      </c>
      <c r="V36" s="88">
        <f>'CIW - Summary'!O36</f>
        <v>37000</v>
      </c>
      <c r="W36" s="7">
        <v>0</v>
      </c>
      <c r="X36" s="7">
        <v>7400</v>
      </c>
      <c r="Y36" s="7">
        <v>12950</v>
      </c>
      <c r="Z36" s="7">
        <v>9250</v>
      </c>
      <c r="AA36" s="7">
        <v>5550</v>
      </c>
      <c r="AB36" s="7">
        <v>1850</v>
      </c>
      <c r="AC36" s="88">
        <f t="shared" si="6"/>
        <v>37000</v>
      </c>
    </row>
    <row r="37" spans="6:29" x14ac:dyDescent="0.25">
      <c r="F37" s="46" t="s">
        <v>98</v>
      </c>
      <c r="G37" s="5" t="s">
        <v>141</v>
      </c>
      <c r="H37" s="15" t="s">
        <v>142</v>
      </c>
      <c r="I37" s="7">
        <f>'CIW - Summary'!I37</f>
        <v>0</v>
      </c>
      <c r="J37" s="110"/>
      <c r="K37" s="7"/>
      <c r="L37" s="7"/>
      <c r="M37" s="7"/>
      <c r="N37" s="7"/>
      <c r="O37" s="7"/>
      <c r="P37" s="88">
        <f t="shared" si="5"/>
        <v>0</v>
      </c>
      <c r="S37" s="46" t="s">
        <v>98</v>
      </c>
      <c r="T37" s="5" t="s">
        <v>141</v>
      </c>
      <c r="U37" s="15" t="s">
        <v>142</v>
      </c>
      <c r="V37" s="88">
        <f>'CIW - Summary'!O37</f>
        <v>0</v>
      </c>
      <c r="W37" s="7">
        <v>0</v>
      </c>
      <c r="X37" s="7"/>
      <c r="Y37" s="7"/>
      <c r="Z37" s="7"/>
      <c r="AA37" s="7"/>
      <c r="AB37" s="7"/>
      <c r="AC37" s="88">
        <f t="shared" si="6"/>
        <v>0</v>
      </c>
    </row>
    <row r="38" spans="6:29" x14ac:dyDescent="0.25">
      <c r="F38" s="46" t="s">
        <v>98</v>
      </c>
      <c r="G38" s="5" t="s">
        <v>143</v>
      </c>
      <c r="H38" s="15" t="s">
        <v>144</v>
      </c>
      <c r="I38" s="7">
        <f>'CIW - Summary'!I38</f>
        <v>0</v>
      </c>
      <c r="J38" s="110"/>
      <c r="K38" s="7"/>
      <c r="L38" s="7"/>
      <c r="M38" s="7"/>
      <c r="N38" s="7"/>
      <c r="O38" s="7"/>
      <c r="P38" s="88">
        <f t="shared" si="5"/>
        <v>0</v>
      </c>
      <c r="S38" s="46" t="s">
        <v>98</v>
      </c>
      <c r="T38" s="5" t="s">
        <v>143</v>
      </c>
      <c r="U38" s="15" t="s">
        <v>144</v>
      </c>
      <c r="V38" s="88">
        <f>'CIW - Summary'!O38</f>
        <v>0</v>
      </c>
      <c r="W38" s="7">
        <v>0</v>
      </c>
      <c r="X38" s="7"/>
      <c r="Y38" s="7"/>
      <c r="Z38" s="7"/>
      <c r="AA38" s="7"/>
      <c r="AB38" s="7"/>
      <c r="AC38" s="88">
        <f t="shared" si="6"/>
        <v>0</v>
      </c>
    </row>
    <row r="39" spans="6:29" x14ac:dyDescent="0.25">
      <c r="F39" s="47" t="s">
        <v>98</v>
      </c>
      <c r="G39" s="5" t="s">
        <v>145</v>
      </c>
      <c r="H39" s="15" t="s">
        <v>94</v>
      </c>
      <c r="I39" s="7">
        <f>'CIW - Summary'!I39</f>
        <v>0</v>
      </c>
      <c r="J39" s="110"/>
      <c r="K39" s="7">
        <v>106051</v>
      </c>
      <c r="L39" s="7">
        <v>318153</v>
      </c>
      <c r="M39" s="7">
        <v>636307</v>
      </c>
      <c r="N39" s="7">
        <v>848408</v>
      </c>
      <c r="O39" s="7">
        <v>212103</v>
      </c>
      <c r="P39" s="88">
        <f t="shared" si="5"/>
        <v>2121022</v>
      </c>
      <c r="S39" s="47" t="s">
        <v>98</v>
      </c>
      <c r="T39" s="5" t="s">
        <v>145</v>
      </c>
      <c r="U39" s="15" t="s">
        <v>94</v>
      </c>
      <c r="V39" s="88">
        <f>'CIW - Summary'!O39</f>
        <v>30000</v>
      </c>
      <c r="W39" s="7">
        <v>0</v>
      </c>
      <c r="X39" s="7">
        <v>6000</v>
      </c>
      <c r="Y39" s="7">
        <v>10500</v>
      </c>
      <c r="Z39" s="7">
        <v>7500</v>
      </c>
      <c r="AA39" s="7">
        <v>4500</v>
      </c>
      <c r="AB39" s="7">
        <v>1500</v>
      </c>
      <c r="AC39" s="88">
        <f t="shared" si="6"/>
        <v>30000</v>
      </c>
    </row>
    <row r="40" spans="6:29" ht="15.75" thickBot="1" x14ac:dyDescent="0.3">
      <c r="F40" s="9"/>
      <c r="G40" s="10"/>
      <c r="H40" s="11"/>
      <c r="I40" s="12">
        <f t="shared" ref="I40:O40" si="7">SUM(I23:I39)</f>
        <v>8312000</v>
      </c>
      <c r="J40" s="111">
        <f t="shared" si="7"/>
        <v>0</v>
      </c>
      <c r="K40" s="12">
        <f t="shared" si="7"/>
        <v>521651</v>
      </c>
      <c r="L40" s="12">
        <f t="shared" si="7"/>
        <v>1564953</v>
      </c>
      <c r="M40" s="12">
        <f t="shared" si="7"/>
        <v>3129907</v>
      </c>
      <c r="N40" s="12">
        <f t="shared" si="7"/>
        <v>4173208</v>
      </c>
      <c r="O40" s="12">
        <f t="shared" si="7"/>
        <v>1043303</v>
      </c>
      <c r="P40" s="12">
        <f>SUM(J40:O40)</f>
        <v>10433022</v>
      </c>
      <c r="S40" s="9"/>
      <c r="T40" s="10"/>
      <c r="U40" s="11"/>
      <c r="V40" s="12">
        <f t="shared" ref="V40:AB40" si="8">SUM(V23:V39)</f>
        <v>1138500</v>
      </c>
      <c r="W40" s="12">
        <f t="shared" si="8"/>
        <v>0</v>
      </c>
      <c r="X40" s="12">
        <f t="shared" si="8"/>
        <v>227700</v>
      </c>
      <c r="Y40" s="12">
        <f t="shared" si="8"/>
        <v>398475</v>
      </c>
      <c r="Z40" s="12">
        <f t="shared" si="8"/>
        <v>284625</v>
      </c>
      <c r="AA40" s="12">
        <f t="shared" si="8"/>
        <v>170775</v>
      </c>
      <c r="AB40" s="12">
        <f t="shared" si="8"/>
        <v>56925</v>
      </c>
      <c r="AC40" s="12">
        <f t="shared" si="6"/>
        <v>1138500</v>
      </c>
    </row>
    <row r="41" spans="6:29" ht="15.75" thickTop="1" x14ac:dyDescent="0.25">
      <c r="F41" s="50" t="s">
        <v>146</v>
      </c>
      <c r="G41" s="51"/>
      <c r="H41" s="52"/>
      <c r="I41" s="13"/>
      <c r="J41" s="112">
        <f>Start!$G$10</f>
        <v>2023</v>
      </c>
      <c r="K41" s="62">
        <f>J41+1</f>
        <v>2024</v>
      </c>
      <c r="L41" s="62">
        <f>K41+1</f>
        <v>2025</v>
      </c>
      <c r="M41" s="62">
        <f>L41+1</f>
        <v>2026</v>
      </c>
      <c r="N41" s="62">
        <f>M41+1</f>
        <v>2027</v>
      </c>
      <c r="O41" s="62">
        <f>N41+1</f>
        <v>2028</v>
      </c>
      <c r="P41" s="62" t="s">
        <v>250</v>
      </c>
      <c r="S41" s="50" t="s">
        <v>146</v>
      </c>
      <c r="T41" s="51"/>
      <c r="U41" s="52"/>
      <c r="V41" s="89"/>
      <c r="W41" s="62">
        <v>2023</v>
      </c>
      <c r="X41" s="62">
        <f>K41</f>
        <v>2024</v>
      </c>
      <c r="Y41" s="62">
        <f>L41</f>
        <v>2025</v>
      </c>
      <c r="Z41" s="62">
        <f>M41</f>
        <v>2026</v>
      </c>
      <c r="AA41" s="62">
        <f>N41</f>
        <v>2027</v>
      </c>
      <c r="AB41" s="62">
        <f>O41</f>
        <v>2028</v>
      </c>
      <c r="AC41" s="62" t="s">
        <v>250</v>
      </c>
    </row>
    <row r="42" spans="6:29" x14ac:dyDescent="0.25">
      <c r="F42" s="45" t="s">
        <v>146</v>
      </c>
      <c r="G42" s="16" t="s">
        <v>43</v>
      </c>
      <c r="H42" s="8" t="s">
        <v>147</v>
      </c>
      <c r="I42" s="7">
        <f>'CIW - Summary'!I42</f>
        <v>0</v>
      </c>
      <c r="J42" s="110"/>
      <c r="K42" s="7"/>
      <c r="L42" s="7"/>
      <c r="M42" s="7"/>
      <c r="N42" s="7"/>
      <c r="O42" s="7"/>
      <c r="P42" s="88">
        <f>SUM(K42:O42)</f>
        <v>0</v>
      </c>
      <c r="S42" s="45" t="s">
        <v>146</v>
      </c>
      <c r="T42" s="16" t="s">
        <v>43</v>
      </c>
      <c r="U42" s="8" t="s">
        <v>147</v>
      </c>
      <c r="V42" s="88">
        <f>'CIW - Summary'!O42</f>
        <v>0</v>
      </c>
      <c r="W42" s="7">
        <v>0</v>
      </c>
      <c r="X42" s="7"/>
      <c r="Y42" s="7"/>
      <c r="Z42" s="7"/>
      <c r="AA42" s="7"/>
      <c r="AB42" s="7"/>
      <c r="AC42" s="88">
        <f>SUM(W42:AB42)</f>
        <v>0</v>
      </c>
    </row>
    <row r="43" spans="6:29" x14ac:dyDescent="0.25">
      <c r="F43" s="46" t="s">
        <v>146</v>
      </c>
      <c r="G43" s="16" t="s">
        <v>52</v>
      </c>
      <c r="H43" s="8" t="s">
        <v>148</v>
      </c>
      <c r="I43" s="7">
        <f>'CIW - Summary'!I43</f>
        <v>0</v>
      </c>
      <c r="J43" s="110"/>
      <c r="K43" s="7"/>
      <c r="L43" s="7"/>
      <c r="M43" s="7"/>
      <c r="N43" s="7"/>
      <c r="O43" s="7"/>
      <c r="P43" s="88">
        <f>SUM(K43:O43)</f>
        <v>0</v>
      </c>
      <c r="S43" s="46" t="s">
        <v>146</v>
      </c>
      <c r="T43" s="16" t="s">
        <v>52</v>
      </c>
      <c r="U43" s="8" t="s">
        <v>148</v>
      </c>
      <c r="V43" s="88">
        <f>'CIW - Summary'!O43</f>
        <v>0</v>
      </c>
      <c r="W43" s="7">
        <v>0</v>
      </c>
      <c r="X43" s="7"/>
      <c r="Y43" s="7"/>
      <c r="Z43" s="7"/>
      <c r="AA43" s="7"/>
      <c r="AB43" s="7"/>
      <c r="AC43" s="88">
        <f>SUM(W43:AB43)</f>
        <v>0</v>
      </c>
    </row>
    <row r="44" spans="6:29" x14ac:dyDescent="0.25">
      <c r="F44" s="46" t="s">
        <v>146</v>
      </c>
      <c r="G44" s="17" t="s">
        <v>60</v>
      </c>
      <c r="H44" s="8" t="s">
        <v>240</v>
      </c>
      <c r="I44" s="7">
        <f>'CIW - Summary'!I44</f>
        <v>0</v>
      </c>
      <c r="J44" s="110"/>
      <c r="K44" s="7"/>
      <c r="L44" s="7"/>
      <c r="M44" s="7"/>
      <c r="N44" s="7"/>
      <c r="O44" s="7"/>
      <c r="P44" s="88">
        <f>SUM(K44:O44)</f>
        <v>0</v>
      </c>
      <c r="S44" s="46" t="s">
        <v>146</v>
      </c>
      <c r="T44" s="17" t="s">
        <v>60</v>
      </c>
      <c r="U44" s="8" t="s">
        <v>240</v>
      </c>
      <c r="V44" s="88">
        <f>'CIW - Summary'!O44</f>
        <v>0</v>
      </c>
      <c r="W44" s="7">
        <v>0</v>
      </c>
      <c r="X44" s="7"/>
      <c r="Y44" s="7"/>
      <c r="Z44" s="7"/>
      <c r="AA44" s="7"/>
      <c r="AB44" s="7"/>
      <c r="AC44" s="88">
        <f>SUM(W44:AB44)</f>
        <v>0</v>
      </c>
    </row>
    <row r="45" spans="6:29" x14ac:dyDescent="0.25">
      <c r="F45" s="47" t="s">
        <v>146</v>
      </c>
      <c r="G45" s="16" t="s">
        <v>76</v>
      </c>
      <c r="H45" s="8" t="s">
        <v>94</v>
      </c>
      <c r="I45" s="7">
        <f>'CIW - Summary'!I45</f>
        <v>0</v>
      </c>
      <c r="J45" s="110"/>
      <c r="K45" s="7"/>
      <c r="L45" s="7"/>
      <c r="M45" s="7"/>
      <c r="N45" s="7"/>
      <c r="O45" s="7"/>
      <c r="P45" s="88">
        <f>SUM(K45:O45)</f>
        <v>0</v>
      </c>
      <c r="S45" s="47" t="s">
        <v>146</v>
      </c>
      <c r="T45" s="16" t="s">
        <v>76</v>
      </c>
      <c r="U45" s="8" t="s">
        <v>94</v>
      </c>
      <c r="V45" s="88">
        <f>'CIW - Summary'!O45</f>
        <v>0</v>
      </c>
      <c r="W45" s="7">
        <v>0</v>
      </c>
      <c r="X45" s="7"/>
      <c r="Y45" s="7"/>
      <c r="Z45" s="7"/>
      <c r="AA45" s="7"/>
      <c r="AB45" s="7"/>
      <c r="AC45" s="88">
        <f>SUM(W45:AB45)</f>
        <v>0</v>
      </c>
    </row>
    <row r="46" spans="6:29" ht="15.75" thickBot="1" x14ac:dyDescent="0.3">
      <c r="F46" s="9"/>
      <c r="G46" s="10"/>
      <c r="H46" s="11"/>
      <c r="I46" s="18">
        <f t="shared" ref="I46:O46" si="9">SUM(I42:I45)</f>
        <v>0</v>
      </c>
      <c r="J46" s="111">
        <f t="shared" si="9"/>
        <v>0</v>
      </c>
      <c r="K46" s="12">
        <f t="shared" si="9"/>
        <v>0</v>
      </c>
      <c r="L46" s="12">
        <f t="shared" si="9"/>
        <v>0</v>
      </c>
      <c r="M46" s="12">
        <f t="shared" si="9"/>
        <v>0</v>
      </c>
      <c r="N46" s="12">
        <f t="shared" si="9"/>
        <v>0</v>
      </c>
      <c r="O46" s="12">
        <f t="shared" si="9"/>
        <v>0</v>
      </c>
      <c r="P46" s="12">
        <f>SUM(J46:O46)</f>
        <v>0</v>
      </c>
      <c r="S46" s="9"/>
      <c r="T46" s="10"/>
      <c r="U46" s="11"/>
      <c r="V46" s="18">
        <f t="shared" ref="V46:AB46" si="10">SUM(V42:V45)</f>
        <v>0</v>
      </c>
      <c r="W46" s="12">
        <f t="shared" si="10"/>
        <v>0</v>
      </c>
      <c r="X46" s="12">
        <f t="shared" si="10"/>
        <v>0</v>
      </c>
      <c r="Y46" s="12">
        <f t="shared" si="10"/>
        <v>0</v>
      </c>
      <c r="Z46" s="12">
        <f t="shared" si="10"/>
        <v>0</v>
      </c>
      <c r="AA46" s="12">
        <f t="shared" si="10"/>
        <v>0</v>
      </c>
      <c r="AB46" s="12">
        <f t="shared" si="10"/>
        <v>0</v>
      </c>
      <c r="AC46" s="12">
        <f>SUM(W46:AB46)</f>
        <v>0</v>
      </c>
    </row>
    <row r="47" spans="6:29" ht="15.75" thickTop="1" x14ac:dyDescent="0.25">
      <c r="F47" s="50" t="s">
        <v>149</v>
      </c>
      <c r="G47" s="51"/>
      <c r="H47" s="52"/>
      <c r="I47" s="19"/>
      <c r="J47" s="112">
        <f>Start!$G$10</f>
        <v>2023</v>
      </c>
      <c r="K47" s="62">
        <f>J47+1</f>
        <v>2024</v>
      </c>
      <c r="L47" s="62">
        <f>K47+1</f>
        <v>2025</v>
      </c>
      <c r="M47" s="62">
        <f>L47+1</f>
        <v>2026</v>
      </c>
      <c r="N47" s="62">
        <f>M47+1</f>
        <v>2027</v>
      </c>
      <c r="O47" s="62">
        <f>N47+1</f>
        <v>2028</v>
      </c>
      <c r="P47" s="62" t="s">
        <v>250</v>
      </c>
      <c r="S47" s="50" t="s">
        <v>149</v>
      </c>
      <c r="T47" s="51"/>
      <c r="U47" s="52"/>
      <c r="V47" s="90"/>
      <c r="W47" s="62">
        <v>2023</v>
      </c>
      <c r="X47" s="62">
        <f>K47</f>
        <v>2024</v>
      </c>
      <c r="Y47" s="62">
        <f>L47</f>
        <v>2025</v>
      </c>
      <c r="Z47" s="62">
        <f>M47</f>
        <v>2026</v>
      </c>
      <c r="AA47" s="62">
        <f>N47</f>
        <v>2027</v>
      </c>
      <c r="AB47" s="62">
        <f>O47</f>
        <v>2028</v>
      </c>
      <c r="AC47" s="62" t="s">
        <v>250</v>
      </c>
    </row>
    <row r="48" spans="6:29" x14ac:dyDescent="0.25">
      <c r="F48" s="45" t="s">
        <v>149</v>
      </c>
      <c r="G48" s="16" t="s">
        <v>43</v>
      </c>
      <c r="H48" s="6" t="s">
        <v>150</v>
      </c>
      <c r="I48" s="7">
        <f>'CIW - Summary'!I48</f>
        <v>0</v>
      </c>
      <c r="J48" s="110"/>
      <c r="K48" s="7"/>
      <c r="L48" s="7"/>
      <c r="M48" s="7"/>
      <c r="N48" s="7"/>
      <c r="O48" s="7"/>
      <c r="P48" s="88">
        <f t="shared" ref="P48:P53" si="11">SUM(K48:O48)</f>
        <v>0</v>
      </c>
      <c r="S48" s="45" t="s">
        <v>149</v>
      </c>
      <c r="T48" s="16" t="s">
        <v>43</v>
      </c>
      <c r="U48" s="6" t="s">
        <v>150</v>
      </c>
      <c r="V48" s="88">
        <f>'CIW - Summary'!O48</f>
        <v>0</v>
      </c>
      <c r="W48" s="7">
        <v>0</v>
      </c>
      <c r="X48" s="7"/>
      <c r="Y48" s="7"/>
      <c r="Z48" s="7"/>
      <c r="AA48" s="7"/>
      <c r="AB48" s="7"/>
      <c r="AC48" s="88">
        <f t="shared" ref="AC48:AC54" si="12">SUM(W48:AB48)</f>
        <v>0</v>
      </c>
    </row>
    <row r="49" spans="6:29" x14ac:dyDescent="0.25">
      <c r="F49" s="46" t="s">
        <v>149</v>
      </c>
      <c r="G49" s="16" t="s">
        <v>52</v>
      </c>
      <c r="H49" s="6" t="s">
        <v>151</v>
      </c>
      <c r="I49" s="7">
        <f>'CIW - Summary'!I49</f>
        <v>0</v>
      </c>
      <c r="J49" s="110"/>
      <c r="K49" s="7"/>
      <c r="L49" s="7"/>
      <c r="M49" s="7"/>
      <c r="N49" s="7"/>
      <c r="O49" s="7"/>
      <c r="P49" s="88">
        <f t="shared" si="11"/>
        <v>0</v>
      </c>
      <c r="S49" s="46" t="s">
        <v>149</v>
      </c>
      <c r="T49" s="16" t="s">
        <v>52</v>
      </c>
      <c r="U49" s="6" t="s">
        <v>151</v>
      </c>
      <c r="V49" s="88">
        <f>'CIW - Summary'!O49</f>
        <v>0</v>
      </c>
      <c r="W49" s="7">
        <v>0</v>
      </c>
      <c r="X49" s="7"/>
      <c r="Y49" s="7"/>
      <c r="Z49" s="7"/>
      <c r="AA49" s="7"/>
      <c r="AB49" s="7"/>
      <c r="AC49" s="88">
        <f t="shared" si="12"/>
        <v>0</v>
      </c>
    </row>
    <row r="50" spans="6:29" x14ac:dyDescent="0.25">
      <c r="F50" s="46" t="s">
        <v>149</v>
      </c>
      <c r="G50" s="16" t="s">
        <v>60</v>
      </c>
      <c r="H50" s="6" t="s">
        <v>152</v>
      </c>
      <c r="I50" s="7">
        <f>'CIW - Summary'!I50</f>
        <v>0</v>
      </c>
      <c r="J50" s="110"/>
      <c r="K50" s="7"/>
      <c r="L50" s="7"/>
      <c r="M50" s="7"/>
      <c r="N50" s="7"/>
      <c r="O50" s="7"/>
      <c r="P50" s="88">
        <f t="shared" si="11"/>
        <v>0</v>
      </c>
      <c r="S50" s="46" t="s">
        <v>149</v>
      </c>
      <c r="T50" s="16" t="s">
        <v>60</v>
      </c>
      <c r="U50" s="6" t="s">
        <v>152</v>
      </c>
      <c r="V50" s="88">
        <f>'CIW - Summary'!O50</f>
        <v>35000</v>
      </c>
      <c r="W50" s="7">
        <v>0</v>
      </c>
      <c r="X50" s="7">
        <v>7000</v>
      </c>
      <c r="Y50" s="7">
        <v>12250</v>
      </c>
      <c r="Z50" s="7">
        <v>8750</v>
      </c>
      <c r="AA50" s="7">
        <v>5250</v>
      </c>
      <c r="AB50" s="7">
        <v>1750</v>
      </c>
      <c r="AC50" s="88">
        <f t="shared" si="12"/>
        <v>35000</v>
      </c>
    </row>
    <row r="51" spans="6:29" x14ac:dyDescent="0.25">
      <c r="F51" s="46" t="s">
        <v>149</v>
      </c>
      <c r="G51" s="16" t="s">
        <v>67</v>
      </c>
      <c r="H51" s="6" t="s">
        <v>153</v>
      </c>
      <c r="I51" s="7">
        <f>'CIW - Summary'!I51</f>
        <v>0</v>
      </c>
      <c r="J51" s="110"/>
      <c r="K51" s="7"/>
      <c r="L51" s="7"/>
      <c r="M51" s="7"/>
      <c r="N51" s="7"/>
      <c r="O51" s="7"/>
      <c r="P51" s="88">
        <f t="shared" si="11"/>
        <v>0</v>
      </c>
      <c r="S51" s="46" t="s">
        <v>149</v>
      </c>
      <c r="T51" s="16" t="s">
        <v>67</v>
      </c>
      <c r="U51" s="6" t="s">
        <v>153</v>
      </c>
      <c r="V51" s="88">
        <f>'CIW - Summary'!O51</f>
        <v>0</v>
      </c>
      <c r="W51" s="7">
        <v>0</v>
      </c>
      <c r="X51" s="7"/>
      <c r="Y51" s="7"/>
      <c r="Z51" s="7"/>
      <c r="AA51" s="7"/>
      <c r="AB51" s="7"/>
      <c r="AC51" s="88">
        <f t="shared" si="12"/>
        <v>0</v>
      </c>
    </row>
    <row r="52" spans="6:29" x14ac:dyDescent="0.25">
      <c r="F52" s="46" t="s">
        <v>149</v>
      </c>
      <c r="G52" s="17" t="s">
        <v>76</v>
      </c>
      <c r="H52" s="20" t="s">
        <v>240</v>
      </c>
      <c r="I52" s="7">
        <f>'CIW - Summary'!I52</f>
        <v>0</v>
      </c>
      <c r="J52" s="110"/>
      <c r="K52" s="7"/>
      <c r="L52" s="7"/>
      <c r="M52" s="7"/>
      <c r="N52" s="7"/>
      <c r="O52" s="7"/>
      <c r="P52" s="88">
        <f t="shared" si="11"/>
        <v>0</v>
      </c>
      <c r="S52" s="46" t="s">
        <v>149</v>
      </c>
      <c r="T52" s="17" t="s">
        <v>76</v>
      </c>
      <c r="U52" s="20" t="s">
        <v>240</v>
      </c>
      <c r="V52" s="88">
        <f>'CIW - Summary'!O52</f>
        <v>0</v>
      </c>
      <c r="W52" s="7">
        <v>0</v>
      </c>
      <c r="X52" s="7"/>
      <c r="Y52" s="7"/>
      <c r="Z52" s="7"/>
      <c r="AA52" s="7"/>
      <c r="AB52" s="7"/>
      <c r="AC52" s="88">
        <f t="shared" si="12"/>
        <v>0</v>
      </c>
    </row>
    <row r="53" spans="6:29" x14ac:dyDescent="0.25">
      <c r="F53" s="46" t="s">
        <v>149</v>
      </c>
      <c r="G53" s="21" t="s">
        <v>81</v>
      </c>
      <c r="H53" s="22" t="s">
        <v>94</v>
      </c>
      <c r="I53" s="7">
        <f>'CIW - Summary'!I53</f>
        <v>0</v>
      </c>
      <c r="J53" s="110"/>
      <c r="K53" s="7"/>
      <c r="L53" s="7"/>
      <c r="M53" s="7"/>
      <c r="N53" s="7"/>
      <c r="O53" s="7"/>
      <c r="P53" s="88">
        <f t="shared" si="11"/>
        <v>0</v>
      </c>
      <c r="S53" s="46" t="s">
        <v>149</v>
      </c>
      <c r="T53" s="21" t="s">
        <v>81</v>
      </c>
      <c r="U53" s="22" t="s">
        <v>94</v>
      </c>
      <c r="V53" s="88">
        <f>'CIW - Summary'!O53</f>
        <v>0</v>
      </c>
      <c r="W53" s="7">
        <v>0</v>
      </c>
      <c r="X53" s="7"/>
      <c r="Y53" s="7"/>
      <c r="Z53" s="7"/>
      <c r="AA53" s="7"/>
      <c r="AB53" s="7"/>
      <c r="AC53" s="88">
        <f t="shared" si="12"/>
        <v>0</v>
      </c>
    </row>
    <row r="54" spans="6:29" ht="15.75" thickBot="1" x14ac:dyDescent="0.3">
      <c r="F54" s="61"/>
      <c r="G54" s="11"/>
      <c r="H54" s="31"/>
      <c r="I54" s="12">
        <f t="shared" ref="I54:O54" si="13">SUM(I48:I53)</f>
        <v>0</v>
      </c>
      <c r="J54" s="111">
        <f t="shared" si="13"/>
        <v>0</v>
      </c>
      <c r="K54" s="12">
        <f t="shared" si="13"/>
        <v>0</v>
      </c>
      <c r="L54" s="12">
        <f t="shared" si="13"/>
        <v>0</v>
      </c>
      <c r="M54" s="12">
        <f t="shared" si="13"/>
        <v>0</v>
      </c>
      <c r="N54" s="12">
        <f t="shared" si="13"/>
        <v>0</v>
      </c>
      <c r="O54" s="12">
        <f t="shared" si="13"/>
        <v>0</v>
      </c>
      <c r="P54" s="12">
        <f>SUM(J54:O54)</f>
        <v>0</v>
      </c>
      <c r="S54" s="61"/>
      <c r="T54" s="11"/>
      <c r="U54" s="31"/>
      <c r="V54" s="12">
        <f t="shared" ref="V54:AB54" si="14">SUM(V48:V53)</f>
        <v>35000</v>
      </c>
      <c r="W54" s="12">
        <f t="shared" si="14"/>
        <v>0</v>
      </c>
      <c r="X54" s="12">
        <f t="shared" si="14"/>
        <v>7000</v>
      </c>
      <c r="Y54" s="12">
        <f t="shared" si="14"/>
        <v>12250</v>
      </c>
      <c r="Z54" s="12">
        <f t="shared" si="14"/>
        <v>8750</v>
      </c>
      <c r="AA54" s="12">
        <f t="shared" si="14"/>
        <v>5250</v>
      </c>
      <c r="AB54" s="12">
        <f t="shared" si="14"/>
        <v>1750</v>
      </c>
      <c r="AC54" s="12">
        <f t="shared" si="12"/>
        <v>35000</v>
      </c>
    </row>
    <row r="55" spans="6:29" ht="15.75" thickTop="1" x14ac:dyDescent="0.25">
      <c r="F55" s="50" t="s">
        <v>154</v>
      </c>
      <c r="G55" s="51"/>
      <c r="H55" s="52"/>
      <c r="I55" s="13"/>
      <c r="J55" s="112">
        <f>Start!$G$10</f>
        <v>2023</v>
      </c>
      <c r="K55" s="62">
        <f>J55+1</f>
        <v>2024</v>
      </c>
      <c r="L55" s="62">
        <f>K55+1</f>
        <v>2025</v>
      </c>
      <c r="M55" s="62">
        <f>L55+1</f>
        <v>2026</v>
      </c>
      <c r="N55" s="62">
        <f>M55+1</f>
        <v>2027</v>
      </c>
      <c r="O55" s="62">
        <f>N55+1</f>
        <v>2028</v>
      </c>
      <c r="P55" s="62" t="s">
        <v>250</v>
      </c>
      <c r="S55" s="50" t="s">
        <v>154</v>
      </c>
      <c r="T55" s="51"/>
      <c r="U55" s="52"/>
      <c r="V55" s="89"/>
      <c r="W55" s="62">
        <v>2023</v>
      </c>
      <c r="X55" s="62">
        <f>K55</f>
        <v>2024</v>
      </c>
      <c r="Y55" s="62">
        <f>L55</f>
        <v>2025</v>
      </c>
      <c r="Z55" s="62">
        <f>M55</f>
        <v>2026</v>
      </c>
      <c r="AA55" s="62">
        <f>N55</f>
        <v>2027</v>
      </c>
      <c r="AB55" s="62">
        <f>O55</f>
        <v>2028</v>
      </c>
      <c r="AC55" s="62" t="s">
        <v>250</v>
      </c>
    </row>
    <row r="56" spans="6:29" x14ac:dyDescent="0.25">
      <c r="F56" s="45" t="s">
        <v>154</v>
      </c>
      <c r="G56" s="16" t="s">
        <v>43</v>
      </c>
      <c r="H56" s="6" t="s">
        <v>155</v>
      </c>
      <c r="I56" s="7">
        <f>'CIW - Summary'!I56</f>
        <v>0</v>
      </c>
      <c r="J56" s="110"/>
      <c r="K56" s="7"/>
      <c r="L56" s="7"/>
      <c r="M56" s="7"/>
      <c r="N56" s="7"/>
      <c r="O56" s="7"/>
      <c r="P56" s="88">
        <f t="shared" ref="P56:P61" si="15">SUM(K56:O56)</f>
        <v>0</v>
      </c>
      <c r="S56" s="45" t="s">
        <v>154</v>
      </c>
      <c r="T56" s="16" t="s">
        <v>43</v>
      </c>
      <c r="U56" s="6" t="s">
        <v>155</v>
      </c>
      <c r="V56" s="88">
        <f>'CIW - Summary'!O56</f>
        <v>0</v>
      </c>
      <c r="W56" s="7">
        <v>0</v>
      </c>
      <c r="X56" s="7"/>
      <c r="Y56" s="7"/>
      <c r="Z56" s="7"/>
      <c r="AA56" s="7"/>
      <c r="AB56" s="7"/>
      <c r="AC56" s="88">
        <f t="shared" ref="AC56:AC62" si="16">SUM(W56:AB56)</f>
        <v>0</v>
      </c>
    </row>
    <row r="57" spans="6:29" x14ac:dyDescent="0.25">
      <c r="F57" s="46" t="s">
        <v>154</v>
      </c>
      <c r="G57" s="16" t="s">
        <v>52</v>
      </c>
      <c r="H57" s="6" t="s">
        <v>156</v>
      </c>
      <c r="I57" s="7">
        <f>'CIW - Summary'!I57</f>
        <v>0</v>
      </c>
      <c r="J57" s="110"/>
      <c r="K57" s="7"/>
      <c r="L57" s="7"/>
      <c r="M57" s="7"/>
      <c r="N57" s="7"/>
      <c r="O57" s="7"/>
      <c r="P57" s="88">
        <f t="shared" si="15"/>
        <v>0</v>
      </c>
      <c r="S57" s="46" t="s">
        <v>154</v>
      </c>
      <c r="T57" s="16" t="s">
        <v>52</v>
      </c>
      <c r="U57" s="6" t="s">
        <v>156</v>
      </c>
      <c r="V57" s="88">
        <f>'CIW - Summary'!O57</f>
        <v>4214350</v>
      </c>
      <c r="W57" s="7">
        <v>0</v>
      </c>
      <c r="X57" s="7">
        <v>842871</v>
      </c>
      <c r="Y57" s="7">
        <v>1475023</v>
      </c>
      <c r="Z57" s="7">
        <v>1053588</v>
      </c>
      <c r="AA57" s="7">
        <v>632151</v>
      </c>
      <c r="AB57" s="7">
        <v>210717</v>
      </c>
      <c r="AC57" s="88">
        <f t="shared" si="16"/>
        <v>4214350</v>
      </c>
    </row>
    <row r="58" spans="6:29" x14ac:dyDescent="0.25">
      <c r="F58" s="46" t="s">
        <v>154</v>
      </c>
      <c r="G58" s="16" t="s">
        <v>60</v>
      </c>
      <c r="H58" s="6" t="s">
        <v>157</v>
      </c>
      <c r="I58" s="7">
        <f>'CIW - Summary'!I58</f>
        <v>256000</v>
      </c>
      <c r="J58" s="110"/>
      <c r="K58" s="7">
        <v>12800</v>
      </c>
      <c r="L58" s="7">
        <v>38400</v>
      </c>
      <c r="M58" s="7">
        <v>76800</v>
      </c>
      <c r="N58" s="7">
        <v>102400</v>
      </c>
      <c r="O58" s="7">
        <v>25600</v>
      </c>
      <c r="P58" s="88">
        <f t="shared" si="15"/>
        <v>256000</v>
      </c>
      <c r="S58" s="46" t="s">
        <v>154</v>
      </c>
      <c r="T58" s="16" t="s">
        <v>60</v>
      </c>
      <c r="U58" s="6" t="s">
        <v>157</v>
      </c>
      <c r="V58" s="88">
        <f>'CIW - Summary'!O58</f>
        <v>637800</v>
      </c>
      <c r="W58" s="7">
        <v>0</v>
      </c>
      <c r="X58" s="7">
        <v>127560</v>
      </c>
      <c r="Y58" s="7">
        <v>223230</v>
      </c>
      <c r="Z58" s="7">
        <v>159450</v>
      </c>
      <c r="AA58" s="7">
        <v>95670</v>
      </c>
      <c r="AB58" s="7">
        <v>31890</v>
      </c>
      <c r="AC58" s="88">
        <f t="shared" si="16"/>
        <v>637800</v>
      </c>
    </row>
    <row r="59" spans="6:29" x14ac:dyDescent="0.25">
      <c r="F59" s="46" t="s">
        <v>154</v>
      </c>
      <c r="G59" s="16" t="s">
        <v>67</v>
      </c>
      <c r="H59" s="6" t="s">
        <v>158</v>
      </c>
      <c r="I59" s="7">
        <f>'CIW - Summary'!I59</f>
        <v>0</v>
      </c>
      <c r="J59" s="110"/>
      <c r="K59" s="7"/>
      <c r="L59" s="7"/>
      <c r="M59" s="7"/>
      <c r="N59" s="7"/>
      <c r="O59" s="7"/>
      <c r="P59" s="88">
        <f t="shared" si="15"/>
        <v>0</v>
      </c>
      <c r="S59" s="46" t="s">
        <v>154</v>
      </c>
      <c r="T59" s="16" t="s">
        <v>67</v>
      </c>
      <c r="U59" s="6" t="s">
        <v>158</v>
      </c>
      <c r="V59" s="88">
        <f>'CIW - Summary'!O59</f>
        <v>0</v>
      </c>
      <c r="W59" s="7">
        <v>0</v>
      </c>
      <c r="X59" s="7"/>
      <c r="Y59" s="7"/>
      <c r="Z59" s="7"/>
      <c r="AA59" s="7"/>
      <c r="AB59" s="7"/>
      <c r="AC59" s="88">
        <f t="shared" si="16"/>
        <v>0</v>
      </c>
    </row>
    <row r="60" spans="6:29" x14ac:dyDescent="0.25">
      <c r="F60" s="46" t="s">
        <v>154</v>
      </c>
      <c r="G60" s="16" t="s">
        <v>76</v>
      </c>
      <c r="H60" s="23" t="s">
        <v>159</v>
      </c>
      <c r="I60" s="7">
        <f>'CIW - Summary'!I60</f>
        <v>0</v>
      </c>
      <c r="J60" s="110"/>
      <c r="K60" s="7"/>
      <c r="L60" s="7"/>
      <c r="M60" s="7"/>
      <c r="N60" s="7"/>
      <c r="O60" s="7"/>
      <c r="P60" s="88">
        <f t="shared" si="15"/>
        <v>0</v>
      </c>
      <c r="S60" s="46" t="s">
        <v>154</v>
      </c>
      <c r="T60" s="16" t="s">
        <v>76</v>
      </c>
      <c r="U60" s="23" t="s">
        <v>159</v>
      </c>
      <c r="V60" s="88">
        <f>'CIW - Summary'!O60</f>
        <v>0</v>
      </c>
      <c r="W60" s="7">
        <v>0</v>
      </c>
      <c r="X60" s="7"/>
      <c r="Y60" s="7"/>
      <c r="Z60" s="7"/>
      <c r="AA60" s="7"/>
      <c r="AB60" s="7"/>
      <c r="AC60" s="88">
        <f t="shared" si="16"/>
        <v>0</v>
      </c>
    </row>
    <row r="61" spans="6:29" x14ac:dyDescent="0.25">
      <c r="F61" s="47" t="s">
        <v>154</v>
      </c>
      <c r="G61" s="16" t="s">
        <v>81</v>
      </c>
      <c r="H61" s="6" t="s">
        <v>160</v>
      </c>
      <c r="I61" s="7">
        <f>'CIW - Summary'!I61</f>
        <v>0</v>
      </c>
      <c r="J61" s="110"/>
      <c r="K61" s="7"/>
      <c r="L61" s="7"/>
      <c r="M61" s="7"/>
      <c r="N61" s="7"/>
      <c r="O61" s="7"/>
      <c r="P61" s="88">
        <f t="shared" si="15"/>
        <v>0</v>
      </c>
      <c r="S61" s="47" t="s">
        <v>154</v>
      </c>
      <c r="T61" s="16" t="s">
        <v>81</v>
      </c>
      <c r="U61" s="6" t="s">
        <v>160</v>
      </c>
      <c r="V61" s="88">
        <f>'CIW - Summary'!O61</f>
        <v>0</v>
      </c>
      <c r="W61" s="7">
        <v>0</v>
      </c>
      <c r="X61" s="7"/>
      <c r="Y61" s="7"/>
      <c r="Z61" s="7"/>
      <c r="AA61" s="7"/>
      <c r="AB61" s="7"/>
      <c r="AC61" s="88">
        <f t="shared" si="16"/>
        <v>0</v>
      </c>
    </row>
    <row r="62" spans="6:29" ht="15.75" thickBot="1" x14ac:dyDescent="0.3">
      <c r="F62" s="9"/>
      <c r="G62" s="10"/>
      <c r="H62" s="11"/>
      <c r="I62" s="12">
        <f t="shared" ref="I62:O62" si="17">SUM(I56:I61)</f>
        <v>256000</v>
      </c>
      <c r="J62" s="111">
        <f t="shared" si="17"/>
        <v>0</v>
      </c>
      <c r="K62" s="12">
        <f t="shared" si="17"/>
        <v>12800</v>
      </c>
      <c r="L62" s="12">
        <f t="shared" si="17"/>
        <v>38400</v>
      </c>
      <c r="M62" s="12">
        <f t="shared" si="17"/>
        <v>76800</v>
      </c>
      <c r="N62" s="12">
        <f t="shared" si="17"/>
        <v>102400</v>
      </c>
      <c r="O62" s="12">
        <f t="shared" si="17"/>
        <v>25600</v>
      </c>
      <c r="P62" s="12">
        <f>SUM(J62:O62)</f>
        <v>256000</v>
      </c>
      <c r="S62" s="9"/>
      <c r="T62" s="10"/>
      <c r="U62" s="11"/>
      <c r="V62" s="12">
        <f t="shared" ref="V62:AB62" si="18">SUM(V56:V61)</f>
        <v>4852150</v>
      </c>
      <c r="W62" s="12">
        <f t="shared" si="18"/>
        <v>0</v>
      </c>
      <c r="X62" s="12">
        <f t="shared" si="18"/>
        <v>970431</v>
      </c>
      <c r="Y62" s="12">
        <f t="shared" si="18"/>
        <v>1698253</v>
      </c>
      <c r="Z62" s="12">
        <f t="shared" si="18"/>
        <v>1213038</v>
      </c>
      <c r="AA62" s="12">
        <f t="shared" si="18"/>
        <v>727821</v>
      </c>
      <c r="AB62" s="12">
        <f t="shared" si="18"/>
        <v>242607</v>
      </c>
      <c r="AC62" s="12">
        <f t="shared" si="16"/>
        <v>4852150</v>
      </c>
    </row>
    <row r="63" spans="6:29" ht="15.75" thickTop="1" x14ac:dyDescent="0.25">
      <c r="F63" s="50" t="s">
        <v>161</v>
      </c>
      <c r="G63" s="51"/>
      <c r="H63" s="52"/>
      <c r="I63" s="13"/>
      <c r="J63" s="112">
        <f>Start!$G$10</f>
        <v>2023</v>
      </c>
      <c r="K63" s="62">
        <f>J63+1</f>
        <v>2024</v>
      </c>
      <c r="L63" s="62">
        <f>K63+1</f>
        <v>2025</v>
      </c>
      <c r="M63" s="62">
        <f>L63+1</f>
        <v>2026</v>
      </c>
      <c r="N63" s="62">
        <f>M63+1</f>
        <v>2027</v>
      </c>
      <c r="O63" s="62">
        <f>N63+1</f>
        <v>2028</v>
      </c>
      <c r="P63" s="62" t="s">
        <v>250</v>
      </c>
      <c r="S63" s="50" t="s">
        <v>161</v>
      </c>
      <c r="T63" s="51"/>
      <c r="U63" s="52"/>
      <c r="V63" s="89"/>
      <c r="W63" s="62">
        <v>2023</v>
      </c>
      <c r="X63" s="62">
        <f>K63</f>
        <v>2024</v>
      </c>
      <c r="Y63" s="62">
        <f>L63</f>
        <v>2025</v>
      </c>
      <c r="Z63" s="62">
        <f>M63</f>
        <v>2026</v>
      </c>
      <c r="AA63" s="62">
        <f>N63</f>
        <v>2027</v>
      </c>
      <c r="AB63" s="62">
        <f>O63</f>
        <v>2028</v>
      </c>
      <c r="AC63" s="62" t="s">
        <v>250</v>
      </c>
    </row>
    <row r="64" spans="6:29" x14ac:dyDescent="0.25">
      <c r="F64" s="45" t="s">
        <v>161</v>
      </c>
      <c r="G64" s="16" t="s">
        <v>43</v>
      </c>
      <c r="H64" s="24" t="s">
        <v>162</v>
      </c>
      <c r="I64" s="7">
        <f>'CIW - Summary'!I64</f>
        <v>0</v>
      </c>
      <c r="J64" s="110"/>
      <c r="K64" s="7"/>
      <c r="L64" s="7"/>
      <c r="M64" s="7"/>
      <c r="N64" s="7"/>
      <c r="O64" s="7"/>
      <c r="P64" s="88">
        <f>SUM(K64:O64)</f>
        <v>0</v>
      </c>
      <c r="S64" s="45" t="s">
        <v>161</v>
      </c>
      <c r="T64" s="16" t="s">
        <v>43</v>
      </c>
      <c r="U64" s="24" t="s">
        <v>162</v>
      </c>
      <c r="V64" s="88">
        <f>'CIW - Summary'!O64</f>
        <v>0</v>
      </c>
      <c r="W64" s="7">
        <v>0</v>
      </c>
      <c r="X64" s="7"/>
      <c r="Y64" s="7"/>
      <c r="Z64" s="7"/>
      <c r="AA64" s="7"/>
      <c r="AB64" s="7"/>
      <c r="AC64" s="88">
        <f>SUM(W64:AB64)</f>
        <v>0</v>
      </c>
    </row>
    <row r="65" spans="6:29" x14ac:dyDescent="0.25">
      <c r="F65" s="46" t="s">
        <v>161</v>
      </c>
      <c r="G65" s="17" t="s">
        <v>52</v>
      </c>
      <c r="H65" s="24" t="s">
        <v>163</v>
      </c>
      <c r="I65" s="7">
        <f>'CIW - Summary'!I65</f>
        <v>0</v>
      </c>
      <c r="J65" s="110"/>
      <c r="K65" s="7"/>
      <c r="L65" s="7"/>
      <c r="M65" s="7"/>
      <c r="N65" s="7"/>
      <c r="O65" s="7"/>
      <c r="P65" s="88">
        <f>SUM(K65:O65)</f>
        <v>0</v>
      </c>
      <c r="S65" s="46" t="s">
        <v>161</v>
      </c>
      <c r="T65" s="17" t="s">
        <v>52</v>
      </c>
      <c r="U65" s="24" t="s">
        <v>163</v>
      </c>
      <c r="V65" s="88">
        <f>'CIW - Summary'!O65</f>
        <v>0</v>
      </c>
      <c r="W65" s="7">
        <v>0</v>
      </c>
      <c r="X65" s="7"/>
      <c r="Y65" s="7"/>
      <c r="Z65" s="7"/>
      <c r="AA65" s="7"/>
      <c r="AB65" s="7"/>
      <c r="AC65" s="88">
        <f>SUM(W65:AB65)</f>
        <v>0</v>
      </c>
    </row>
    <row r="66" spans="6:29" x14ac:dyDescent="0.25">
      <c r="F66" s="47" t="s">
        <v>161</v>
      </c>
      <c r="G66" s="16" t="s">
        <v>60</v>
      </c>
      <c r="H66" s="24" t="s">
        <v>94</v>
      </c>
      <c r="I66" s="7">
        <f>'CIW - Summary'!I66</f>
        <v>0</v>
      </c>
      <c r="J66" s="110"/>
      <c r="K66" s="7"/>
      <c r="L66" s="7"/>
      <c r="M66" s="7"/>
      <c r="N66" s="7"/>
      <c r="O66" s="7"/>
      <c r="P66" s="88">
        <f>SUM(K66:O66)</f>
        <v>0</v>
      </c>
      <c r="S66" s="47" t="s">
        <v>161</v>
      </c>
      <c r="T66" s="16" t="s">
        <v>60</v>
      </c>
      <c r="U66" s="24" t="s">
        <v>94</v>
      </c>
      <c r="V66" s="88">
        <f>'CIW - Summary'!O66</f>
        <v>0</v>
      </c>
      <c r="W66" s="7">
        <v>0</v>
      </c>
      <c r="X66" s="7"/>
      <c r="Y66" s="7"/>
      <c r="Z66" s="7"/>
      <c r="AA66" s="7"/>
      <c r="AB66" s="7"/>
      <c r="AC66" s="88">
        <f>SUM(W66:AB66)</f>
        <v>0</v>
      </c>
    </row>
    <row r="67" spans="6:29" ht="15.75" thickBot="1" x14ac:dyDescent="0.3">
      <c r="F67" s="9"/>
      <c r="G67" s="10"/>
      <c r="H67" s="11"/>
      <c r="I67" s="12">
        <f t="shared" ref="I67:O67" si="19">SUM(I64:I66)</f>
        <v>0</v>
      </c>
      <c r="J67" s="111">
        <f t="shared" si="19"/>
        <v>0</v>
      </c>
      <c r="K67" s="12">
        <f t="shared" si="19"/>
        <v>0</v>
      </c>
      <c r="L67" s="12">
        <f t="shared" si="19"/>
        <v>0</v>
      </c>
      <c r="M67" s="12">
        <f t="shared" si="19"/>
        <v>0</v>
      </c>
      <c r="N67" s="12">
        <f t="shared" si="19"/>
        <v>0</v>
      </c>
      <c r="O67" s="12">
        <f t="shared" si="19"/>
        <v>0</v>
      </c>
      <c r="P67" s="12">
        <f>SUM(J67:O67)</f>
        <v>0</v>
      </c>
      <c r="S67" s="9"/>
      <c r="T67" s="10"/>
      <c r="U67" s="11"/>
      <c r="V67" s="12">
        <f t="shared" ref="V67:AB67" si="20">SUM(V64:V66)</f>
        <v>0</v>
      </c>
      <c r="W67" s="12">
        <f t="shared" si="20"/>
        <v>0</v>
      </c>
      <c r="X67" s="12">
        <f t="shared" si="20"/>
        <v>0</v>
      </c>
      <c r="Y67" s="12">
        <f t="shared" si="20"/>
        <v>0</v>
      </c>
      <c r="Z67" s="12">
        <f t="shared" si="20"/>
        <v>0</v>
      </c>
      <c r="AA67" s="12">
        <f t="shared" si="20"/>
        <v>0</v>
      </c>
      <c r="AB67" s="12">
        <f t="shared" si="20"/>
        <v>0</v>
      </c>
      <c r="AC67" s="12">
        <f>SUM(W67:AB67)</f>
        <v>0</v>
      </c>
    </row>
    <row r="68" spans="6:29" ht="15.75" thickTop="1" x14ac:dyDescent="0.25">
      <c r="F68" s="50" t="s">
        <v>46</v>
      </c>
      <c r="G68" s="51"/>
      <c r="H68" s="52"/>
      <c r="I68" s="13"/>
      <c r="J68" s="112">
        <f>Start!$G$10</f>
        <v>2023</v>
      </c>
      <c r="K68" s="62">
        <f>J68+1</f>
        <v>2024</v>
      </c>
      <c r="L68" s="62">
        <f>K68+1</f>
        <v>2025</v>
      </c>
      <c r="M68" s="62">
        <f>L68+1</f>
        <v>2026</v>
      </c>
      <c r="N68" s="62">
        <f>M68+1</f>
        <v>2027</v>
      </c>
      <c r="O68" s="62">
        <f>N68+1</f>
        <v>2028</v>
      </c>
      <c r="P68" s="62" t="s">
        <v>250</v>
      </c>
      <c r="S68" s="50" t="s">
        <v>46</v>
      </c>
      <c r="T68" s="51"/>
      <c r="U68" s="52"/>
      <c r="V68" s="89"/>
      <c r="W68" s="62">
        <v>2023</v>
      </c>
      <c r="X68" s="62">
        <f>K68</f>
        <v>2024</v>
      </c>
      <c r="Y68" s="62">
        <f>L68</f>
        <v>2025</v>
      </c>
      <c r="Z68" s="62">
        <f>M68</f>
        <v>2026</v>
      </c>
      <c r="AA68" s="62">
        <f>N68</f>
        <v>2027</v>
      </c>
      <c r="AB68" s="62">
        <f>O68</f>
        <v>2028</v>
      </c>
      <c r="AC68" s="62" t="s">
        <v>250</v>
      </c>
    </row>
    <row r="69" spans="6:29" x14ac:dyDescent="0.25">
      <c r="F69" s="45" t="s">
        <v>46</v>
      </c>
      <c r="G69" s="25" t="s">
        <v>43</v>
      </c>
      <c r="H69" s="8" t="s">
        <v>47</v>
      </c>
      <c r="I69" s="26">
        <f>'CIW - Summary'!I69</f>
        <v>0</v>
      </c>
      <c r="J69" s="110"/>
      <c r="K69" s="7"/>
      <c r="L69" s="7"/>
      <c r="M69" s="7"/>
      <c r="N69" s="7"/>
      <c r="O69" s="7"/>
      <c r="P69" s="88">
        <f t="shared" ref="P69:P78" si="21">SUM(K69:O69)</f>
        <v>0</v>
      </c>
      <c r="S69" s="45" t="s">
        <v>46</v>
      </c>
      <c r="T69" s="25" t="s">
        <v>43</v>
      </c>
      <c r="U69" s="8" t="s">
        <v>47</v>
      </c>
      <c r="V69" s="91">
        <f>'CIW - Summary'!O69</f>
        <v>0</v>
      </c>
      <c r="W69" s="7">
        <v>0</v>
      </c>
      <c r="X69" s="7"/>
      <c r="Y69" s="7"/>
      <c r="Z69" s="7"/>
      <c r="AA69" s="7"/>
      <c r="AB69" s="7"/>
      <c r="AC69" s="88">
        <f t="shared" ref="AC69:AC79" si="22">SUM(W69:AB69)</f>
        <v>0</v>
      </c>
    </row>
    <row r="70" spans="6:29" x14ac:dyDescent="0.25">
      <c r="F70" s="46" t="s">
        <v>46</v>
      </c>
      <c r="G70" s="27" t="s">
        <v>52</v>
      </c>
      <c r="H70" s="8" t="s">
        <v>55</v>
      </c>
      <c r="I70" s="26">
        <f>'CIW - Summary'!I70</f>
        <v>0</v>
      </c>
      <c r="J70" s="110"/>
      <c r="K70" s="7"/>
      <c r="L70" s="7"/>
      <c r="M70" s="7"/>
      <c r="N70" s="7"/>
      <c r="O70" s="7"/>
      <c r="P70" s="88">
        <f t="shared" si="21"/>
        <v>0</v>
      </c>
      <c r="S70" s="46" t="s">
        <v>46</v>
      </c>
      <c r="T70" s="27" t="s">
        <v>52</v>
      </c>
      <c r="U70" s="8" t="s">
        <v>55</v>
      </c>
      <c r="V70" s="91">
        <f>'CIW - Summary'!O70</f>
        <v>0</v>
      </c>
      <c r="W70" s="7">
        <v>0</v>
      </c>
      <c r="X70" s="7"/>
      <c r="Y70" s="7"/>
      <c r="Z70" s="7"/>
      <c r="AA70" s="7"/>
      <c r="AB70" s="7"/>
      <c r="AC70" s="88">
        <f t="shared" si="22"/>
        <v>0</v>
      </c>
    </row>
    <row r="71" spans="6:29" x14ac:dyDescent="0.25">
      <c r="F71" s="46" t="s">
        <v>46</v>
      </c>
      <c r="G71" s="16" t="s">
        <v>60</v>
      </c>
      <c r="H71" s="8" t="s">
        <v>63</v>
      </c>
      <c r="I71" s="26">
        <f>'CIW - Summary'!I71</f>
        <v>0</v>
      </c>
      <c r="J71" s="110"/>
      <c r="K71" s="7"/>
      <c r="L71" s="7"/>
      <c r="M71" s="7"/>
      <c r="N71" s="7"/>
      <c r="O71" s="7"/>
      <c r="P71" s="88">
        <f t="shared" si="21"/>
        <v>0</v>
      </c>
      <c r="S71" s="46" t="s">
        <v>46</v>
      </c>
      <c r="T71" s="16" t="s">
        <v>60</v>
      </c>
      <c r="U71" s="8" t="s">
        <v>63</v>
      </c>
      <c r="V71" s="91">
        <f>'CIW - Summary'!O71</f>
        <v>0</v>
      </c>
      <c r="W71" s="7">
        <v>0</v>
      </c>
      <c r="X71" s="7"/>
      <c r="Y71" s="7"/>
      <c r="Z71" s="7"/>
      <c r="AA71" s="7"/>
      <c r="AB71" s="7"/>
      <c r="AC71" s="88">
        <f t="shared" si="22"/>
        <v>0</v>
      </c>
    </row>
    <row r="72" spans="6:29" x14ac:dyDescent="0.25">
      <c r="F72" s="46" t="s">
        <v>46</v>
      </c>
      <c r="G72" s="16" t="s">
        <v>67</v>
      </c>
      <c r="H72" s="8" t="s">
        <v>69</v>
      </c>
      <c r="I72" s="26">
        <f>'CIW - Summary'!I72</f>
        <v>0</v>
      </c>
      <c r="J72" s="110"/>
      <c r="K72" s="7"/>
      <c r="L72" s="7"/>
      <c r="M72" s="7"/>
      <c r="N72" s="7"/>
      <c r="O72" s="7"/>
      <c r="P72" s="88">
        <f t="shared" si="21"/>
        <v>0</v>
      </c>
      <c r="S72" s="46" t="s">
        <v>46</v>
      </c>
      <c r="T72" s="16" t="s">
        <v>67</v>
      </c>
      <c r="U72" s="8" t="s">
        <v>69</v>
      </c>
      <c r="V72" s="91">
        <f>'CIW - Summary'!O72</f>
        <v>0</v>
      </c>
      <c r="W72" s="7">
        <v>0</v>
      </c>
      <c r="X72" s="7"/>
      <c r="Y72" s="7"/>
      <c r="Z72" s="7"/>
      <c r="AA72" s="7"/>
      <c r="AB72" s="7"/>
      <c r="AC72" s="88">
        <f t="shared" si="22"/>
        <v>0</v>
      </c>
    </row>
    <row r="73" spans="6:29" x14ac:dyDescent="0.25">
      <c r="F73" s="46" t="s">
        <v>46</v>
      </c>
      <c r="G73" s="16" t="s">
        <v>76</v>
      </c>
      <c r="H73" s="8" t="s">
        <v>77</v>
      </c>
      <c r="I73" s="26">
        <f>'CIW - Summary'!I73</f>
        <v>0</v>
      </c>
      <c r="J73" s="110"/>
      <c r="K73" s="7"/>
      <c r="L73" s="7"/>
      <c r="M73" s="7"/>
      <c r="N73" s="7"/>
      <c r="O73" s="7"/>
      <c r="P73" s="88">
        <f t="shared" si="21"/>
        <v>0</v>
      </c>
      <c r="S73" s="46" t="s">
        <v>46</v>
      </c>
      <c r="T73" s="16" t="s">
        <v>76</v>
      </c>
      <c r="U73" s="8" t="s">
        <v>77</v>
      </c>
      <c r="V73" s="91">
        <f>'CIW - Summary'!O73</f>
        <v>0</v>
      </c>
      <c r="W73" s="7">
        <v>0</v>
      </c>
      <c r="X73" s="7"/>
      <c r="Y73" s="7"/>
      <c r="Z73" s="7"/>
      <c r="AA73" s="7"/>
      <c r="AB73" s="7"/>
      <c r="AC73" s="88">
        <f t="shared" si="22"/>
        <v>0</v>
      </c>
    </row>
    <row r="74" spans="6:29" x14ac:dyDescent="0.25">
      <c r="F74" s="46" t="s">
        <v>46</v>
      </c>
      <c r="G74" s="16" t="s">
        <v>81</v>
      </c>
      <c r="H74" s="8" t="s">
        <v>83</v>
      </c>
      <c r="I74" s="26">
        <f>'CIW - Summary'!I74</f>
        <v>0</v>
      </c>
      <c r="J74" s="110"/>
      <c r="K74" s="7"/>
      <c r="L74" s="7"/>
      <c r="M74" s="7"/>
      <c r="N74" s="7"/>
      <c r="O74" s="7"/>
      <c r="P74" s="88">
        <f t="shared" si="21"/>
        <v>0</v>
      </c>
      <c r="S74" s="46" t="s">
        <v>46</v>
      </c>
      <c r="T74" s="16" t="s">
        <v>81</v>
      </c>
      <c r="U74" s="8" t="s">
        <v>83</v>
      </c>
      <c r="V74" s="91">
        <f>'CIW - Summary'!O74</f>
        <v>0</v>
      </c>
      <c r="W74" s="7">
        <v>0</v>
      </c>
      <c r="X74" s="7"/>
      <c r="Y74" s="7"/>
      <c r="Z74" s="7"/>
      <c r="AA74" s="7"/>
      <c r="AB74" s="7"/>
      <c r="AC74" s="88">
        <f t="shared" si="22"/>
        <v>0</v>
      </c>
    </row>
    <row r="75" spans="6:29" x14ac:dyDescent="0.25">
      <c r="F75" s="46" t="s">
        <v>46</v>
      </c>
      <c r="G75" s="16" t="s">
        <v>87</v>
      </c>
      <c r="H75" s="8" t="s">
        <v>89</v>
      </c>
      <c r="I75" s="26">
        <f>'CIW - Summary'!I75</f>
        <v>0</v>
      </c>
      <c r="J75" s="110"/>
      <c r="K75" s="7"/>
      <c r="L75" s="7"/>
      <c r="M75" s="7"/>
      <c r="N75" s="7"/>
      <c r="O75" s="7"/>
      <c r="P75" s="88">
        <f t="shared" si="21"/>
        <v>0</v>
      </c>
      <c r="S75" s="46" t="s">
        <v>46</v>
      </c>
      <c r="T75" s="16" t="s">
        <v>87</v>
      </c>
      <c r="U75" s="8" t="s">
        <v>89</v>
      </c>
      <c r="V75" s="91">
        <f>'CIW - Summary'!O75</f>
        <v>0</v>
      </c>
      <c r="W75" s="7">
        <v>0</v>
      </c>
      <c r="X75" s="7"/>
      <c r="Y75" s="7"/>
      <c r="Z75" s="7"/>
      <c r="AA75" s="7"/>
      <c r="AB75" s="7"/>
      <c r="AC75" s="88">
        <f t="shared" si="22"/>
        <v>0</v>
      </c>
    </row>
    <row r="76" spans="6:29" x14ac:dyDescent="0.25">
      <c r="F76" s="46" t="s">
        <v>46</v>
      </c>
      <c r="G76" s="16" t="s">
        <v>93</v>
      </c>
      <c r="H76" s="8" t="s">
        <v>95</v>
      </c>
      <c r="I76" s="26">
        <f>'CIW - Summary'!I76</f>
        <v>0</v>
      </c>
      <c r="J76" s="110"/>
      <c r="K76" s="7"/>
      <c r="L76" s="7"/>
      <c r="M76" s="7"/>
      <c r="N76" s="7"/>
      <c r="O76" s="7"/>
      <c r="P76" s="88">
        <f t="shared" si="21"/>
        <v>0</v>
      </c>
      <c r="S76" s="46" t="s">
        <v>46</v>
      </c>
      <c r="T76" s="16" t="s">
        <v>93</v>
      </c>
      <c r="U76" s="8" t="s">
        <v>95</v>
      </c>
      <c r="V76" s="91">
        <f>'CIW - Summary'!O76</f>
        <v>0</v>
      </c>
      <c r="W76" s="7">
        <v>0</v>
      </c>
      <c r="X76" s="7"/>
      <c r="Y76" s="7"/>
      <c r="Z76" s="7"/>
      <c r="AA76" s="7"/>
      <c r="AB76" s="7"/>
      <c r="AC76" s="88">
        <f t="shared" si="22"/>
        <v>0</v>
      </c>
    </row>
    <row r="77" spans="6:29" x14ac:dyDescent="0.25">
      <c r="F77" s="46" t="s">
        <v>46</v>
      </c>
      <c r="G77" s="16" t="s">
        <v>100</v>
      </c>
      <c r="H77" s="8" t="s">
        <v>101</v>
      </c>
      <c r="I77" s="26">
        <f>'CIW - Summary'!I77</f>
        <v>0</v>
      </c>
      <c r="J77" s="110"/>
      <c r="K77" s="7"/>
      <c r="L77" s="7"/>
      <c r="M77" s="7"/>
      <c r="N77" s="7"/>
      <c r="O77" s="7"/>
      <c r="P77" s="88">
        <f t="shared" si="21"/>
        <v>0</v>
      </c>
      <c r="S77" s="46" t="s">
        <v>46</v>
      </c>
      <c r="T77" s="16" t="s">
        <v>100</v>
      </c>
      <c r="U77" s="8" t="s">
        <v>101</v>
      </c>
      <c r="V77" s="91">
        <f>'CIW - Summary'!O77</f>
        <v>0</v>
      </c>
      <c r="W77" s="7">
        <v>0</v>
      </c>
      <c r="X77" s="7"/>
      <c r="Y77" s="7"/>
      <c r="Z77" s="7"/>
      <c r="AA77" s="7"/>
      <c r="AB77" s="7"/>
      <c r="AC77" s="88">
        <f t="shared" si="22"/>
        <v>0</v>
      </c>
    </row>
    <row r="78" spans="6:29" x14ac:dyDescent="0.25">
      <c r="F78" s="47" t="s">
        <v>46</v>
      </c>
      <c r="G78" s="21" t="s">
        <v>105</v>
      </c>
      <c r="H78" s="28" t="s">
        <v>94</v>
      </c>
      <c r="I78" s="26">
        <f>'CIW - Summary'!I78</f>
        <v>0</v>
      </c>
      <c r="J78" s="110"/>
      <c r="K78" s="7"/>
      <c r="L78" s="7"/>
      <c r="M78" s="7"/>
      <c r="N78" s="7"/>
      <c r="O78" s="7"/>
      <c r="P78" s="88">
        <f t="shared" si="21"/>
        <v>0</v>
      </c>
      <c r="S78" s="47" t="s">
        <v>46</v>
      </c>
      <c r="T78" s="21" t="s">
        <v>105</v>
      </c>
      <c r="U78" s="28" t="s">
        <v>94</v>
      </c>
      <c r="V78" s="91">
        <f>'CIW - Summary'!O78</f>
        <v>0</v>
      </c>
      <c r="W78" s="7">
        <v>0</v>
      </c>
      <c r="X78" s="7"/>
      <c r="Y78" s="7"/>
      <c r="Z78" s="7"/>
      <c r="AA78" s="7"/>
      <c r="AB78" s="7"/>
      <c r="AC78" s="88">
        <f t="shared" si="22"/>
        <v>0</v>
      </c>
    </row>
    <row r="79" spans="6:29" ht="15.75" thickBot="1" x14ac:dyDescent="0.3">
      <c r="F79" s="29"/>
      <c r="G79" s="30"/>
      <c r="H79" s="31"/>
      <c r="I79" s="32">
        <f t="shared" ref="I79:O79" si="23">SUM(I69:I78)</f>
        <v>0</v>
      </c>
      <c r="J79" s="111">
        <f t="shared" si="23"/>
        <v>0</v>
      </c>
      <c r="K79" s="12">
        <f t="shared" si="23"/>
        <v>0</v>
      </c>
      <c r="L79" s="12">
        <f t="shared" si="23"/>
        <v>0</v>
      </c>
      <c r="M79" s="12">
        <f t="shared" si="23"/>
        <v>0</v>
      </c>
      <c r="N79" s="12">
        <f t="shared" si="23"/>
        <v>0</v>
      </c>
      <c r="O79" s="12">
        <f t="shared" si="23"/>
        <v>0</v>
      </c>
      <c r="P79" s="12">
        <f>SUM(J79:O79)</f>
        <v>0</v>
      </c>
      <c r="S79" s="29"/>
      <c r="T79" s="30"/>
      <c r="U79" s="31"/>
      <c r="V79" s="32">
        <f t="shared" ref="V79:AB79" si="24">SUM(V69:V78)</f>
        <v>0</v>
      </c>
      <c r="W79" s="12">
        <f t="shared" si="24"/>
        <v>0</v>
      </c>
      <c r="X79" s="12">
        <f t="shared" si="24"/>
        <v>0</v>
      </c>
      <c r="Y79" s="12">
        <f t="shared" si="24"/>
        <v>0</v>
      </c>
      <c r="Z79" s="12">
        <f t="shared" si="24"/>
        <v>0</v>
      </c>
      <c r="AA79" s="12">
        <f t="shared" si="24"/>
        <v>0</v>
      </c>
      <c r="AB79" s="12">
        <f t="shared" si="24"/>
        <v>0</v>
      </c>
      <c r="AC79" s="12">
        <f t="shared" si="22"/>
        <v>0</v>
      </c>
    </row>
    <row r="80" spans="6:29" ht="15.75" thickTop="1" x14ac:dyDescent="0.25">
      <c r="F80" s="33" t="s">
        <v>109</v>
      </c>
      <c r="G80" s="34"/>
      <c r="H80" s="35"/>
      <c r="I80" s="36"/>
      <c r="J80" s="112">
        <f>Start!$G$10</f>
        <v>2023</v>
      </c>
      <c r="K80" s="62">
        <f>J80+1</f>
        <v>2024</v>
      </c>
      <c r="L80" s="62">
        <f>K80+1</f>
        <v>2025</v>
      </c>
      <c r="M80" s="62">
        <f>L80+1</f>
        <v>2026</v>
      </c>
      <c r="N80" s="62">
        <f>M80+1</f>
        <v>2027</v>
      </c>
      <c r="O80" s="62">
        <f>N80+1</f>
        <v>2028</v>
      </c>
      <c r="P80" s="62" t="s">
        <v>250</v>
      </c>
      <c r="S80" s="33" t="s">
        <v>109</v>
      </c>
      <c r="T80" s="34"/>
      <c r="U80" s="35"/>
      <c r="V80" s="92"/>
      <c r="W80" s="62">
        <v>2023</v>
      </c>
      <c r="X80" s="62">
        <f>K80</f>
        <v>2024</v>
      </c>
      <c r="Y80" s="62">
        <f>L80</f>
        <v>2025</v>
      </c>
      <c r="Z80" s="62">
        <f>M80</f>
        <v>2026</v>
      </c>
      <c r="AA80" s="62">
        <f>N80</f>
        <v>2027</v>
      </c>
      <c r="AB80" s="62">
        <f>O80</f>
        <v>2028</v>
      </c>
      <c r="AC80" s="62" t="s">
        <v>250</v>
      </c>
    </row>
    <row r="81" spans="6:29" x14ac:dyDescent="0.25">
      <c r="F81" s="48" t="s">
        <v>109</v>
      </c>
      <c r="G81" s="16" t="s">
        <v>110</v>
      </c>
      <c r="H81" s="37" t="s">
        <v>111</v>
      </c>
      <c r="I81" s="26">
        <f>'CIW - Summary'!I81</f>
        <v>85000</v>
      </c>
      <c r="J81" s="110"/>
      <c r="K81" s="7">
        <v>5000</v>
      </c>
      <c r="L81" s="7">
        <v>10000</v>
      </c>
      <c r="M81" s="7">
        <v>10000</v>
      </c>
      <c r="N81" s="7">
        <v>10000</v>
      </c>
      <c r="O81" s="7">
        <v>50000</v>
      </c>
      <c r="P81" s="88">
        <f>SUM(K81:O81)</f>
        <v>85000</v>
      </c>
      <c r="S81" s="48" t="s">
        <v>109</v>
      </c>
      <c r="T81" s="16" t="s">
        <v>110</v>
      </c>
      <c r="U81" s="37" t="s">
        <v>111</v>
      </c>
      <c r="V81" s="91">
        <f>'CIW - Summary'!O81</f>
        <v>85000</v>
      </c>
      <c r="W81" s="7">
        <v>25000</v>
      </c>
      <c r="X81" s="7">
        <v>5000</v>
      </c>
      <c r="Y81" s="7">
        <v>10000</v>
      </c>
      <c r="Z81" s="7">
        <v>10000</v>
      </c>
      <c r="AA81" s="7">
        <v>10000</v>
      </c>
      <c r="AB81" s="7">
        <v>25000</v>
      </c>
      <c r="AC81" s="88">
        <f t="shared" ref="AC81:AC86" si="25">SUM(W81:AB81)</f>
        <v>85000</v>
      </c>
    </row>
    <row r="82" spans="6:29" x14ac:dyDescent="0.25">
      <c r="F82" s="48" t="s">
        <v>109</v>
      </c>
      <c r="G82" s="16" t="s">
        <v>52</v>
      </c>
      <c r="H82" s="37" t="s">
        <v>115</v>
      </c>
      <c r="I82" s="26">
        <f>'CIW - Summary'!I82</f>
        <v>75000</v>
      </c>
      <c r="J82" s="110"/>
      <c r="K82" s="7">
        <v>5000</v>
      </c>
      <c r="L82" s="7">
        <v>10000</v>
      </c>
      <c r="M82" s="7">
        <v>10000</v>
      </c>
      <c r="N82" s="7">
        <v>10000</v>
      </c>
      <c r="O82" s="7">
        <v>40000</v>
      </c>
      <c r="P82" s="88">
        <f>SUM(K82:O82)</f>
        <v>75000</v>
      </c>
      <c r="S82" s="48" t="s">
        <v>109</v>
      </c>
      <c r="T82" s="16" t="s">
        <v>52</v>
      </c>
      <c r="U82" s="37" t="s">
        <v>115</v>
      </c>
      <c r="V82" s="91">
        <f>'CIW - Summary'!O82</f>
        <v>75000</v>
      </c>
      <c r="W82" s="7">
        <v>0</v>
      </c>
      <c r="X82" s="7">
        <v>5000</v>
      </c>
      <c r="Y82" s="7">
        <v>10000</v>
      </c>
      <c r="Z82" s="7">
        <v>10000</v>
      </c>
      <c r="AA82" s="7">
        <v>10000</v>
      </c>
      <c r="AB82" s="7">
        <v>50000</v>
      </c>
      <c r="AC82" s="88">
        <f t="shared" si="25"/>
        <v>85000</v>
      </c>
    </row>
    <row r="83" spans="6:29" x14ac:dyDescent="0.25">
      <c r="F83" s="48" t="s">
        <v>109</v>
      </c>
      <c r="G83" s="16" t="s">
        <v>60</v>
      </c>
      <c r="H83" s="37" t="s">
        <v>119</v>
      </c>
      <c r="I83" s="26">
        <f>'CIW - Summary'!I83</f>
        <v>55000</v>
      </c>
      <c r="J83" s="110"/>
      <c r="K83" s="7">
        <v>5000</v>
      </c>
      <c r="L83" s="7">
        <v>10000</v>
      </c>
      <c r="M83" s="7">
        <v>10000</v>
      </c>
      <c r="N83" s="7">
        <v>10000</v>
      </c>
      <c r="O83" s="7">
        <v>20000</v>
      </c>
      <c r="P83" s="88">
        <f>SUM(K83:O83)</f>
        <v>55000</v>
      </c>
      <c r="S83" s="48" t="s">
        <v>109</v>
      </c>
      <c r="T83" s="16" t="s">
        <v>60</v>
      </c>
      <c r="U83" s="37" t="s">
        <v>119</v>
      </c>
      <c r="V83" s="91">
        <f>'CIW - Summary'!O83</f>
        <v>55000</v>
      </c>
      <c r="W83" s="7">
        <v>0</v>
      </c>
      <c r="X83" s="7">
        <v>5000</v>
      </c>
      <c r="Y83" s="7">
        <v>10000</v>
      </c>
      <c r="Z83" s="7">
        <v>10000</v>
      </c>
      <c r="AA83" s="7">
        <v>10000</v>
      </c>
      <c r="AB83" s="7">
        <v>40000</v>
      </c>
      <c r="AC83" s="88">
        <f t="shared" si="25"/>
        <v>75000</v>
      </c>
    </row>
    <row r="84" spans="6:29" x14ac:dyDescent="0.25">
      <c r="F84" s="48" t="s">
        <v>109</v>
      </c>
      <c r="G84" s="16" t="s">
        <v>67</v>
      </c>
      <c r="H84" s="37" t="s">
        <v>123</v>
      </c>
      <c r="I84" s="26">
        <f>'CIW - Summary'!I84</f>
        <v>45000</v>
      </c>
      <c r="J84" s="110"/>
      <c r="K84" s="7">
        <v>5000</v>
      </c>
      <c r="L84" s="7">
        <v>10000</v>
      </c>
      <c r="M84" s="7">
        <v>10000</v>
      </c>
      <c r="N84" s="7">
        <v>10000</v>
      </c>
      <c r="O84" s="7">
        <v>10000</v>
      </c>
      <c r="P84" s="88">
        <f>SUM(K84:O84)</f>
        <v>45000</v>
      </c>
      <c r="S84" s="48" t="s">
        <v>109</v>
      </c>
      <c r="T84" s="16" t="s">
        <v>67</v>
      </c>
      <c r="U84" s="37" t="s">
        <v>123</v>
      </c>
      <c r="V84" s="91">
        <f>'CIW - Summary'!O84</f>
        <v>45000</v>
      </c>
      <c r="W84" s="7">
        <v>0</v>
      </c>
      <c r="X84" s="7">
        <v>5000</v>
      </c>
      <c r="Y84" s="7">
        <v>10000</v>
      </c>
      <c r="Z84" s="7">
        <v>10000</v>
      </c>
      <c r="AA84" s="7">
        <v>10000</v>
      </c>
      <c r="AB84" s="7">
        <v>20000</v>
      </c>
      <c r="AC84" s="88">
        <f t="shared" si="25"/>
        <v>55000</v>
      </c>
    </row>
    <row r="85" spans="6:29" x14ac:dyDescent="0.25">
      <c r="F85" s="48" t="s">
        <v>109</v>
      </c>
      <c r="G85" s="16" t="s">
        <v>76</v>
      </c>
      <c r="H85" s="37" t="s">
        <v>126</v>
      </c>
      <c r="I85" s="26">
        <f>'CIW - Summary'!I85</f>
        <v>0</v>
      </c>
      <c r="J85" s="110"/>
      <c r="K85" s="7"/>
      <c r="L85" s="7"/>
      <c r="M85" s="7"/>
      <c r="N85" s="7"/>
      <c r="O85" s="7"/>
      <c r="P85" s="88">
        <f>SUM(K85:O85)</f>
        <v>0</v>
      </c>
      <c r="S85" s="48" t="s">
        <v>109</v>
      </c>
      <c r="T85" s="16" t="s">
        <v>76</v>
      </c>
      <c r="U85" s="37" t="s">
        <v>126</v>
      </c>
      <c r="V85" s="91">
        <f>'CIW - Summary'!O85</f>
        <v>0</v>
      </c>
      <c r="W85" s="7">
        <v>0</v>
      </c>
      <c r="X85" s="7">
        <v>5000</v>
      </c>
      <c r="Y85" s="7">
        <v>10000</v>
      </c>
      <c r="Z85" s="7">
        <v>10000</v>
      </c>
      <c r="AA85" s="7">
        <v>10000</v>
      </c>
      <c r="AB85" s="7">
        <v>10000</v>
      </c>
      <c r="AC85" s="88">
        <f t="shared" si="25"/>
        <v>45000</v>
      </c>
    </row>
    <row r="86" spans="6:29" ht="15.75" thickBot="1" x14ac:dyDescent="0.3">
      <c r="F86" s="61"/>
      <c r="G86" s="11"/>
      <c r="H86" s="31"/>
      <c r="I86" s="12">
        <f t="shared" ref="I86:O86" si="26">SUM(I81:I85)</f>
        <v>260000</v>
      </c>
      <c r="J86" s="111">
        <f t="shared" si="26"/>
        <v>0</v>
      </c>
      <c r="K86" s="12">
        <f t="shared" si="26"/>
        <v>20000</v>
      </c>
      <c r="L86" s="12">
        <f t="shared" si="26"/>
        <v>40000</v>
      </c>
      <c r="M86" s="12">
        <f t="shared" si="26"/>
        <v>40000</v>
      </c>
      <c r="N86" s="12">
        <f t="shared" si="26"/>
        <v>40000</v>
      </c>
      <c r="O86" s="12">
        <f t="shared" si="26"/>
        <v>120000</v>
      </c>
      <c r="P86" s="12">
        <f>SUM(J86:O86)</f>
        <v>260000</v>
      </c>
      <c r="S86" s="61"/>
      <c r="T86" s="11"/>
      <c r="U86" s="31"/>
      <c r="V86" s="12">
        <f t="shared" ref="V86:AB86" si="27">SUM(V81:V85)</f>
        <v>260000</v>
      </c>
      <c r="W86" s="12">
        <f>SUM(W81:W85)</f>
        <v>25000</v>
      </c>
      <c r="X86" s="12">
        <f t="shared" si="27"/>
        <v>25000</v>
      </c>
      <c r="Y86" s="12">
        <f t="shared" si="27"/>
        <v>50000</v>
      </c>
      <c r="Z86" s="12">
        <f t="shared" si="27"/>
        <v>50000</v>
      </c>
      <c r="AA86" s="12">
        <f t="shared" si="27"/>
        <v>50000</v>
      </c>
      <c r="AB86" s="12">
        <f t="shared" si="27"/>
        <v>145000</v>
      </c>
      <c r="AC86" s="12">
        <f t="shared" si="25"/>
        <v>345000</v>
      </c>
    </row>
    <row r="87" spans="6:29" ht="15.75" thickTop="1" x14ac:dyDescent="0.25">
      <c r="F87" s="53" t="s">
        <v>129</v>
      </c>
      <c r="G87" s="53"/>
      <c r="H87" s="53"/>
      <c r="I87" s="38"/>
      <c r="J87" s="112">
        <f>Start!$G$10</f>
        <v>2023</v>
      </c>
      <c r="K87" s="62">
        <f>J87+1</f>
        <v>2024</v>
      </c>
      <c r="L87" s="62">
        <f>K87+1</f>
        <v>2025</v>
      </c>
      <c r="M87" s="62">
        <f>L87+1</f>
        <v>2026</v>
      </c>
      <c r="N87" s="62">
        <f>M87+1</f>
        <v>2027</v>
      </c>
      <c r="O87" s="62">
        <f>N87+1</f>
        <v>2028</v>
      </c>
      <c r="P87" s="62" t="s">
        <v>250</v>
      </c>
      <c r="S87" s="53" t="s">
        <v>129</v>
      </c>
      <c r="T87" s="53"/>
      <c r="U87" s="53"/>
      <c r="V87" s="38"/>
      <c r="W87" s="62">
        <v>2023</v>
      </c>
      <c r="X87" s="62">
        <f>K87</f>
        <v>2024</v>
      </c>
      <c r="Y87" s="62">
        <f>L87</f>
        <v>2025</v>
      </c>
      <c r="Z87" s="62">
        <f>M87</f>
        <v>2026</v>
      </c>
      <c r="AA87" s="62">
        <f>N87</f>
        <v>2027</v>
      </c>
      <c r="AB87" s="62">
        <f>O87</f>
        <v>2028</v>
      </c>
      <c r="AC87" s="62" t="s">
        <v>250</v>
      </c>
    </row>
    <row r="88" spans="6:29" x14ac:dyDescent="0.25">
      <c r="F88" s="48" t="s">
        <v>129</v>
      </c>
      <c r="G88" s="39" t="s">
        <v>43</v>
      </c>
      <c r="H88" s="40" t="s">
        <v>130</v>
      </c>
      <c r="I88" s="26">
        <f>'CIW - Summary'!I88</f>
        <v>75000</v>
      </c>
      <c r="J88" s="110"/>
      <c r="K88" s="7">
        <v>75000</v>
      </c>
      <c r="L88" s="7"/>
      <c r="M88" s="7"/>
      <c r="N88" s="7"/>
      <c r="O88" s="7"/>
      <c r="P88" s="88">
        <f>SUM(K88:O88)</f>
        <v>75000</v>
      </c>
      <c r="S88" s="48" t="s">
        <v>129</v>
      </c>
      <c r="T88" s="39" t="s">
        <v>43</v>
      </c>
      <c r="U88" s="40" t="s">
        <v>130</v>
      </c>
      <c r="V88" s="91">
        <f>'CIW - Summary'!O88</f>
        <v>0</v>
      </c>
      <c r="W88" s="7">
        <v>0</v>
      </c>
      <c r="X88" s="7"/>
      <c r="Y88" s="7"/>
      <c r="Z88" s="7"/>
      <c r="AA88" s="7"/>
      <c r="AB88" s="7"/>
      <c r="AC88" s="88">
        <f>SUM(W88:AB88)</f>
        <v>0</v>
      </c>
    </row>
    <row r="89" spans="6:29" ht="25.5" x14ac:dyDescent="0.25">
      <c r="F89" s="49" t="s">
        <v>129</v>
      </c>
      <c r="G89" s="41" t="s">
        <v>52</v>
      </c>
      <c r="H89" s="42" t="s">
        <v>19</v>
      </c>
      <c r="I89" s="26">
        <f>'CIW - Summary'!I89</f>
        <v>0</v>
      </c>
      <c r="J89" s="110"/>
      <c r="K89" s="7"/>
      <c r="L89" s="7"/>
      <c r="M89" s="7"/>
      <c r="N89" s="7"/>
      <c r="O89" s="7"/>
      <c r="P89" s="88">
        <f>SUM(K89:O89)</f>
        <v>0</v>
      </c>
      <c r="S89" s="49" t="s">
        <v>129</v>
      </c>
      <c r="T89" s="41" t="s">
        <v>52</v>
      </c>
      <c r="U89" s="42" t="s">
        <v>19</v>
      </c>
      <c r="V89" s="91">
        <f>'CIW - Summary'!O89</f>
        <v>0</v>
      </c>
      <c r="W89" s="7">
        <v>0</v>
      </c>
      <c r="X89" s="7"/>
      <c r="Y89" s="7"/>
      <c r="Z89" s="7"/>
      <c r="AA89" s="7"/>
      <c r="AB89" s="7"/>
      <c r="AC89" s="88">
        <f>SUM(W89:AB89)</f>
        <v>0</v>
      </c>
    </row>
    <row r="90" spans="6:29" x14ac:dyDescent="0.25">
      <c r="F90" s="48" t="s">
        <v>129</v>
      </c>
      <c r="G90" s="16" t="s">
        <v>60</v>
      </c>
      <c r="H90" s="24" t="s">
        <v>94</v>
      </c>
      <c r="I90" s="26">
        <f>'CIW - Summary'!I90</f>
        <v>0</v>
      </c>
      <c r="J90" s="110"/>
      <c r="K90" s="7"/>
      <c r="L90" s="7"/>
      <c r="M90" s="7"/>
      <c r="N90" s="7"/>
      <c r="O90" s="7"/>
      <c r="P90" s="88">
        <f>SUM(K90:O90)</f>
        <v>0</v>
      </c>
      <c r="S90" s="48" t="s">
        <v>129</v>
      </c>
      <c r="T90" s="16" t="s">
        <v>60</v>
      </c>
      <c r="U90" s="24" t="s">
        <v>94</v>
      </c>
      <c r="V90" s="91">
        <f>'CIW - Summary'!O90</f>
        <v>0</v>
      </c>
      <c r="W90" s="7">
        <v>0</v>
      </c>
      <c r="X90" s="7"/>
      <c r="Y90" s="7"/>
      <c r="Z90" s="7"/>
      <c r="AA90" s="7"/>
      <c r="AB90" s="7"/>
      <c r="AC90" s="88">
        <f>SUM(W90:AB90)</f>
        <v>0</v>
      </c>
    </row>
    <row r="91" spans="6:29" ht="15.75" thickBot="1" x14ac:dyDescent="0.3">
      <c r="F91" s="61"/>
      <c r="G91" s="11"/>
      <c r="H91" s="31"/>
      <c r="I91" s="12">
        <f t="shared" ref="I91:O91" si="28">SUM(I88:I90)</f>
        <v>75000</v>
      </c>
      <c r="J91" s="111">
        <f t="shared" si="28"/>
        <v>0</v>
      </c>
      <c r="K91" s="12">
        <f t="shared" si="28"/>
        <v>75000</v>
      </c>
      <c r="L91" s="12">
        <f t="shared" si="28"/>
        <v>0</v>
      </c>
      <c r="M91" s="12">
        <f t="shared" si="28"/>
        <v>0</v>
      </c>
      <c r="N91" s="12">
        <f t="shared" si="28"/>
        <v>0</v>
      </c>
      <c r="O91" s="12">
        <f t="shared" si="28"/>
        <v>0</v>
      </c>
      <c r="P91" s="12">
        <f>SUM(J91:O91)</f>
        <v>75000</v>
      </c>
      <c r="S91" s="61"/>
      <c r="T91" s="11"/>
      <c r="U91" s="31"/>
      <c r="V91" s="12">
        <f t="shared" ref="V91:AB91" si="29">SUM(V88:V90)</f>
        <v>0</v>
      </c>
      <c r="W91" s="12">
        <f t="shared" si="29"/>
        <v>0</v>
      </c>
      <c r="X91" s="12">
        <f t="shared" si="29"/>
        <v>0</v>
      </c>
      <c r="Y91" s="12">
        <f t="shared" si="29"/>
        <v>0</v>
      </c>
      <c r="Z91" s="12">
        <f t="shared" si="29"/>
        <v>0</v>
      </c>
      <c r="AA91" s="12">
        <f t="shared" si="29"/>
        <v>0</v>
      </c>
      <c r="AB91" s="12">
        <f t="shared" si="29"/>
        <v>0</v>
      </c>
      <c r="AC91" s="12">
        <f>SUM(W91:AB91)</f>
        <v>0</v>
      </c>
    </row>
    <row r="92" spans="6:29" ht="16.5" thickTop="1" thickBot="1" x14ac:dyDescent="0.3">
      <c r="F92" s="43"/>
      <c r="G92" s="57"/>
      <c r="H92" s="57"/>
      <c r="I92" s="58"/>
      <c r="J92" s="112">
        <f>Start!$G$10</f>
        <v>2023</v>
      </c>
      <c r="K92" s="62">
        <f>J92+1</f>
        <v>2024</v>
      </c>
      <c r="L92" s="62">
        <f>K92+1</f>
        <v>2025</v>
      </c>
      <c r="M92" s="62">
        <f>L92+1</f>
        <v>2026</v>
      </c>
      <c r="N92" s="62">
        <f>M92+1</f>
        <v>2027</v>
      </c>
      <c r="O92" s="62">
        <f>N92+1</f>
        <v>2028</v>
      </c>
      <c r="P92" s="62" t="s">
        <v>250</v>
      </c>
      <c r="S92" s="43"/>
      <c r="T92" s="57"/>
      <c r="U92" s="57"/>
      <c r="V92" s="93"/>
      <c r="W92" s="62">
        <v>2023</v>
      </c>
      <c r="X92" s="62">
        <f>K92</f>
        <v>2024</v>
      </c>
      <c r="Y92" s="62">
        <f>L92</f>
        <v>2025</v>
      </c>
      <c r="Z92" s="62">
        <f>M92</f>
        <v>2026</v>
      </c>
      <c r="AA92" s="62">
        <f>N92</f>
        <v>2027</v>
      </c>
      <c r="AB92" s="62">
        <f>O92</f>
        <v>2028</v>
      </c>
      <c r="AC92" s="62" t="s">
        <v>250</v>
      </c>
    </row>
    <row r="93" spans="6:29" ht="16.5" thickBot="1" x14ac:dyDescent="0.3">
      <c r="F93" s="60" t="s">
        <v>241</v>
      </c>
      <c r="G93" s="59"/>
      <c r="H93" s="59"/>
      <c r="I93" s="44">
        <f t="shared" ref="I93:O93" si="30">SUM(I21,I40,I46,I54,I62,I67,I79,I86,I91)</f>
        <v>11639336</v>
      </c>
      <c r="J93" s="111">
        <f t="shared" si="30"/>
        <v>0</v>
      </c>
      <c r="K93" s="12">
        <f t="shared" si="30"/>
        <v>660217</v>
      </c>
      <c r="L93" s="12">
        <f t="shared" si="30"/>
        <v>1735650</v>
      </c>
      <c r="M93" s="12">
        <f t="shared" si="30"/>
        <v>3431301</v>
      </c>
      <c r="N93" s="12">
        <f t="shared" si="30"/>
        <v>4561734</v>
      </c>
      <c r="O93" s="12">
        <f t="shared" si="30"/>
        <v>1250434</v>
      </c>
      <c r="P93" s="12">
        <f>SUM(J93:O93)</f>
        <v>11639336</v>
      </c>
      <c r="S93" s="60" t="s">
        <v>241</v>
      </c>
      <c r="T93" s="59"/>
      <c r="U93" s="59"/>
      <c r="V93" s="44">
        <f t="shared" ref="V93:AB93" si="31">SUM(V21,V40,V46,V54,V62,V67,V79,V86,V91)</f>
        <v>6313650</v>
      </c>
      <c r="W93" s="12">
        <f t="shared" si="31"/>
        <v>25000</v>
      </c>
      <c r="X93" s="12">
        <f t="shared" si="31"/>
        <v>1301221</v>
      </c>
      <c r="Y93" s="12">
        <f t="shared" si="31"/>
        <v>2283386</v>
      </c>
      <c r="Z93" s="12">
        <f t="shared" si="31"/>
        <v>1645275</v>
      </c>
      <c r="AA93" s="12">
        <f t="shared" si="31"/>
        <v>1007164</v>
      </c>
      <c r="AB93" s="12">
        <f t="shared" si="31"/>
        <v>464054</v>
      </c>
      <c r="AC93" s="12">
        <f>SUM(W93:AB93)</f>
        <v>6726100</v>
      </c>
    </row>
    <row r="99" spans="26:26" x14ac:dyDescent="0.25">
      <c r="Z99" t="s">
        <v>251</v>
      </c>
    </row>
  </sheetData>
  <pageMargins left="0.7" right="0.7" top="0.75" bottom="0.75" header="0.3" footer="0.3"/>
  <pageSetup orientation="portrait" horizontalDpi="1200" verticalDpi="1200" r:id="rId1"/>
  <ignoredErrors>
    <ignoredError sqref="W46 W54 W62 W67 W79 W86 W91"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70cc063-8c57-4069-b850-1e37c5a9b224">
      <Terms xmlns="http://schemas.microsoft.com/office/infopath/2007/PartnerControls"/>
    </lcf76f155ced4ddcb4097134ff3c332f>
    <TaxCatchAll xmlns="73fb875a-8af9-4255-b008-0995492d31cd" xsi:nil="true"/>
    <QAComplete_x003f_ xmlns="070cc063-8c57-4069-b850-1e37c5a9b224">Not Started</QAComplete_x003f_>
    <FundingType xmlns="070cc063-8c57-4069-b850-1e37c5a9b224" xsi:nil="true"/>
    <AIOTestCaseID xmlns="070cc063-8c57-4069-b850-1e37c5a9b224">Not Uploaded</AIOTestCaseID>
  </documentManagement>
</p:properties>
</file>

<file path=customXml/item2.xml>��< ? x m l   v e r s i o n = " 1 . 0 "   e n c o d i n g = " u t f - 1 6 " ? > < D a t a M a s h u p   x m l n s = " h t t p : / / s c h e m a s . m i c r o s o f t . c o m / D a t a M a s h u p " > A A A A A J Y E A A B Q S w M E F A A C A A g A 4 4 S z V t L d S t G k A A A A 9 g A A A B I A H A B D b 2 5 m a W c v U G F j a 2 F n Z S 5 4 b W w g o h g A K K A U A A A A A A A A A A A A A A A A A A A A A A A A A A A A h Y 8 x D o I w G I W v Q r r T l q K J I T 9 l c J X E h G h c m 1 K h E Y q h x X I 3 B 4 / k F c Q o 6 u b 4 v v c N 7 9 2 v N 8 j G t g k u q r e 6 M y m K M E W B M r I r t a l S N L h j u E I Z h 6 2 Q J 1 G p Y J K N T U Z b p q h 2 7 p w Q 4 r 3 H P s Z d X x F G a U Q O + a a Q t W o F + s j 6 v x x q Y 5 0 w U i E O + 9 c Y z n A U L T F b x J g C m S H k 2 n w F N u 1 9 t j 8 Q 1 k P j h l 5 x Z c J d A W S O Q N 4 f + A N Q S w M E F A A C A A g A 4 4 S z V 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O O E s 1 a v 2 z A W m Q E A A G o R A A A T A B w A R m 9 y b X V s Y X M v U 2 V j d G l v b j E u b S C i G A A o o B Q A A A A A A A A A A A A A A A A A A A A A A A A A A A D N 1 k 9 r g z A Y B v C 7 4 H c I 7 t L C k C b a / W H 0 J L t t Y 9 D B D s W D c 4 G W q o G o s C L 9 7 n M T K o 1 p f O U l Y 7 0 U J H 3 I r 5 r n t e R p t R M F W X f f 9 M F x y m 0 i + S d 5 E k n x x m W + J C u S 8 c p 1 S P t Z i 1 q m v L 3 y + J X y z I 9 q K X l R v Q u 5 / x B i P 5 s 3 m 5 c k 5 y v v 9 G M v P m 4 i U V T t q v i 6 y 4 h E V u c F b U O 6 t G b x s + T 3 W u w 6 u + J s V b + f K + + 5 z d l m B / K a H P I 2 r y S z 5 d z T 7 q 6 h v n / a w r E P 7 R Y M j S H G G N o 1 h g B j C D A G G G N g 1 x g A j A H A y D B G Z t f I A E Y G M G K I N o X j O g N O 9 4 f d I A + 3 L v M W e Z h 0 m X f I h 1 e X e Y 9 8 W H S Z d A E I n Z p J L d w k C j k q U + 8 S x X a M N h R S z p P v E 2 S q D T N d x + 1 T + + F 9 s X f + b I K f b U z D N Z 1 z V Q J k h 2 g 2 f q i P s U 1 V p E q A 7 A D N x s / 5 M b a p L V U J k M 3 Q b P z o H 2 O b C l 2 V A N l o t W 0 0 M w 0 c x Q H v s 0 s 9 / l / 6 j J l G o i q B 9 x m S b b 3 P m G l o q x J 4 n y H Z 1 v u M m V 4 r V A m 8 z 5 B s 6 3 3 G T C 8 + q g T c Z 0 i 1 d b T p x U x x D M 3 f U E s B A i 0 A F A A C A A g A 4 4 S z V t L d S t G k A A A A 9 g A A A B I A A A A A A A A A A A A A A A A A A A A A A E N v b m Z p Z y 9 Q Y W N r Y W d l L n h t b F B L A Q I t A B Q A A g A I A O O E s 1 Z T c j g s m w A A A O E A A A A T A A A A A A A A A A A A A A A A A P A A A A B b Q 2 9 u d G V u d F 9 U e X B l c 1 0 u e G 1 s U E s B A i 0 A F A A C A A g A 4 4 S z V q / b M B a Z A Q A A a h E A A B M A A A A A A A A A A A A A A A A A 2 A E A A E Z v c m 1 1 b G F z L 1 N l Y 3 R p b 2 4 x L m 1 Q S w U G A A A A A A M A A w D C A A A A v 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4 9 8 A A A A A A A D B 3 w 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T G 9 h b l R l c m 0 1 P C 9 J d G V t U G F 0 a D 4 8 L 0 l 0 Z W 1 M b 2 N h d G l v b j 4 8 U 3 R h Y m x l R W 5 0 c m l l c z 4 8 R W 5 0 c n k g V H l w Z T 0 i Q W R k Z W R U b 0 R h d G F N b 2 R l b C I g V m F s d W U 9 I m w w I i A v P j x F b n R y e S B U e X B l P S J C d W Z m Z X J O Z X h 0 U m V m c m V z a C I g V m F s d W U 9 I m w x I i A v P j x F b n R y e S B U e X B l P S J G a W x s R W 5 h Y m x l Z C I g V m F s d W U 9 I m w w I i A v P j x F b n R y e S B U e X B l P S J G a W x s R X J y b 3 J D b 2 R l I i B W Y W x 1 Z T 0 i c 1 V u a 2 5 v d 2 4 i I C 8 + P E V u d H J 5 I F R 5 c G U 9 I k Z p b G x M Y X N 0 V X B k Y X R l Z C I g V m F s d W U 9 I m Q y M D I y L T A 2 L T E z V D E 3 O j I x O j A 5 L j g 4 M z A w O T l a I i A v P j x F b n R y e S B U e X B l P S J G a W x s Z W R D b 2 1 w b G V 0 Z V J l c 3 V s d F R v V 2 9 y a 3 N o Z W V 0 I i B W Y W x 1 Z T 0 i b D A i I C 8 + P E V u d H J 5 I F R 5 c G U 9 I k Z p b G x T d G F 0 d X M i I F Z h b H V l P S J z Q 2 9 t c G x l d G U i I C 8 + P E V u d H J 5 I F R 5 c G U 9 I k Z p b G x U b 0 R h d G F N b 2 R l b E V u Y W J s Z W Q i I F Z h b H V l P S J s M C I g L z 4 8 R W 5 0 c n k g V H l w Z T 0 i S X N Q c m l 2 Y X R l I i B W Y W x 1 Z T 0 i b D A i I C 8 + P E V u d H J 5 I F R 5 c G U 9 I l J l c 3 V s d F R 5 c G U i I F Z h b H V l P S J z T n V t Y m V y I i A v P j x F b n R y e S B U e X B l P S J O Y X Z p Z 2 F 0 a W 9 u U 3 R l c E 5 h b W U i I F Z h b H V l P S J z T m F 2 a W d h d G l v b i I g L z 4 8 R W 5 0 c n k g V H l w Z T 0 i R m l s b E 9 i a m V j d F R 5 c G U i I F Z h b H V l P S J z Q 2 9 u b m V j d G l v b k 9 u b H k i I C 8 + P C 9 T d G F i b G V F b n R y a W V z P j w v S X R l b T 4 8 S X R l b T 4 8 S X R l b U x v Y 2 F 0 a W 9 u P j x J d G V t V H l w Z T 5 G b 3 J t d W x h P C 9 J d G V t V H l w Z T 4 8 S X R l b V B h d G g + U 2 V j d G l v b j E v T W 9 u d G h s e S U y M F B h e W 1 l b n R z J T I w K D U p P C 9 J d G V t U G F 0 a D 4 8 L 0 l 0 Z W 1 M b 2 N h d G l v b j 4 8 U 3 R h Y m x l R W 5 0 c m l l c z 4 8 R W 5 0 c n k g V H l w Z T 0 i Q W R k Z W R U b 0 R h d G F N b 2 R l b C I g V m F s d W U 9 I m w w I i A v P j x F b n R y e S B U e X B l P S J C d W Z m Z X J O Z X h 0 U m V m c m V z a C I g V m F s d W U 9 I m w x I i A v P j x F b n R y e S B U e X B l P S J G a W x s Q 2 9 1 b n Q i I F Z h b H V l P S J s M T A 4 I i A v P j x F b n R y e S B U e X B l P S J G a W x s R W 5 h Y m x l Z C I g V m F s d W U 9 I m w x I i A v P j x F b n R y e S B U e X B l P S J G a W x s R X J y b 3 J D b 2 R l I i B W Y W x 1 Z T 0 i c 1 V u a 2 5 v d 2 4 i I C 8 + P E V u d H J 5 I F R 5 c G U 9 I k Z p b G x F c n J v c k N v d W 5 0 I i B W Y W x 1 Z T 0 i b D A i I C 8 + P E V u d H J 5 I F R 5 c G U 9 I k Z p b G x M Y X N 0 V X B k Y X R l Z C I g V m F s d W U 9 I m Q y M D I y L T A 4 L T I 1 V D E 0 O j I 0 O j U 2 L j M 3 O T A 4 M z d a I i A v P j x F b n R y e S B U e X B l P S J G a W x s Q 2 9 s d W 1 u V H l w Z X M i I F Z h b H V l P S J z Q U E 9 P S I g L z 4 8 R W 5 0 c n k g V H l w Z T 0 i R m l s b E N v b H V t b k 5 h b W V z I i B W Y W x 1 Z T 0 i c 1 s m c X V v d D t N b 2 5 0 a G x 5 I F B h e W 1 l b n R z I C g 1 K 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x Y j Y w Z D N h M S 0 1 M m I x L T R k Z j A t Y T c 3 N C 0 2 O D J k N W R m N 2 R i Y z g i I C 8 + P E V u d H J 5 I F R 5 c G U 9 I l J l Y 2 9 2 Z X J 5 V G F y Z 2 V 0 Q 2 9 s d W 1 u I i B W Y W x 1 Z T 0 i b D I 5 I i A v P j x F b n R y e S B U e X B l P S J S Z W N v d m V y e V R h c m d l d F J v d y I g V m F s d W U 9 I m w y N C I g L z 4 8 R W 5 0 c n k g V H l w Z T 0 i U m V j b 3 Z l c n l U Y X J n Z X R T a G V l d C I g V m F s d W U 9 I n N O Z X c g U l V T I E R l Y n Q i I C 8 + P E V u d H J 5 I F R 5 c G U 9 I l J l b G F 0 a W 9 u c 2 h p c E l u Z m 9 D b 2 5 0 Y W l u Z X I i I F Z h b H V l P S J z e y Z x d W 9 0 O 2 N v b H V t b k N v d W 5 0 J n F 1 b 3 Q 7 O j E s J n F 1 b 3 Q 7 a 2 V 5 Q 2 9 s d W 1 u T m F t Z X M m c X V v d D s 6 W 1 0 s J n F 1 b 3 Q 7 c X V l c n l S Z W x h d G l v b n N o a X B z J n F 1 b 3 Q 7 O l t d L C Z x d W 9 0 O 2 N v b H V t b k l k Z W 5 0 a X R p Z X M m c X V v d D s 6 W y Z x d W 9 0 O 1 N l Y 3 R p b 2 4 x L 0 1 v b n R o b H k g U G F 5 b W V u d H M g K D U p L 0 F 1 d G 9 S Z W 1 v d m V k Q 2 9 s d W 1 u c z E u e 0 1 v b n R o b H k g U G F 5 b W V u d H M g K D U p L D B 9 J n F 1 b 3 Q 7 X S w m c X V v d D t D b 2 x 1 b W 5 D b 3 V u d C Z x d W 9 0 O z o x L C Z x d W 9 0 O 0 t l e U N v b H V t b k 5 h b W V z J n F 1 b 3 Q 7 O l t d L C Z x d W 9 0 O 0 N v b H V t b k l k Z W 5 0 a X R p Z X M m c X V v d D s 6 W y Z x d W 9 0 O 1 N l Y 3 R p b 2 4 x L 0 1 v b n R o b H k g U G F 5 b W V u d H M g K D U p L 0 F 1 d G 9 S Z W 1 v d m V k Q 2 9 s d W 1 u c z E u e 0 1 v b n R o b H k g U G F 5 b W V u d H M g K D U p L D B 9 J n F 1 b 3 Q 7 X S w m c X V v d D t S Z W x h d G l v b n N o a X B J b m Z v J n F 1 b 3 Q 7 O l t d f S I g L z 4 8 R W 5 0 c n k g V H l w Z T 0 i U m V z d W x 0 V H l w Z S I g V m F s d W U 9 I n N M a X N 0 I i A v P j x F b n R y e S B U e X B l P S J O Y X Z p Z 2 F 0 a W 9 u U 3 R l c E 5 h b W U i I F Z h b H V l P S J z T m F 2 a W d h d G l v b i I g L z 4 8 R W 5 0 c n k g V H l w Z T 0 i R m l s b E 9 i a m V j d F R 5 c G U i I F Z h b H V l P S J z V G F i b G U i I C 8 + P E V u d H J 5 I F R 5 c G U 9 I k 5 h b W V V c G R h d G V k Q W Z 0 Z X J G a W x s I i B W Y W x 1 Z T 0 i b D A i I C 8 + P E V u d H J 5 I F R 5 c G U 9 I k Z p b G x U Y X J n Z X Q i I F Z h b H V l P S J z T W 9 u d G h s e V 9 Q Y X l t Z W 5 0 c 1 9 f N S I g L z 4 8 L 1 N 0 Y W J s Z U V u d H J p Z X M + P C 9 J d G V t P j x J d G V t P j x J d G V t T G 9 j Y X R p b 2 4 + P E l 0 Z W 1 U e X B l P k Z v c m 1 1 b G E 8 L 0 l 0 Z W 1 U e X B l P j x J d G V t U G F 0 a D 5 T Z W N 0 a W 9 u M S 9 M b 2 F u V G V y b T Q 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x h c 3 R V c G R h d G V k I i B W Y W x 1 Z T 0 i Z D I w M j I t M D Y t M T N U M T c 6 M j E 6 M T A u M D Q 1 M D E 4 O F o i I C 8 + P E V u d H J 5 I F R 5 c G U 9 I k Z p b G x l Z E N v b X B s Z X R l U m V z d W x 0 V G 9 X b 3 J r c 2 h l Z X Q i I F Z h b H V l P S J s M C I g L z 4 8 R W 5 0 c n k g V H l w Z T 0 i R m l s b F N 0 Y X R 1 c y I g V m F s d W U 9 I n N D b 2 1 w b G V 0 Z S I g L z 4 8 R W 5 0 c n k g V H l w Z T 0 i R m l s b F R v R G F 0 Y U 1 v Z G V s R W 5 h Y m x l Z C I g V m F s d W U 9 I m w w I i A v P j x F b n R y e S B U e X B l P S J J c 1 B y a X Z h d G U i I F Z h b H V l P S J s M C I g L z 4 8 R W 5 0 c n k g V H l w Z T 0 i U m V z d W x 0 V H l w Z S I g V m F s d W U 9 I n N O d W 1 i Z X I i I C 8 + P E V u d H J 5 I F R 5 c G U 9 I k 5 h d m l n Y X R p b 2 5 T d G V w T m F t Z S I g V m F s d W U 9 I n N O Y X Z p Z 2 F 0 a W 9 u I i A v P j x F b n R y e S B U e X B l P S J G a W x s T 2 J q Z W N 0 V H l w Z S I g V m F s d W U 9 I n N D b 2 5 u Z W N 0 a W 9 u T 2 5 s e S I g L z 4 8 L 1 N 0 Y W J s Z U V u d H J p Z X M + P C 9 J d G V t P j x J d G V t P j x J d G V t T G 9 j Y X R p b 2 4 + P E l 0 Z W 1 U e X B l P k Z v c m 1 1 b G E 8 L 0 l 0 Z W 1 U e X B l P j x J d G V t U G F 0 a D 5 T Z W N 0 a W 9 u M S 9 N b 2 5 0 a G x 5 J T I w U G F 5 b W V u d H M l M j A o N C k 8 L 0 l 0 Z W 1 Q Y X R o P j w v S X R l b U x v Y 2 F 0 a W 9 u P j x T d G F i b G V F b n R y a W V z P j x F b n R y e S B U e X B l P S J B Z G R l Z F R v R G F 0 Y U 1 v Z G V s I i B W Y W x 1 Z T 0 i b D A i I C 8 + P E V u d H J 5 I F R 5 c G U 9 I k J 1 Z m Z l c k 5 l e H R S Z W Z y Z X N o I i B W Y W x 1 Z T 0 i b D E i I C 8 + P E V u d H J 5 I F R 5 c G U 9 I k Z p b G x D b 3 V u d C I g V m F s d W U 9 I m w x M j A i I C 8 + P E V u d H J 5 I F R 5 c G U 9 I k Z p b G x F b m F i b G V k I i B W Y W x 1 Z T 0 i b D E i I C 8 + P E V u d H J 5 I F R 5 c G U 9 I k Z p b G x F c n J v c k N v Z G U i I F Z h b H V l P S J z V W 5 r b m 9 3 b i I g L z 4 8 R W 5 0 c n k g V H l w Z T 0 i R m l s b E V y c m 9 y Q 2 9 1 b n Q i I F Z h b H V l P S J s M C I g L z 4 8 R W 5 0 c n k g V H l w Z T 0 i R m l s b E x h c 3 R V c G R h d G V k I i B W Y W x 1 Z T 0 i Z D I w M j I t M D g t M j V U M T Q 6 M j Q 6 N T I u N T U 3 M T Q 4 O V o i I C 8 + P E V u d H J 5 I F R 5 c G U 9 I k Z p b G x D b 2 x 1 b W 5 U e X B l c y I g V m F s d W U 9 I n N B Q T 0 9 I i A v P j x F b n R y e S B U e X B l P S J G a W x s Q 2 9 s d W 1 u T m F t Z X M i I F Z h b H V l P S J z W y Z x d W 9 0 O 0 1 v b n R o b H k g U G F 5 b W V u d H M g K D Q p 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h h N T U 2 Z T R l L T l l M z M t N D U x M y 1 i M D U x L T Z m M 2 I x N G U y N T J k O S I g L z 4 8 R W 5 0 c n k g V H l w Z T 0 i U m V j b 3 Z l c n l U Y X J n Z X R D b 2 x 1 b W 4 i I F Z h b H V l P S J s M j I i I C 8 + P E V u d H J 5 I F R 5 c G U 9 I l J l Y 2 9 2 Z X J 5 V G F y Z 2 V 0 U m 9 3 I i B W Y W x 1 Z T 0 i b D I 0 I i A v P j x F b n R y e S B U e X B l P S J S Z W N v d m V y e V R h c m d l d F N o Z W V 0 I i B W Y W x 1 Z T 0 i c 0 5 l d y B S V V M g R G V i d C I g L z 4 8 R W 5 0 c n k g V H l w Z T 0 i U m V s Y X R p b 2 5 z a G l w S W 5 m b 0 N v b n R h a W 5 l c i I g V m F s d W U 9 I n N 7 J n F 1 b 3 Q 7 Y 2 9 s d W 1 u Q 2 9 1 b n Q m c X V v d D s 6 M S w m c X V v d D t r Z X l D b 2 x 1 b W 5 O Y W 1 l c y Z x d W 9 0 O z p b X S w m c X V v d D t x d W V y e V J l b G F 0 a W 9 u c 2 h p c H M m c X V v d D s 6 W 1 0 s J n F 1 b 3 Q 7 Y 2 9 s d W 1 u S W R l b n R p d G l l c y Z x d W 9 0 O z p b J n F 1 b 3 Q 7 U 2 V j d G l v b j E v T W 9 u d G h s e S B Q Y X l t Z W 5 0 c y A o N C k v Q X V 0 b 1 J l b W 9 2 Z W R D b 2 x 1 b W 5 z M S 5 7 T W 9 u d G h s e S B Q Y X l t Z W 5 0 c y A o N C k s M H 0 m c X V v d D t d L C Z x d W 9 0 O 0 N v b H V t b k N v d W 5 0 J n F 1 b 3 Q 7 O j E s J n F 1 b 3 Q 7 S 2 V 5 Q 2 9 s d W 1 u T m F t Z X M m c X V v d D s 6 W 1 0 s J n F 1 b 3 Q 7 Q 2 9 s d W 1 u S W R l b n R p d G l l c y Z x d W 9 0 O z p b J n F 1 b 3 Q 7 U 2 V j d G l v b j E v T W 9 u d G h s e S B Q Y X l t Z W 5 0 c y A o N C k v Q X V 0 b 1 J l b W 9 2 Z W R D b 2 x 1 b W 5 z M S 5 7 T W 9 u d G h s e S B Q Y X l t Z W 5 0 c y A o N C k s M H 0 m c X V v d D t d L C Z x d W 9 0 O 1 J l b G F 0 a W 9 u c 2 h p c E l u Z m 8 m c X V v d D s 6 W 1 1 9 I i A v P j x F b n R y e S B U e X B l P S J S Z X N 1 b H R U e X B l I i B W Y W x 1 Z T 0 i c 0 x p c 3 Q i I C 8 + P E V u d H J 5 I F R 5 c G U 9 I k 5 h d m l n Y X R p b 2 5 T d G V w T m F t Z S I g V m F s d W U 9 I n N O Y X Z p Z 2 F 0 a W 9 u I i A v P j x F b n R y e S B U e X B l P S J G a W x s T 2 J q Z W N 0 V H l w Z S I g V m F s d W U 9 I n N U Y W J s Z S I g L z 4 8 R W 5 0 c n k g V H l w Z T 0 i T m F t Z V V w Z G F 0 Z W R B Z n R l c k Z p b G w i I F Z h b H V l P S J s M C I g L z 4 8 R W 5 0 c n k g V H l w Z T 0 i R m l s b F R h c m d l d C I g V m F s d W U 9 I n N N b 2 5 0 a G x 5 X 1 B h e W 1 l b n R z X 1 8 0 I i A v P j w v U 3 R h Y m x l R W 5 0 c m l l c z 4 8 L 0 l 0 Z W 0 + P E l 0 Z W 0 + P E l 0 Z W 1 M b 2 N h d G l v b j 4 8 S X R l b V R 5 c G U + R m 9 y b X V s Y T w v S X R l b V R 5 c G U + P E l 0 Z W 1 Q Y X R o P l N l Y 3 R p b 2 4 x L 0 x v Y W 5 U Z X J t M z 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T G F z d F V w Z G F 0 Z W Q i I F Z h b H V l P S J k M j A y M i 0 w N i 0 x M 1 Q x N z o y M T o x M C 4 w N z E w M T c 0 W i I g L z 4 8 R W 5 0 c n k g V H l w Z T 0 i R m l s b G V k Q 2 9 t c G x l d G V S Z X N 1 b H R U b 1 d v c m t z a G V l d C I g V m F s d W U 9 I m w w I i A v P j x F b n R y e S B U e X B l P S J G a W x s U 3 R h d H V z I i B W Y W x 1 Z T 0 i c 0 N v b X B s Z X R l I i A v P j x F b n R y e S B U e X B l P S J G a W x s V G 9 E Y X R h T W 9 k Z W x F b m F i b G V k I i B W Y W x 1 Z T 0 i b D A i I C 8 + P E V u d H J 5 I F R 5 c G U 9 I k l z U H J p d m F 0 Z S I g V m F s d W U 9 I m w w I i A v P j x F b n R y e S B U e X B l P S J S Z X N 1 b H R U e X B l I i B W Y W x 1 Z T 0 i c 0 5 1 b W J l c i I g L z 4 8 R W 5 0 c n k g V H l w Z T 0 i T m F 2 a W d h d G l v b l N 0 Z X B O Y W 1 l I i B W Y W x 1 Z T 0 i c 0 5 h d m l n Y X R p b 2 4 i I C 8 + P E V u d H J 5 I F R 5 c G U 9 I k Z p b G x P Y m p l Y 3 R U e X B l I i B W Y W x 1 Z T 0 i c 0 N v b m 5 l Y 3 R p b 2 5 P b m x 5 I i A v P j w v U 3 R h Y m x l R W 5 0 c m l l c z 4 8 L 0 l 0 Z W 0 + P E l 0 Z W 0 + P E l 0 Z W 1 M b 2 N h d G l v b j 4 8 S X R l b V R 5 c G U + R m 9 y b X V s Y T w v S X R l b V R 5 c G U + P E l 0 Z W 1 Q Y X R o P l N l Y 3 R p b 2 4 x L 0 1 v b n R o b H k l M j B Q Y X l t Z W 5 0 c y U y M C g z K T w v S X R l b V B h d G g + P C 9 J d G V t T G 9 j Y X R p b 2 4 + P F N 0 Y W J s Z U V u d H J p Z X M + P E V u d H J 5 I F R 5 c G U 9 I k F k Z G V k V G 9 E Y X R h T W 9 k Z W w i I F Z h b H V l P S J s M C I g L z 4 8 R W 5 0 c n k g V H l w Z T 0 i Q n V m Z m V y T m V 4 d F J l Z n J l c 2 g i I F Z h b H V l P S J s M S I g L z 4 8 R W 5 0 c n k g V H l w Z T 0 i R m l s b E N v d W 5 0 I i B W Y W x 1 Z T 0 i b D E y M C I g L z 4 8 R W 5 0 c n k g V H l w Z T 0 i R m l s b E V u Y W J s Z W Q i I F Z h b H V l P S J s M S I g L z 4 8 R W 5 0 c n k g V H l w Z T 0 i R m l s b E V y c m 9 y Q 2 9 k Z S I g V m F s d W U 9 I n N V b m t u b 3 d u I i A v P j x F b n R y e S B U e X B l P S J G a W x s R X J y b 3 J D b 3 V u d C I g V m F s d W U 9 I m w w I i A v P j x F b n R y e S B U e X B l P S J G a W x s T G F z d F V w Z G F 0 Z W Q i I F Z h b H V l P S J k M j A y M i 0 w O C 0 y N V Q x N D o y N D o 0 O C 4 z M z I 3 N T Y 2 W i I g L z 4 8 R W 5 0 c n k g V H l w Z T 0 i R m l s b E N v b H V t b l R 5 c G V z I i B W Y W x 1 Z T 0 i c 0 F B P T 0 i I C 8 + P E V u d H J 5 I F R 5 c G U 9 I k Z p b G x D b 2 x 1 b W 5 O Y W 1 l c y I g V m F s d W U 9 I n N b J n F 1 b 3 Q 7 T W 9 u d G h s e S B Q Y X l t Z W 5 0 c y A o M y k 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O G I 5 N D l k N z g t M T E w Y i 0 0 N T h i L W F l M j g t M 2 V i N m F h Z m E 1 O W Y w I i A v P j x F b n R y e S B U e X B l P S J S Z W N v d m V y e V R h c m d l d E N v b H V t b i I g V m F s d W U 9 I m w x N S I g L z 4 8 R W 5 0 c n k g V H l w Z T 0 i U m V j b 3 Z l c n l U Y X J n Z X R S b 3 c i I F Z h b H V l P S J s M j M i I C 8 + P E V u d H J 5 I F R 5 c G U 9 I l J l Y 2 9 2 Z X J 5 V G F y Z 2 V 0 U 2 h l Z X Q i I F Z h b H V l P S J z T m V 3 I F J V U y B E Z W J 0 I i A v P j x F b n R y e S B U e X B l P S J S Z W x h d G l v b n N o a X B J b m Z v Q 2 9 u d G F p b m V y I i B W Y W x 1 Z T 0 i c 3 s m c X V v d D t j b 2 x 1 b W 5 D b 3 V u d C Z x d W 9 0 O z o x L C Z x d W 9 0 O 2 t l e U N v b H V t b k 5 h b W V z J n F 1 b 3 Q 7 O l t d L C Z x d W 9 0 O 3 F 1 Z X J 5 U m V s Y X R p b 2 5 z a G l w c y Z x d W 9 0 O z p b X S w m c X V v d D t j b 2 x 1 b W 5 J Z G V u d G l 0 a W V z J n F 1 b 3 Q 7 O l s m c X V v d D t T Z W N 0 a W 9 u M S 9 N b 2 5 0 a G x 5 I F B h e W 1 l b n R z I C g z K S 9 B d X R v U m V t b 3 Z l Z E N v b H V t b n M x L n t N b 2 5 0 a G x 5 I F B h e W 1 l b n R z I C g z K S w w f S Z x d W 9 0 O 1 0 s J n F 1 b 3 Q 7 Q 2 9 s d W 1 u Q 2 9 1 b n Q m c X V v d D s 6 M S w m c X V v d D t L Z X l D b 2 x 1 b W 5 O Y W 1 l c y Z x d W 9 0 O z p b X S w m c X V v d D t D b 2 x 1 b W 5 J Z G V u d G l 0 a W V z J n F 1 b 3 Q 7 O l s m c X V v d D t T Z W N 0 a W 9 u M S 9 N b 2 5 0 a G x 5 I F B h e W 1 l b n R z I C g z K S 9 B d X R v U m V t b 3 Z l Z E N v b H V t b n M x L n t N b 2 5 0 a G x 5 I F B h e W 1 l b n R z I C g z K S w w f S Z x d W 9 0 O 1 0 s J n F 1 b 3 Q 7 U m V s Y X R p b 2 5 z a G l w S W 5 m b y Z x d W 9 0 O z p b X X 0 i I C 8 + P E V u d H J 5 I F R 5 c G U 9 I l J l c 3 V s d F R 5 c G U i I F Z h b H V l P S J z T G l z d C I g L z 4 8 R W 5 0 c n k g V H l w Z T 0 i T m F 2 a W d h d G l v b l N 0 Z X B O Y W 1 l I i B W Y W x 1 Z T 0 i c 0 5 h d m l n Y X R p b 2 4 i I C 8 + P E V u d H J 5 I F R 5 c G U 9 I k Z p b G x P Y m p l Y 3 R U e X B l I i B W Y W x 1 Z T 0 i c 1 R h Y m x l I i A v P j x F b n R y e S B U e X B l P S J O Y W 1 l V X B k Y X R l Z E F m d G V y R m l s b C I g V m F s d W U 9 I m w w I i A v P j x F b n R y e S B U e X B l P S J G a W x s V G F y Z 2 V 0 I i B W Y W x 1 Z T 0 i c 0 1 v b n R o b H l f U G F 5 b W V u d H N f X z M i I C 8 + P C 9 T d G F i b G V F b n R y a W V z P j w v S X R l b T 4 8 S X R l b T 4 8 S X R l b U x v Y 2 F 0 a W 9 u P j x J d G V t V H l w Z T 5 G b 3 J t d W x h P C 9 J d G V t V H l w Z T 4 8 S X R l b V B h d G g + U 2 V j d G l v b j E v T G 9 h b l R l c m 0 y P C 9 J d G V t U G F 0 a D 4 8 L 0 l 0 Z W 1 M b 2 N h d G l v b j 4 8 U 3 R h Y m x l R W 5 0 c m l l c z 4 8 R W 5 0 c n k g V H l w Z T 0 i Q W R k Z W R U b 0 R h d G F N b 2 R l b C I g V m F s d W U 9 I m w w I i A v P j x F b n R y e S B U e X B l P S J C d W Z m Z X J O Z X h 0 U m V m c m V z a C I g V m F s d W U 9 I m w x I i A v P j x F b n R y e S B U e X B l P S J G a W x s R W 5 h Y m x l Z C I g V m F s d W U 9 I m w w I i A v P j x F b n R y e S B U e X B l P S J G a W x s R X J y b 3 J D b 2 R l I i B W Y W x 1 Z T 0 i c 1 V u a 2 5 v d 2 4 i I C 8 + P E V u d H J 5 I F R 5 c G U 9 I k Z p b G x M Y X N 0 V X B k Y X R l Z C I g V m F s d W U 9 I m Q y M D I y L T A 2 L T E z V D E 3 O j I x O j E w L j A 5 M z A x N z V a I i A v P j x F b n R y e S B U e X B l P S J G a W x s Z W R D b 2 1 w b G V 0 Z V J l c 3 V s d F R v V 2 9 y a 3 N o Z W V 0 I i B W Y W x 1 Z T 0 i b D A i I C 8 + P E V u d H J 5 I F R 5 c G U 9 I k Z p b G x T d G F 0 d X M i I F Z h b H V l P S J z Q 2 9 t c G x l d G U i I C 8 + P E V u d H J 5 I F R 5 c G U 9 I k Z p b G x U b 0 R h d G F N b 2 R l b E V u Y W J s Z W Q i I F Z h b H V l P S J s M C I g L z 4 8 R W 5 0 c n k g V H l w Z T 0 i S X N Q c m l 2 Y X R l I i B W Y W x 1 Z T 0 i b D A i I C 8 + P E V u d H J 5 I F R 5 c G U 9 I l J l c 3 V s d F R 5 c G U i I F Z h b H V l P S J z T n V t Y m V y I i A v P j x F b n R y e S B U e X B l P S J O Y X Z p Z 2 F 0 a W 9 u U 3 R l c E 5 h b W U i I F Z h b H V l P S J z T m F 2 a W d h d G l v b i I g L z 4 8 R W 5 0 c n k g V H l w Z T 0 i R m l s b E 9 i a m V j d F R 5 c G U i I F Z h b H V l P S J z Q 2 9 u b m V j d G l v b k 9 u b H k i I C 8 + P C 9 T d G F i b G V F b n R y a W V z P j w v S X R l b T 4 8 S X R l b T 4 8 S X R l b U x v Y 2 F 0 a W 9 u P j x J d G V t V H l w Z T 5 G b 3 J t d W x h P C 9 J d G V t V H l w Z T 4 8 S X R l b V B h d G g + U 2 V j d G l v b j E v T W 9 u d G h s e S U y M F B h e W 1 l b n R z J T I w K D I p P C 9 J d G V t U G F 0 a D 4 8 L 0 l 0 Z W 1 M b 2 N h d G l v b j 4 8 U 3 R h Y m x l R W 5 0 c m l l c z 4 8 R W 5 0 c n k g V H l w Z T 0 i Q W R k Z W R U b 0 R h d G F N b 2 R l b C I g V m F s d W U 9 I m w w I i A v P j x F b n R y e S B U e X B l P S J C d W Z m Z X J O Z X h 0 U m V m c m V z a C I g V m F s d W U 9 I m w x I i A v P j x F b n R y e S B U e X B l P S J G a W x s Q 2 9 1 b n Q i I F Z h b H V l P S J s M T I w I i A v P j x F b n R y e S B U e X B l P S J G a W x s R W 5 h Y m x l Z C I g V m F s d W U 9 I m w x I i A v P j x F b n R y e S B U e X B l P S J G a W x s R X J y b 3 J D b 2 R l I i B W Y W x 1 Z T 0 i c 1 V u a 2 5 v d 2 4 i I C 8 + P E V u d H J 5 I F R 5 c G U 9 I k Z p b G x F c n J v c k N v d W 5 0 I i B W Y W x 1 Z T 0 i b D A i I C 8 + P E V u d H J 5 I F R 5 c G U 9 I k Z p b G x M Y X N 0 V X B k Y X R l Z C I g V m F s d W U 9 I m Q y M D I y L T A 4 L T I 1 V D E 0 O j I 0 O j Q 0 L j M 3 M D Y 2 O T d a I i A v P j x F b n R y e S B U e X B l P S J G a W x s Q 2 9 s d W 1 u V H l w Z X M i I F Z h b H V l P S J z Q U E 9 P S I g L z 4 8 R W 5 0 c n k g V H l w Z T 0 i R m l s b E N v b H V t b k 5 h b W V z I i B W Y W x 1 Z T 0 i c 1 s m c X V v d D t N b 2 5 0 a G x 5 I F B h e W 1 l b n R z I C g y K 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5 Z j Q z N m I 0 Z i 0 5 Y W M 1 L T R i M 2 Q t O T Q 5 M C 0 z N m Q w M j M z Y m R h O T Y i I C 8 + P E V u d H J 5 I F R 5 c G U 9 I l J l Y 2 9 2 Z X J 5 V G F y Z 2 V 0 Q 2 9 s d W 1 u I i B W Y W x 1 Z T 0 i b D k i I C 8 + P E V u d H J 5 I F R 5 c G U 9 I l J l Y 2 9 2 Z X J 5 V G F y Z 2 V 0 U m 9 3 I i B W Y W x 1 Z T 0 i b D I z I i A v P j x F b n R y e S B U e X B l P S J S Z W N v d m V y e V R h c m d l d F N o Z W V 0 I i B W Y W x 1 Z T 0 i c 0 5 l d y B S V V M g R G V i d C I g L z 4 8 R W 5 0 c n k g V H l w Z T 0 i U m V s Y X R p b 2 5 z a G l w S W 5 m b 0 N v b n R h a W 5 l c i I g V m F s d W U 9 I n N 7 J n F 1 b 3 Q 7 Y 2 9 s d W 1 u Q 2 9 1 b n Q m c X V v d D s 6 M S w m c X V v d D t r Z X l D b 2 x 1 b W 5 O Y W 1 l c y Z x d W 9 0 O z p b X S w m c X V v d D t x d W V y e V J l b G F 0 a W 9 u c 2 h p c H M m c X V v d D s 6 W 1 0 s J n F 1 b 3 Q 7 Y 2 9 s d W 1 u S W R l b n R p d G l l c y Z x d W 9 0 O z p b J n F 1 b 3 Q 7 U 2 V j d G l v b j E v T W 9 u d G h s e S B Q Y X l t Z W 5 0 c y A o M i k v Q X V 0 b 1 J l b W 9 2 Z W R D b 2 x 1 b W 5 z M S 5 7 T W 9 u d G h s e S B Q Y X l t Z W 5 0 c y A o M i k s M H 0 m c X V v d D t d L C Z x d W 9 0 O 0 N v b H V t b k N v d W 5 0 J n F 1 b 3 Q 7 O j E s J n F 1 b 3 Q 7 S 2 V 5 Q 2 9 s d W 1 u T m F t Z X M m c X V v d D s 6 W 1 0 s J n F 1 b 3 Q 7 Q 2 9 s d W 1 u S W R l b n R p d G l l c y Z x d W 9 0 O z p b J n F 1 b 3 Q 7 U 2 V j d G l v b j E v T W 9 u d G h s e S B Q Y X l t Z W 5 0 c y A o M i k v Q X V 0 b 1 J l b W 9 2 Z W R D b 2 x 1 b W 5 z M S 5 7 T W 9 u d G h s e S B Q Y X l t Z W 5 0 c y A o M i k s M H 0 m c X V v d D t d L C Z x d W 9 0 O 1 J l b G F 0 a W 9 u c 2 h p c E l u Z m 8 m c X V v d D s 6 W 1 1 9 I i A v P j x F b n R y e S B U e X B l P S J S Z X N 1 b H R U e X B l I i B W Y W x 1 Z T 0 i c 0 x p c 3 Q i I C 8 + P E V u d H J 5 I F R 5 c G U 9 I k 5 h d m l n Y X R p b 2 5 T d G V w T m F t Z S I g V m F s d W U 9 I n N O Y X Z p Z 2 F 0 a W 9 u I i A v P j x F b n R y e S B U e X B l P S J G a W x s T 2 J q Z W N 0 V H l w Z S I g V m F s d W U 9 I n N U Y W J s Z S I g L z 4 8 R W 5 0 c n k g V H l w Z T 0 i T m F t Z V V w Z G F 0 Z W R B Z n R l c k Z p b G w i I F Z h b H V l P S J s M C I g L z 4 8 R W 5 0 c n k g V H l w Z T 0 i R m l s b F R h c m d l d C I g V m F s d W U 9 I n N N b 2 5 0 a G x 5 X 1 B h e W 1 l b n R z X 1 8 y I i A v P j w v U 3 R h Y m x l R W 5 0 c m l l c z 4 8 L 0 l 0 Z W 0 + P E l 0 Z W 0 + P E l 0 Z W 1 M b 2 N h d G l v b j 4 8 S X R l b V R 5 c G U + R m 9 y b X V s Y T w v S X R l b V R 5 c G U + P E l 0 Z W 1 Q Y X R o P l N l Y 3 R p b 2 4 x L 0 x v Y W 5 U Z X J t P C 9 J d G V t U G F 0 a D 4 8 L 0 l 0 Z W 1 M b 2 N h d G l v b j 4 8 U 3 R h Y m x l R W 5 0 c m l l c z 4 8 R W 5 0 c n k g V H l w Z T 0 i Q W R k Z W R U b 0 R h d G F N b 2 R l b C I g V m F s d W U 9 I m w w I i A v P j x F b n R y e S B U e X B l P S J C d W Z m Z X J O Z X h 0 U m V m c m V z a C I g V m F s d W U 9 I m w x I i A v P j x F b n R y e S B U e X B l P S J G a W x s R W 5 h Y m x l Z C I g V m F s d W U 9 I m w w I i A v P j x F b n R y e S B U e X B l P S J G a W x s R X J y b 3 J D b 2 R l I i B W Y W x 1 Z T 0 i c 1 V u a 2 5 v d 2 4 i I C 8 + P E V u d H J 5 I F R 5 c G U 9 I k Z p b G x M Y X N 0 V X B k Y X R l Z C I g V m F s d W U 9 I m Q y M D I y L T A 2 L T E z V D E 3 O j I x O j E w L j E x N j A x O D h a I i A v P j x F b n R y e S B U e X B l P S J G a W x s Z W R D b 2 1 w b G V 0 Z V J l c 3 V s d F R v V 2 9 y a 3 N o Z W V 0 I i B W Y W x 1 Z T 0 i b D A i I C 8 + P E V u d H J 5 I F R 5 c G U 9 I k Z p b G x T d G F 0 d X M i I F Z h b H V l P S J z Q 2 9 t c G x l d G U i I C 8 + P E V u d H J 5 I F R 5 c G U 9 I k Z p b G x U b 0 R h d G F N b 2 R l b E V u Y W J s Z W Q i I F Z h b H V l P S J s M C I g L z 4 8 R W 5 0 c n k g V H l w Z T 0 i S X N Q c m l 2 Y X R l I i B W Y W x 1 Z T 0 i b D A i I C 8 + P E V u d H J 5 I F R 5 c G U 9 I l J l c 3 V s d F R 5 c G U i I F Z h b H V l P S J z T n V t Y m V y I i A v P j x F b n R y e S B U e X B l P S J O Y X Z p Z 2 F 0 a W 9 u U 3 R l c E 5 h b W U i I F Z h b H V l P S J z T m F 2 a W d h d G l v b i I g L z 4 8 R W 5 0 c n k g V H l w Z T 0 i R m l s b E 9 i a m V j d F R 5 c G U i I F Z h b H V l P S J z Q 2 9 u b m V j d G l v b k 9 u b H k i I C 8 + P C 9 T d G F i b G V F b n R y a W V z P j w v S X R l b T 4 8 S X R l b T 4 8 S X R l b U x v Y 2 F 0 a W 9 u P j x J d G V t V H l w Z T 5 G b 3 J t d W x h P C 9 J d G V t V H l w Z T 4 8 S X R l b V B h d G g + U 2 V j d G l v b j E v T W 9 u d G h s e S U y M F B h e W 1 l b n R z P C 9 J d G V t U G F 0 a D 4 8 L 0 l 0 Z W 1 M b 2 N h d G l v b j 4 8 U 3 R h Y m x l R W 5 0 c m l l c z 4 8 R W 5 0 c n k g V H l w Z T 0 i Q W R k Z W R U b 0 R h d G F N b 2 R l b C I g V m F s d W U 9 I m w w I i A v P j x F b n R y e S B U e X B l P S J C d W Z m Z X J O Z X h 0 U m V m c m V z a C I g V m F s d W U 9 I m w x I i A v P j x F b n R y e S B U e X B l P S J G a W x s Q 2 9 1 b n Q i I F Z h b H V l P S J s M T I w I i A v P j x F b n R y e S B U e X B l P S J G a W x s R W 5 h Y m x l Z C I g V m F s d W U 9 I m w x I i A v P j x F b n R y e S B U e X B l P S J G a W x s R X J y b 3 J D b 2 R l I i B W Y W x 1 Z T 0 i c 1 V u a 2 5 v d 2 4 i I C 8 + P E V u d H J 5 I F R 5 c G U 9 I k Z p b G x F c n J v c k N v d W 5 0 I i B W Y W x 1 Z T 0 i b D A i I C 8 + P E V u d H J 5 I F R 5 c G U 9 I k Z p b G x M Y X N 0 V X B k Y X R l Z C I g V m F s d W U 9 I m Q y M D I y L T A 4 L T I 1 V D E 0 O j I 0 O j Q 0 L j M y M z c 5 M T h a I i A v P j x F b n R y e S B U e X B l P S J G a W x s Q 2 9 s d W 1 u V H l w Z X M i I F Z h b H V l P S J z Q U E 9 P S I g L z 4 8 R W 5 0 c n k g V H l w Z T 0 i R m l s b E N v b H V t b k 5 h b W V z I i B W Y W x 1 Z T 0 i c 1 s m c X V v d D t N b 2 5 0 a G x 5 I F B h e W 1 l b n R z 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V k Z D I 2 M D Y 4 L T R k N z U t N G E w Y y 1 i Y z M z L W E x Z D c 3 Y z M 0 Y m J j N y I g L z 4 8 R W 5 0 c n k g V H l w Z T 0 i U m V j b 3 Z l c n l U Y X J n Z X R D b 2 x 1 b W 4 i I F Z h b H V l P S J s M S I g L z 4 8 R W 5 0 c n k g V H l w Z T 0 i U m V j b 3 Z l c n l U Y X J n Z X R S b 3 c i I F Z h b H V l P S J s M j M i I C 8 + P E V u d H J 5 I F R 5 c G U 9 I l J l Y 2 9 2 Z X J 5 V G F y Z 2 V 0 U 2 h l Z X Q i I F Z h b H V l P S J z U 2 h l Z X Q x I i A v P j x F b n R y e S B U e X B l P S J S Z W x h d G l v b n N o a X B J b m Z v Q 2 9 u d G F p b m V y I i B W Y W x 1 Z T 0 i c 3 s m c X V v d D t j b 2 x 1 b W 5 D b 3 V u d C Z x d W 9 0 O z o x L C Z x d W 9 0 O 2 t l e U N v b H V t b k 5 h b W V z J n F 1 b 3 Q 7 O l t d L C Z x d W 9 0 O 3 F 1 Z X J 5 U m V s Y X R p b 2 5 z a G l w c y Z x d W 9 0 O z p b X S w m c X V v d D t j b 2 x 1 b W 5 J Z G V u d G l 0 a W V z J n F 1 b 3 Q 7 O l s m c X V v d D t T Z W N 0 a W 9 u M S 9 N b 2 5 0 a G x 5 I F B h e W 1 l b n R z L 0 F 1 d G 9 S Z W 1 v d m V k Q 2 9 s d W 1 u c z E u e 0 1 v b n R o b H k g U G F 5 b W V u d H M s M H 0 m c X V v d D t d L C Z x d W 9 0 O 0 N v b H V t b k N v d W 5 0 J n F 1 b 3 Q 7 O j E s J n F 1 b 3 Q 7 S 2 V 5 Q 2 9 s d W 1 u T m F t Z X M m c X V v d D s 6 W 1 0 s J n F 1 b 3 Q 7 Q 2 9 s d W 1 u S W R l b n R p d G l l c y Z x d W 9 0 O z p b J n F 1 b 3 Q 7 U 2 V j d G l v b j E v T W 9 u d G h s e S B Q Y X l t Z W 5 0 c y 9 B d X R v U m V t b 3 Z l Z E N v b H V t b n M x L n t N b 2 5 0 a G x 5 I F B h e W 1 l b n R z L D B 9 J n F 1 b 3 Q 7 X S w m c X V v d D t S Z W x h d G l v b n N o a X B J b m Z v J n F 1 b 3 Q 7 O l t d f S I g L z 4 8 R W 5 0 c n k g V H l w Z T 0 i U m V z d W x 0 V H l w Z S I g V m F s d W U 9 I n N M a X N 0 I i A v P j x F b n R y e S B U e X B l P S J O Y X Z p Z 2 F 0 a W 9 u U 3 R l c E 5 h b W U i I F Z h b H V l P S J z T m F 2 a W d h d G l v b i I g L z 4 8 R W 5 0 c n k g V H l w Z T 0 i R m l s b E 9 i a m V j d F R 5 c G U i I F Z h b H V l P S J z V G F i b G U i I C 8 + P E V u d H J 5 I F R 5 c G U 9 I k 5 h b W V V c G R h d G V k Q W Z 0 Z X J G a W x s I i B W Y W x 1 Z T 0 i b D A i I C 8 + P E V u d H J 5 I F R 5 c G U 9 I k Z p b G x U Y X J n Z X Q i I F Z h b H V l P S J z T W 9 u d G h s e V 9 Q Y X l t Z W 5 0 c y I g L z 4 8 L 1 N 0 Y W J s Z U V u d H J p Z X M + P C 9 J d G V t P j x J d G V t P j x J d G V t T G 9 j Y X R p b 2 4 + P E l 0 Z W 1 U e X B l P k Z v c m 1 1 b G E 8 L 0 l 0 Z W 1 U e X B l P j x J d G V t U G F 0 a D 5 T Z W N 0 a W 9 u M S 9 N b 2 5 0 a G x 5 J T I w U G F 5 b W V u d H M l M j A o N i k 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V y c m 9 y Q 2 9 1 b n Q i I F Z h b H V l P S J s M C I g L z 4 8 R W 5 0 c n k g V H l w Z T 0 i R m l s b E x h c 3 R V c G R h d G V k I i B W Y W x 1 Z T 0 i Z D I w M j I t M D g t M j V U M T Q 6 M j Q 6 N T Y u M z c 5 M D g z N 1 o i I C 8 + P E V u d H J 5 I F R 5 c G U 9 I k Z p b G x D b 2 x 1 b W 5 U e X B l c y I g V m F s d W U 9 I n N B Q T 0 9 I i A v P j x F b n R y e S B U e X B l P S J G a W x s Q 2 9 s d W 1 u T m F t Z X M i I F Z h b H V l P S J z W y Z x d W 9 0 O 0 1 v b n R o b H k g U G F 5 b W V u d H M g K D U p 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x L C Z x d W 9 0 O 2 t l e U N v b H V t b k 5 h b W V z J n F 1 b 3 Q 7 O l t d L C Z x d W 9 0 O 3 F 1 Z X J 5 U m V s Y X R p b 2 5 z a G l w c y Z x d W 9 0 O z p b X S w m c X V v d D t j b 2 x 1 b W 5 J Z G V u d G l 0 a W V z J n F 1 b 3 Q 7 O l s m c X V v d D t T Z W N 0 a W 9 u M S 9 N b 2 5 0 a G x 5 I F B h e W 1 l b n R z I C g 1 K S 9 B d X R v U m V t b 3 Z l Z E N v b H V t b n M x L n t N b 2 5 0 a G x 5 I F B h e W 1 l b n R z I C g 1 K S w w f S Z x d W 9 0 O 1 0 s J n F 1 b 3 Q 7 Q 2 9 s d W 1 u Q 2 9 1 b n Q m c X V v d D s 6 M S w m c X V v d D t L Z X l D b 2 x 1 b W 5 O Y W 1 l c y Z x d W 9 0 O z p b X S w m c X V v d D t D b 2 x 1 b W 5 J Z G V u d G l 0 a W V z J n F 1 b 3 Q 7 O l s m c X V v d D t T Z W N 0 a W 9 u M S 9 N b 2 5 0 a G x 5 I F B h e W 1 l b n R z I C g 1 K S 9 B d X R v U m V t b 3 Z l Z E N v b H V t b n M x L n t N b 2 5 0 a G x 5 I F B h e W 1 l b n R z I C g 1 K S w w f S Z x d W 9 0 O 1 0 s J n F 1 b 3 Q 7 U m V s Y X R p b 2 5 z a G l w S W 5 m b y Z x d W 9 0 O z p b X X 0 i I C 8 + P E V u d H J 5 I F R 5 c G U 9 I l J l c 3 V s d F R 5 c G U i I F Z h b H V l P S J z T G l z d C I g L z 4 8 R W 5 0 c n k g V H l w Z T 0 i T m F 2 a W d h d G l v b l N 0 Z X B O Y W 1 l I i B W Y W x 1 Z T 0 i c 0 5 h d m l n Y X R p b 2 4 i I C 8 + P E V u d H J 5 I F R 5 c G U 9 I k Z p b G x P Y m p l Y 3 R U e X B l I i B W Y W x 1 Z T 0 i c 0 N v b m 5 l Y 3 R p b 2 5 P b m x 5 I i A v P j x F b n R y e S B U e X B l P S J M b 2 F k Z W R U b 0 F u Y W x 5 c 2 l z U 2 V y d m l j Z X M i I F Z h b H V l P S J s M C I g L z 4 8 L 1 N 0 Y W J s Z U V u d H J p Z X M + P C 9 J d G V t P j x J d G V t P j x J d G V t T G 9 j Y X R p b 2 4 + P E l 0 Z W 1 U e X B l P k Z v c m 1 1 b G E 8 L 0 l 0 Z W 1 U e X B l P j x J d G V t U G F 0 a D 5 T Z W N 0 a W 9 u M S 9 N b 2 5 0 a G x 5 J T I w U G F 5 b W V u d H M l M j A o N y k 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V y c m 9 y Q 2 9 1 b n Q i I F Z h b H V l P S J s M C I g L z 4 8 R W 5 0 c n k g V H l w Z T 0 i R m l s b E x h c 3 R V c G R h d G V k I i B W Y W x 1 Z T 0 i Z D I w M j I t M D g t M j V U M T Q 6 M j Q 6 N T I u N T U 3 M T Q 4 O V o i I C 8 + P E V u d H J 5 I F R 5 c G U 9 I k Z p b G x D b 2 x 1 b W 5 U e X B l c y I g V m F s d W U 9 I n N B Q T 0 9 I i A v P j x F b n R y e S B U e X B l P S J G a W x s Q 2 9 s d W 1 u T m F t Z X M i I F Z h b H V l P S J z W y Z x d W 9 0 O 0 1 v b n R o b H k g U G F 5 b W V u d H M g K D Q p 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x L C Z x d W 9 0 O 2 t l e U N v b H V t b k 5 h b W V z J n F 1 b 3 Q 7 O l t d L C Z x d W 9 0 O 3 F 1 Z X J 5 U m V s Y X R p b 2 5 z a G l w c y Z x d W 9 0 O z p b X S w m c X V v d D t j b 2 x 1 b W 5 J Z G V u d G l 0 a W V z J n F 1 b 3 Q 7 O l s m c X V v d D t T Z W N 0 a W 9 u M S 9 N b 2 5 0 a G x 5 I F B h e W 1 l b n R z I C g 0 K S 9 B d X R v U m V t b 3 Z l Z E N v b H V t b n M x L n t N b 2 5 0 a G x 5 I F B h e W 1 l b n R z I C g 0 K S w w f S Z x d W 9 0 O 1 0 s J n F 1 b 3 Q 7 Q 2 9 s d W 1 u Q 2 9 1 b n Q m c X V v d D s 6 M S w m c X V v d D t L Z X l D b 2 x 1 b W 5 O Y W 1 l c y Z x d W 9 0 O z p b X S w m c X V v d D t D b 2 x 1 b W 5 J Z G V u d G l 0 a W V z J n F 1 b 3 Q 7 O l s m c X V v d D t T Z W N 0 a W 9 u M S 9 N b 2 5 0 a G x 5 I F B h e W 1 l b n R z I C g 0 K S 9 B d X R v U m V t b 3 Z l Z E N v b H V t b n M x L n t N b 2 5 0 a G x 5 I F B h e W 1 l b n R z I C g 0 K S w w f S Z x d W 9 0 O 1 0 s J n F 1 b 3 Q 7 U m V s Y X R p b 2 5 z a G l w S W 5 m b y Z x d W 9 0 O z p b X X 0 i I C 8 + P E V u d H J 5 I F R 5 c G U 9 I l J l c 3 V s d F R 5 c G U i I F Z h b H V l P S J z T G l z d C I g L z 4 8 R W 5 0 c n k g V H l w Z T 0 i T m F 2 a W d h d G l v b l N 0 Z X B O Y W 1 l I i B W Y W x 1 Z T 0 i c 0 5 h d m l n Y X R p b 2 4 i I C 8 + P E V u d H J 5 I F R 5 c G U 9 I k Z p b G x P Y m p l Y 3 R U e X B l I i B W Y W x 1 Z T 0 i c 0 N v b m 5 l Y 3 R p b 2 5 P b m x 5 I i A v P j x F b n R y e S B U e X B l P S J M b 2 F k Z W R U b 0 F u Y W x 5 c 2 l z U 2 V y d m l j Z X M i I F Z h b H V l P S J s M C I g L z 4 8 L 1 N 0 Y W J s Z U V u d H J p Z X M + P C 9 J d G V t P j x J d G V t P j x J d G V t T G 9 j Y X R p b 2 4 + P E l 0 Z W 1 U e X B l P k Z v c m 1 1 b G E 8 L 0 l 0 Z W 1 U e X B l P j x J d G V t U G F 0 a D 5 T Z W N 0 a W 9 u M S 9 N b 2 5 0 a G x 5 J T I w U G F 5 b W V u d H M l M j A o O C k 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V y c m 9 y Q 2 9 1 b n Q i I F Z h b H V l P S J s M C I g L z 4 8 R W 5 0 c n k g V H l w Z T 0 i R m l s b E x h c 3 R V c G R h d G V k I i B W Y W x 1 Z T 0 i Z D I w M j I t M D g t M j V U M T Q 6 M j Q 6 N D g u M z M y N z U 2 N l o i I C 8 + P E V u d H J 5 I F R 5 c G U 9 I k Z p b G x D b 2 x 1 b W 5 U e X B l c y I g V m F s d W U 9 I n N B Q T 0 9 I i A v P j x F b n R y e S B U e X B l P S J G a W x s Q 2 9 s d W 1 u T m F t Z X M i I F Z h b H V l P S J z W y Z x d W 9 0 O 0 1 v b n R o b H k g U G F 5 b W V u d H M g K D M p 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x L C Z x d W 9 0 O 2 t l e U N v b H V t b k 5 h b W V z J n F 1 b 3 Q 7 O l t d L C Z x d W 9 0 O 3 F 1 Z X J 5 U m V s Y X R p b 2 5 z a G l w c y Z x d W 9 0 O z p b X S w m c X V v d D t j b 2 x 1 b W 5 J Z G V u d G l 0 a W V z J n F 1 b 3 Q 7 O l s m c X V v d D t T Z W N 0 a W 9 u M S 9 N b 2 5 0 a G x 5 I F B h e W 1 l b n R z I C g z K S 9 B d X R v U m V t b 3 Z l Z E N v b H V t b n M x L n t N b 2 5 0 a G x 5 I F B h e W 1 l b n R z I C g z K S w w f S Z x d W 9 0 O 1 0 s J n F 1 b 3 Q 7 Q 2 9 s d W 1 u Q 2 9 1 b n Q m c X V v d D s 6 M S w m c X V v d D t L Z X l D b 2 x 1 b W 5 O Y W 1 l c y Z x d W 9 0 O z p b X S w m c X V v d D t D b 2 x 1 b W 5 J Z G V u d G l 0 a W V z J n F 1 b 3 Q 7 O l s m c X V v d D t T Z W N 0 a W 9 u M S 9 N b 2 5 0 a G x 5 I F B h e W 1 l b n R z I C g z K S 9 B d X R v U m V t b 3 Z l Z E N v b H V t b n M x L n t N b 2 5 0 a G x 5 I F B h e W 1 l b n R z I C g z K S w w f S Z x d W 9 0 O 1 0 s J n F 1 b 3 Q 7 U m V s Y X R p b 2 5 z a G l w S W 5 m b y Z x d W 9 0 O z p b X X 0 i I C 8 + P E V u d H J 5 I F R 5 c G U 9 I l J l c 3 V s d F R 5 c G U i I F Z h b H V l P S J z T G l z d C I g L z 4 8 R W 5 0 c n k g V H l w Z T 0 i T m F 2 a W d h d G l v b l N 0 Z X B O Y W 1 l I i B W Y W x 1 Z T 0 i c 0 5 h d m l n Y X R p b 2 4 i I C 8 + P E V u d H J 5 I F R 5 c G U 9 I k Z p b G x P Y m p l Y 3 R U e X B l I i B W Y W x 1 Z T 0 i c 0 N v b m 5 l Y 3 R p b 2 5 P b m x 5 I i A v P j x F b n R y e S B U e X B l P S J M b 2 F k Z W R U b 0 F u Y W x 5 c 2 l z U 2 V y d m l j Z X M i I F Z h b H V l P S J s M C I g L z 4 8 L 1 N 0 Y W J s Z U V u d H J p Z X M + P C 9 J d G V t P j x J d G V t P j x J d G V t T G 9 j Y X R p b 2 4 + P E l 0 Z W 1 U e X B l P k Z v c m 1 1 b G E 8 L 0 l 0 Z W 1 U e X B l P j x J d G V t U G F 0 a D 5 T Z W N 0 a W 9 u M S 9 N b 2 5 0 a G x 5 J T I w U G F 5 b W V u d H M l M j A o O S k 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V y c m 9 y Q 2 9 1 b n Q i I F Z h b H V l P S J s M C I g L z 4 8 R W 5 0 c n k g V H l w Z T 0 i R m l s b E x h c 3 R V c G R h d G V k I i B W Y W x 1 Z T 0 i Z D I w M j I t M D g t M j V U M T Q 6 M j Q 6 N D Q u M z c w N j Y 5 N 1 o i I C 8 + P E V u d H J 5 I F R 5 c G U 9 I k Z p b G x D b 2 x 1 b W 5 U e X B l c y I g V m F s d W U 9 I n N B Q T 0 9 I i A v P j x F b n R y e S B U e X B l P S J G a W x s Q 2 9 s d W 1 u T m F t Z X M i I F Z h b H V l P S J z W y Z x d W 9 0 O 0 1 v b n R o b H k g U G F 5 b W V u d H M g K D I p 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x L C Z x d W 9 0 O 2 t l e U N v b H V t b k 5 h b W V z J n F 1 b 3 Q 7 O l t d L C Z x d W 9 0 O 3 F 1 Z X J 5 U m V s Y X R p b 2 5 z a G l w c y Z x d W 9 0 O z p b X S w m c X V v d D t j b 2 x 1 b W 5 J Z G V u d G l 0 a W V z J n F 1 b 3 Q 7 O l s m c X V v d D t T Z W N 0 a W 9 u M S 9 N b 2 5 0 a G x 5 I F B h e W 1 l b n R z I C g y K S 9 B d X R v U m V t b 3 Z l Z E N v b H V t b n M x L n t N b 2 5 0 a G x 5 I F B h e W 1 l b n R z I C g y K S w w f S Z x d W 9 0 O 1 0 s J n F 1 b 3 Q 7 Q 2 9 s d W 1 u Q 2 9 1 b n Q m c X V v d D s 6 M S w m c X V v d D t L Z X l D b 2 x 1 b W 5 O Y W 1 l c y Z x d W 9 0 O z p b X S w m c X V v d D t D b 2 x 1 b W 5 J Z G V u d G l 0 a W V z J n F 1 b 3 Q 7 O l s m c X V v d D t T Z W N 0 a W 9 u M S 9 N b 2 5 0 a G x 5 I F B h e W 1 l b n R z I C g y K S 9 B d X R v U m V t b 3 Z l Z E N v b H V t b n M x L n t N b 2 5 0 a G x 5 I F B h e W 1 l b n R z I C g y K S w w f S Z x d W 9 0 O 1 0 s J n F 1 b 3 Q 7 U m V s Y X R p b 2 5 z a G l w S W 5 m b y Z x d W 9 0 O z p b X X 0 i I C 8 + P E V u d H J 5 I F R 5 c G U 9 I l J l c 3 V s d F R 5 c G U i I F Z h b H V l P S J z T G l z d C I g L z 4 8 R W 5 0 c n k g V H l w Z T 0 i T m F 2 a W d h d G l v b l N 0 Z X B O Y W 1 l I i B W Y W x 1 Z T 0 i c 0 5 h d m l n Y X R p b 2 4 i I C 8 + P E V u d H J 5 I F R 5 c G U 9 I k Z p b G x P Y m p l Y 3 R U e X B l I i B W Y W x 1 Z T 0 i c 0 N v b m 5 l Y 3 R p b 2 5 P b m x 5 I i A v P j x F b n R y e S B U e X B l P S J M b 2 F k Z W R U b 0 F u Y W x 5 c 2 l z U 2 V y d m l j Z X M i I F Z h b H V l P S J s M C I g L z 4 8 L 1 N 0 Y W J s Z U V u d H J p Z X M + P C 9 J d G V t P j x J d G V t P j x J d G V t T G 9 j Y X R p b 2 4 + P E l 0 Z W 1 U e X B l P k Z v c m 1 1 b G E 8 L 0 l 0 Z W 1 U e X B l P j x J d G V t U G F 0 a D 5 T Z W N 0 a W 9 u M S 9 N b 2 5 0 a G x 5 J T I w U G F 5 b W V u d H M l M j A o M T A p P C 9 J d G V t U G F 0 a D 4 8 L 0 l 0 Z W 1 M b 2 N h d G l v b j 4 8 U 3 R h Y m x l R W 5 0 c m l l c z 4 8 R W 5 0 c n k g V H l w Z T 0 i Q W R k Z W R U b 0 R h d G F N b 2 R l b C I g V m F s d W U 9 I m w w I i A v P j x F b n R y e S B U e X B l P S J C d W Z m Z X J O Z X h 0 U m V m c m V z a C I g V m F s d W U 9 I m w x I i A v P j x F b n R y e S B U e X B l P S J G a W x s R W 5 h Y m x l Z C I g V m F s d W U 9 I m w w I i A v P j x F b n R y e S B U e X B l P S J G a W x s R X J y b 3 J D b 2 R l I i B W Y W x 1 Z T 0 i c 1 V u a 2 5 v d 2 4 i I C 8 + P E V u d H J 5 I F R 5 c G U 9 I k Z p b G x F c n J v c k N v d W 5 0 I i B W Y W x 1 Z T 0 i b D A i I C 8 + P E V u d H J 5 I F R 5 c G U 9 I k Z p b G x M Y X N 0 V X B k Y X R l Z C I g V m F s d W U 9 I m Q y M D I y L T A 4 L T I 1 V D E 0 O j I 0 O j Q 0 L j M y M z c 5 M T h a I i A v P j x F b n R y e S B U e X B l P S J G a W x s Q 2 9 s d W 1 u V H l w Z X M i I F Z h b H V l P S J z Q U E 9 P S I g L z 4 8 R W 5 0 c n k g V H l w Z T 0 i R m l s b E N v b H V t b k 5 h b W V z I i B W Y W x 1 Z T 0 i c 1 s m c X V v d D t N b 2 5 0 a G x 5 I F B h e W 1 l b n R z 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x L C Z x d W 9 0 O 2 t l e U N v b H V t b k 5 h b W V z J n F 1 b 3 Q 7 O l t d L C Z x d W 9 0 O 3 F 1 Z X J 5 U m V s Y X R p b 2 5 z a G l w c y Z x d W 9 0 O z p b X S w m c X V v d D t j b 2 x 1 b W 5 J Z G V u d G l 0 a W V z J n F 1 b 3 Q 7 O l s m c X V v d D t T Z W N 0 a W 9 u M S 9 N b 2 5 0 a G x 5 I F B h e W 1 l b n R z L 0 F 1 d G 9 S Z W 1 v d m V k Q 2 9 s d W 1 u c z E u e 0 1 v b n R o b H k g U G F 5 b W V u d H M s M H 0 m c X V v d D t d L C Z x d W 9 0 O 0 N v b H V t b k N v d W 5 0 J n F 1 b 3 Q 7 O j E s J n F 1 b 3 Q 7 S 2 V 5 Q 2 9 s d W 1 u T m F t Z X M m c X V v d D s 6 W 1 0 s J n F 1 b 3 Q 7 Q 2 9 s d W 1 u S W R l b n R p d G l l c y Z x d W 9 0 O z p b J n F 1 b 3 Q 7 U 2 V j d G l v b j E v T W 9 u d G h s e S B Q Y X l t Z W 5 0 c y 9 B d X R v U m V t b 3 Z l Z E N v b H V t b n M x L n t N b 2 5 0 a G x 5 I F B h e W 1 l b n R z L D B 9 J n F 1 b 3 Q 7 X S w m c X V v d D t S Z W x h d G l v b n N o a X B J b m Z v J n F 1 b 3 Q 7 O l t d f S I g L z 4 8 R W 5 0 c n k g V H l w Z T 0 i U m V z d W x 0 V H l w Z S I g V m F s d W U 9 I n N M a X N 0 I i A v P j x F b n R y e S B U e X B l P S J O Y X Z p Z 2 F 0 a W 9 u U 3 R l c E 5 h b W U i I F Z h b H V l P S J z T m F 2 a W d h d G l v b i I g L z 4 8 R W 5 0 c n k g V H l w Z T 0 i R m l s b E 9 i a m V j d F R 5 c G U i I F Z h b H V l P S J z Q 2 9 u b m V j d G l v b k 9 u b H k i I C 8 + P E V u d H J 5 I F R 5 c G U 9 I k x v Y W R l Z F R v Q W 5 h b H l z a X N T Z X J 2 a W N l c y I g V m F s d W U 9 I m w w I i A v P j w v U 3 R h Y m x l R W 5 0 c m l l c z 4 8 L 0 l 0 Z W 0 + P E l 0 Z W 0 + P E l 0 Z W 1 M b 2 N h d G l v b j 4 8 S X R l b V R 5 c G U + R m 9 y b X V s Y T w v S X R l b V R 5 c G U + P E l 0 Z W 1 Q Y X R o P l N l Y 3 R p b 2 4 x L 0 1 v b n R o b H k l M j B Q Y X l t Z W 5 0 c y U y M C g x M S k 8 L 0 l 0 Z W 1 Q Y X R o P j w v S X R l b U x v Y 2 F 0 a W 9 u P j x T d G F i b G V F b n R y a W V z P j x F b n R y e S B U e X B l P S J B Z G R l Z F R v R G F 0 Y U 1 v Z G V s I i B W Y W x 1 Z T 0 i b D A i I C 8 + P E V u d H J 5 I F R 5 c G U 9 I k J 1 Z m Z l c k 5 l e H R S Z W Z y Z X N o I i B W Y W x 1 Z T 0 i b D E i I C 8 + P E V u d H J 5 I F R 5 c G U 9 I k Z p b G x D b 3 V u d C I g V m F s d W U 9 I m w x M D g i I C 8 + P E V u d H J 5 I F R 5 c G U 9 I k Z p b G x F b m F i b G V k I i B W Y W x 1 Z T 0 i b D E i I C 8 + P E V u d H J 5 I F R 5 c G U 9 I k Z p b G x F c n J v c k N v Z G U i I F Z h b H V l P S J z V W 5 r b m 9 3 b i I g L z 4 8 R W 5 0 c n k g V H l w Z T 0 i R m l s b E V y c m 9 y Q 2 9 1 b n Q i I F Z h b H V l P S J s M C I g L z 4 8 R W 5 0 c n k g V H l w Z T 0 i R m l s b E x h c 3 R V c G R h d G V k I i B W Y W x 1 Z T 0 i Z D I w M j I t M D g t M j V U M T Q 6 M j Q 6 N T Y u M z c 5 M D g z N 1 o i I C 8 + P E V u d H J 5 I F R 5 c G U 9 I k Z p b G x D b 2 x 1 b W 5 U e X B l c y I g V m F s d W U 9 I n N B Q T 0 9 I i A v P j x F b n R y e S B U e X B l P S J G a W x s Q 2 9 s d W 1 u T m F t Z X M i I F Z h b H V l P S J z W y Z x d W 9 0 O 0 1 v b n R o b H k g U G F 5 b W V u d H M g K D U p 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x L C Z x d W 9 0 O 2 t l e U N v b H V t b k 5 h b W V z J n F 1 b 3 Q 7 O l t d L C Z x d W 9 0 O 3 F 1 Z X J 5 U m V s Y X R p b 2 5 z a G l w c y Z x d W 9 0 O z p b X S w m c X V v d D t j b 2 x 1 b W 5 J Z G V u d G l 0 a W V z J n F 1 b 3 Q 7 O l s m c X V v d D t T Z W N 0 a W 9 u M S 9 N b 2 5 0 a G x 5 I F B h e W 1 l b n R z I C g 1 K S 9 B d X R v U m V t b 3 Z l Z E N v b H V t b n M x L n t N b 2 5 0 a G x 5 I F B h e W 1 l b n R z I C g 1 K S w w f S Z x d W 9 0 O 1 0 s J n F 1 b 3 Q 7 Q 2 9 s d W 1 u Q 2 9 1 b n Q m c X V v d D s 6 M S w m c X V v d D t L Z X l D b 2 x 1 b W 5 O Y W 1 l c y Z x d W 9 0 O z p b X S w m c X V v d D t D b 2 x 1 b W 5 J Z G V u d G l 0 a W V z J n F 1 b 3 Q 7 O l s m c X V v d D t T Z W N 0 a W 9 u M S 9 N b 2 5 0 a G x 5 I F B h e W 1 l b n R z I C g 1 K S 9 B d X R v U m V t b 3 Z l Z E N v b H V t b n M x L n t N b 2 5 0 a G x 5 I F B h e W 1 l b n R z I C g 1 K S w w f S Z x d W 9 0 O 1 0 s J n F 1 b 3 Q 7 U m V s Y X R p b 2 5 z a G l w S W 5 m b y Z x d W 9 0 O z p b X X 0 i I C 8 + P E V u d H J 5 I F R 5 c G U 9 I l J l c 3 V s d F R 5 c G U i I F Z h b H V l P S J z T G l z d C I g L z 4 8 R W 5 0 c n k g V H l w Z T 0 i T m F 2 a W d h d G l v b l N 0 Z X B O Y W 1 l I i B W Y W x 1 Z T 0 i c 0 5 h d m l n Y X R p b 2 4 i I C 8 + P E V u d H J 5 I F R 5 c G U 9 I k Z p b G x P Y m p l Y 3 R U e X B l I i B W Y W x 1 Z T 0 i c 1 R h Y m x l I i A v P j x F b n R y e S B U e X B l P S J G a W x s V G F y Z 2 V 0 I i B W Y W x 1 Z T 0 i c 0 1 v b n R o b H l f U G F 5 b W V u d H N f X z U y M T M y I i A v P j x F b n R y e S B U e X B l P S J M b 2 F k Z W R U b 0 F u Y W x 5 c 2 l z U 2 V y d m l j Z X M i I F Z h b H V l P S J s M C I g L z 4 8 L 1 N 0 Y W J s Z U V u d H J p Z X M + P C 9 J d G V t P j x J d G V t P j x J d G V t T G 9 j Y X R p b 2 4 + P E l 0 Z W 1 U e X B l P k Z v c m 1 1 b G E 8 L 0 l 0 Z W 1 U e X B l P j x J d G V t U G F 0 a D 5 T Z W N 0 a W 9 u M S 9 N b 2 5 0 a G x 5 J T I w U G F 5 b W V u d H M l M j A o M T I p P C 9 J d G V t U G F 0 a D 4 8 L 0 l 0 Z W 1 M b 2 N h d G l v b j 4 8 U 3 R h Y m x l R W 5 0 c m l l c z 4 8 R W 5 0 c n k g V H l w Z T 0 i Q W R k Z W R U b 0 R h d G F N b 2 R l b C I g V m F s d W U 9 I m w w I i A v P j x F b n R y e S B U e X B l P S J C d W Z m Z X J O Z X h 0 U m V m c m V z a C I g V m F s d W U 9 I m w x I i A v P j x F b n R y e S B U e X B l P S J G a W x s Q 2 9 1 b n Q i I F Z h b H V l P S J s M T I w I i A v P j x F b n R y e S B U e X B l P S J G a W x s R W 5 h Y m x l Z C I g V m F s d W U 9 I m w x I i A v P j x F b n R y e S B U e X B l P S J G a W x s R X J y b 3 J D b 2 R l I i B W Y W x 1 Z T 0 i c 1 V u a 2 5 v d 2 4 i I C 8 + P E V u d H J 5 I F R 5 c G U 9 I k Z p b G x F c n J v c k N v d W 5 0 I i B W Y W x 1 Z T 0 i b D A i I C 8 + P E V u d H J 5 I F R 5 c G U 9 I k Z p b G x M Y X N 0 V X B k Y X R l Z C I g V m F s d W U 9 I m Q y M D I y L T A 4 L T I 1 V D E 0 O j I 0 O j U y L j U 1 N z E 0 O D l a I i A v P j x F b n R y e S B U e X B l P S J G a W x s Q 2 9 s d W 1 u V H l w Z X M i I F Z h b H V l P S J z Q U E 9 P S I g L z 4 8 R W 5 0 c n k g V H l w Z T 0 i R m l s b E N v b H V t b k 5 h b W V z I i B W Y W x 1 Z T 0 i c 1 s m c X V v d D t N b 2 5 0 a G x 5 I F B h e W 1 l b n R z I C g 0 K 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M S w m c X V v d D t r Z X l D b 2 x 1 b W 5 O Y W 1 l c y Z x d W 9 0 O z p b X S w m c X V v d D t x d W V y e V J l b G F 0 a W 9 u c 2 h p c H M m c X V v d D s 6 W 1 0 s J n F 1 b 3 Q 7 Y 2 9 s d W 1 u S W R l b n R p d G l l c y Z x d W 9 0 O z p b J n F 1 b 3 Q 7 U 2 V j d G l v b j E v T W 9 u d G h s e S B Q Y X l t Z W 5 0 c y A o N C k v Q X V 0 b 1 J l b W 9 2 Z W R D b 2 x 1 b W 5 z M S 5 7 T W 9 u d G h s e S B Q Y X l t Z W 5 0 c y A o N C k s M H 0 m c X V v d D t d L C Z x d W 9 0 O 0 N v b H V t b k N v d W 5 0 J n F 1 b 3 Q 7 O j E s J n F 1 b 3 Q 7 S 2 V 5 Q 2 9 s d W 1 u T m F t Z X M m c X V v d D s 6 W 1 0 s J n F 1 b 3 Q 7 Q 2 9 s d W 1 u S W R l b n R p d G l l c y Z x d W 9 0 O z p b J n F 1 b 3 Q 7 U 2 V j d G l v b j E v T W 9 u d G h s e S B Q Y X l t Z W 5 0 c y A o N C k v Q X V 0 b 1 J l b W 9 2 Z W R D b 2 x 1 b W 5 z M S 5 7 T W 9 u d G h s e S B Q Y X l t Z W 5 0 c y A o N C k s M H 0 m c X V v d D t d L C Z x d W 9 0 O 1 J l b G F 0 a W 9 u c 2 h p c E l u Z m 8 m c X V v d D s 6 W 1 1 9 I i A v P j x F b n R y e S B U e X B l P S J S Z X N 1 b H R U e X B l I i B W Y W x 1 Z T 0 i c 0 x p c 3 Q i I C 8 + P E V u d H J 5 I F R 5 c G U 9 I k 5 h d m l n Y X R p b 2 5 T d G V w T m F t Z S I g V m F s d W U 9 I n N O Y X Z p Z 2 F 0 a W 9 u I i A v P j x F b n R y e S B U e X B l P S J G a W x s T 2 J q Z W N 0 V H l w Z S I g V m F s d W U 9 I n N U Y W J s Z S I g L z 4 8 R W 5 0 c n k g V H l w Z T 0 i R m l s b F R h c m d l d C I g V m F s d W U 9 I n N N b 2 5 0 a G x 5 X 1 B h e W 1 l b n R z X 1 8 0 M j A z M S I g L z 4 8 R W 5 0 c n k g V H l w Z T 0 i T G 9 h Z G V k V G 9 B b m F s e X N p c 1 N l c n Z p Y 2 V z I i B W Y W x 1 Z T 0 i b D A i I C 8 + P C 9 T d G F i b G V F b n R y a W V z P j w v S X R l b T 4 8 S X R l b T 4 8 S X R l b U x v Y 2 F 0 a W 9 u P j x J d G V t V H l w Z T 5 G b 3 J t d W x h P C 9 J d G V t V H l w Z T 4 8 S X R l b V B h d G g + U 2 V j d G l v b j E v T W 9 u d G h s e S U y M F B h e W 1 l b n R z J T I w K D E z K T w v S X R l b V B h d G g + P C 9 J d G V t T G 9 j Y X R p b 2 4 + P F N 0 Y W J s Z U V u d H J p Z X M + P E V u d H J 5 I F R 5 c G U 9 I k F k Z G V k V G 9 E Y X R h T W 9 k Z W w i I F Z h b H V l P S J s M C I g L z 4 8 R W 5 0 c n k g V H l w Z T 0 i Q n V m Z m V y T m V 4 d F J l Z n J l c 2 g i I F Z h b H V l P S J s M S I g L z 4 8 R W 5 0 c n k g V H l w Z T 0 i R m l s b E N v d W 5 0 I i B W Y W x 1 Z T 0 i b D E y M C I g L z 4 8 R W 5 0 c n k g V H l w Z T 0 i R m l s b E V u Y W J s Z W Q i I F Z h b H V l P S J s M S I g L z 4 8 R W 5 0 c n k g V H l w Z T 0 i R m l s b E V y c m 9 y Q 2 9 k Z S I g V m F s d W U 9 I n N V b m t u b 3 d u I i A v P j x F b n R y e S B U e X B l P S J G a W x s R X J y b 3 J D b 3 V u d C I g V m F s d W U 9 I m w w I i A v P j x F b n R y e S B U e X B l P S J G a W x s T G F z d F V w Z G F 0 Z W Q i I F Z h b H V l P S J k M j A y M i 0 w O C 0 y N V Q x N D o y N D o 0 O C 4 z M z I 3 N T Y 2 W i I g L z 4 8 R W 5 0 c n k g V H l w Z T 0 i R m l s b E N v b H V t b l R 5 c G V z I i B W Y W x 1 Z T 0 i c 0 F B P T 0 i I C 8 + P E V u d H J 5 I F R 5 c G U 9 I k Z p b G x D b 2 x 1 b W 5 O Y W 1 l c y I g V m F s d W U 9 I n N b J n F 1 b 3 Q 7 T W 9 u d G h s e S B Q Y X l t Z W 5 0 c y A o M y k 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s J n F 1 b 3 Q 7 a 2 V 5 Q 2 9 s d W 1 u T m F t Z X M m c X V v d D s 6 W 1 0 s J n F 1 b 3 Q 7 c X V l c n l S Z W x h d G l v b n N o a X B z J n F 1 b 3 Q 7 O l t d L C Z x d W 9 0 O 2 N v b H V t b k l k Z W 5 0 a X R p Z X M m c X V v d D s 6 W y Z x d W 9 0 O 1 N l Y 3 R p b 2 4 x L 0 1 v b n R o b H k g U G F 5 b W V u d H M g K D M p L 0 F 1 d G 9 S Z W 1 v d m V k Q 2 9 s d W 1 u c z E u e 0 1 v b n R o b H k g U G F 5 b W V u d H M g K D M p L D B 9 J n F 1 b 3 Q 7 X S w m c X V v d D t D b 2 x 1 b W 5 D b 3 V u d C Z x d W 9 0 O z o x L C Z x d W 9 0 O 0 t l e U N v b H V t b k 5 h b W V z J n F 1 b 3 Q 7 O l t d L C Z x d W 9 0 O 0 N v b H V t b k l k Z W 5 0 a X R p Z X M m c X V v d D s 6 W y Z x d W 9 0 O 1 N l Y 3 R p b 2 4 x L 0 1 v b n R o b H k g U G F 5 b W V u d H M g K D M p L 0 F 1 d G 9 S Z W 1 v d m V k Q 2 9 s d W 1 u c z E u e 0 1 v b n R o b H k g U G F 5 b W V u d H M g K D M p L D B 9 J n F 1 b 3 Q 7 X S w m c X V v d D t S Z W x h d G l v b n N o a X B J b m Z v J n F 1 b 3 Q 7 O l t d f S I g L z 4 8 R W 5 0 c n k g V H l w Z T 0 i U m V z d W x 0 V H l w Z S I g V m F s d W U 9 I n N M a X N 0 I i A v P j x F b n R y e S B U e X B l P S J O Y X Z p Z 2 F 0 a W 9 u U 3 R l c E 5 h b W U i I F Z h b H V l P S J z T m F 2 a W d h d G l v b i I g L z 4 8 R W 5 0 c n k g V H l w Z T 0 i R m l s b E 9 i a m V j d F R 5 c G U i I F Z h b H V l P S J z V G F i b G U i I C 8 + P E V u d H J 5 I F R 5 c G U 9 I k Z p b G x U Y X J n Z X Q i I F Z h b H V l P S J z T W 9 u d G h s e V 9 Q Y X l t Z W 5 0 c 1 9 f M z E 5 M z A i I C 8 + P E V u d H J 5 I F R 5 c G U 9 I k x v Y W R l Z F R v Q W 5 h b H l z a X N T Z X J 2 a W N l c y I g V m F s d W U 9 I m w w I i A v P j w v U 3 R h Y m x l R W 5 0 c m l l c z 4 8 L 0 l 0 Z W 0 + P E l 0 Z W 0 + P E l 0 Z W 1 M b 2 N h d G l v b j 4 8 S X R l b V R 5 c G U + R m 9 y b X V s Y T w v S X R l b V R 5 c G U + P E l 0 Z W 1 Q Y X R o P l N l Y 3 R p b 2 4 x L 0 1 v b n R o b H k l M j B Q Y X l t Z W 5 0 c y U y M C g x N C k 8 L 0 l 0 Z W 1 Q Y X R o P j w v S X R l b U x v Y 2 F 0 a W 9 u P j x T d G F i b G V F b n R y a W V z P j x F b n R y e S B U e X B l P S J B Z G R l Z F R v R G F 0 Y U 1 v Z G V s I i B W Y W x 1 Z T 0 i b D A i I C 8 + P E V u d H J 5 I F R 5 c G U 9 I k J 1 Z m Z l c k 5 l e H R S Z W Z y Z X N o I i B W Y W x 1 Z T 0 i b D E i I C 8 + P E V u d H J 5 I F R 5 c G U 9 I k Z p b G x D b 3 V u d C I g V m F s d W U 9 I m w x M j A i I C 8 + P E V u d H J 5 I F R 5 c G U 9 I k Z p b G x F b m F i b G V k I i B W Y W x 1 Z T 0 i b D E i I C 8 + P E V u d H J 5 I F R 5 c G U 9 I k Z p b G x F c n J v c k N v Z G U i I F Z h b H V l P S J z V W 5 r b m 9 3 b i I g L z 4 8 R W 5 0 c n k g V H l w Z T 0 i R m l s b E V y c m 9 y Q 2 9 1 b n Q i I F Z h b H V l P S J s M C I g L z 4 8 R W 5 0 c n k g V H l w Z T 0 i R m l s b E x h c 3 R V c G R h d G V k I i B W Y W x 1 Z T 0 i Z D I w M j I t M D g t M j V U M T Q 6 M j Q 6 N D Q u M z c w N j Y 5 N 1 o i I C 8 + P E V u d H J 5 I F R 5 c G U 9 I k Z p b G x D b 2 x 1 b W 5 U e X B l c y I g V m F s d W U 9 I n N B Q T 0 9 I i A v P j x F b n R y e S B U e X B l P S J G a W x s Q 2 9 s d W 1 u T m F t Z X M i I F Z h b H V l P S J z W y Z x d W 9 0 O 0 1 v b n R o b H k g U G F 5 b W V u d H M g K D I p 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x L C Z x d W 9 0 O 2 t l e U N v b H V t b k 5 h b W V z J n F 1 b 3 Q 7 O l t d L C Z x d W 9 0 O 3 F 1 Z X J 5 U m V s Y X R p b 2 5 z a G l w c y Z x d W 9 0 O z p b X S w m c X V v d D t j b 2 x 1 b W 5 J Z G V u d G l 0 a W V z J n F 1 b 3 Q 7 O l s m c X V v d D t T Z W N 0 a W 9 u M S 9 N b 2 5 0 a G x 5 I F B h e W 1 l b n R z I C g y K S 9 B d X R v U m V t b 3 Z l Z E N v b H V t b n M x L n t N b 2 5 0 a G x 5 I F B h e W 1 l b n R z I C g y K S w w f S Z x d W 9 0 O 1 0 s J n F 1 b 3 Q 7 Q 2 9 s d W 1 u Q 2 9 1 b n Q m c X V v d D s 6 M S w m c X V v d D t L Z X l D b 2 x 1 b W 5 O Y W 1 l c y Z x d W 9 0 O z p b X S w m c X V v d D t D b 2 x 1 b W 5 J Z G V u d G l 0 a W V z J n F 1 b 3 Q 7 O l s m c X V v d D t T Z W N 0 a W 9 u M S 9 N b 2 5 0 a G x 5 I F B h e W 1 l b n R z I C g y K S 9 B d X R v U m V t b 3 Z l Z E N v b H V t b n M x L n t N b 2 5 0 a G x 5 I F B h e W 1 l b n R z I C g y K S w w f S Z x d W 9 0 O 1 0 s J n F 1 b 3 Q 7 U m V s Y X R p b 2 5 z a G l w S W 5 m b y Z x d W 9 0 O z p b X X 0 i I C 8 + P E V u d H J 5 I F R 5 c G U 9 I l J l c 3 V s d F R 5 c G U i I F Z h b H V l P S J z T G l z d C I g L z 4 8 R W 5 0 c n k g V H l w Z T 0 i T m F 2 a W d h d G l v b l N 0 Z X B O Y W 1 l I i B W Y W x 1 Z T 0 i c 0 5 h d m l n Y X R p b 2 4 i I C 8 + P E V u d H J 5 I F R 5 c G U 9 I k Z p b G x P Y m p l Y 3 R U e X B l I i B W Y W x 1 Z T 0 i c 1 R h Y m x l I i A v P j x F b n R y e S B U e X B l P S J G a W x s V G F y Z 2 V 0 I i B W Y W x 1 Z T 0 i c 0 1 v b n R o b H l f U G F 5 b W V u d H N f X z I x O D I 5 I i A v P j x F b n R y e S B U e X B l P S J M b 2 F k Z W R U b 0 F u Y W x 5 c 2 l z U 2 V y d m l j Z X M i I F Z h b H V l P S J s M C I g L z 4 8 L 1 N 0 Y W J s Z U V u d H J p Z X M + P C 9 J d G V t P j x J d G V t P j x J d G V t T G 9 j Y X R p b 2 4 + P E l 0 Z W 1 U e X B l P k Z v c m 1 1 b G E 8 L 0 l 0 Z W 1 U e X B l P j x J d G V t U G F 0 a D 5 T Z W N 0 a W 9 u M S 9 N b 2 5 0 a G x 5 J T I w U G F 5 b W V u d H M l M j A o M T U p P C 9 J d G V t U G F 0 a D 4 8 L 0 l 0 Z W 1 M b 2 N h d G l v b j 4 8 U 3 R h Y m x l R W 5 0 c m l l c z 4 8 R W 5 0 c n k g V H l w Z T 0 i Q W R k Z W R U b 0 R h d G F N b 2 R l b C I g V m F s d W U 9 I m w w I i A v P j x F b n R y e S B U e X B l P S J C d W Z m Z X J O Z X h 0 U m V m c m V z a C I g V m F s d W U 9 I m w x I i A v P j x F b n R y e S B U e X B l P S J G a W x s R W 5 h Y m x l Z C I g V m F s d W U 9 I m w w I i A v P j x F b n R y e S B U e X B l P S J G a W x s R X J y b 3 J D b 2 R l I i B W Y W x 1 Z T 0 i c 1 V u a 2 5 v d 2 4 i I C 8 + P E V u d H J 5 I F R 5 c G U 9 I k Z p b G x F c n J v c k N v d W 5 0 I i B W Y W x 1 Z T 0 i b D A i I C 8 + P E V u d H J 5 I F R 5 c G U 9 I k Z p b G x M Y X N 0 V X B k Y X R l Z C I g V m F s d W U 9 I m Q y M D I y L T A 4 L T I 1 V D E 0 O j I 0 O j Q 0 L j M y M z c 5 M T h a I i A v P j x F b n R y e S B U e X B l P S J G a W x s Q 2 9 s d W 1 u V H l w Z X M i I F Z h b H V l P S J z Q U E 9 P S I g L z 4 8 R W 5 0 c n k g V H l w Z T 0 i R m l s b E N v b H V t b k 5 h b W V z I i B W Y W x 1 Z T 0 i c 1 s m c X V v d D t N b 2 5 0 a G x 5 I F B h e W 1 l b n R z 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x L C Z x d W 9 0 O 2 t l e U N v b H V t b k 5 h b W V z J n F 1 b 3 Q 7 O l t d L C Z x d W 9 0 O 3 F 1 Z X J 5 U m V s Y X R p b 2 5 z a G l w c y Z x d W 9 0 O z p b X S w m c X V v d D t j b 2 x 1 b W 5 J Z G V u d G l 0 a W V z J n F 1 b 3 Q 7 O l s m c X V v d D t T Z W N 0 a W 9 u M S 9 N b 2 5 0 a G x 5 I F B h e W 1 l b n R z L 0 F 1 d G 9 S Z W 1 v d m V k Q 2 9 s d W 1 u c z E u e 0 1 v b n R o b H k g U G F 5 b W V u d H M s M H 0 m c X V v d D t d L C Z x d W 9 0 O 0 N v b H V t b k N v d W 5 0 J n F 1 b 3 Q 7 O j E s J n F 1 b 3 Q 7 S 2 V 5 Q 2 9 s d W 1 u T m F t Z X M m c X V v d D s 6 W 1 0 s J n F 1 b 3 Q 7 Q 2 9 s d W 1 u S W R l b n R p d G l l c y Z x d W 9 0 O z p b J n F 1 b 3 Q 7 U 2 V j d G l v b j E v T W 9 u d G h s e S B Q Y X l t Z W 5 0 c y 9 B d X R v U m V t b 3 Z l Z E N v b H V t b n M x L n t N b 2 5 0 a G x 5 I F B h e W 1 l b n R z L D B 9 J n F 1 b 3 Q 7 X S w m c X V v d D t S Z W x h d G l v b n N o a X B J b m Z v J n F 1 b 3 Q 7 O l t d f S I g L z 4 8 R W 5 0 c n k g V H l w Z T 0 i U m V z d W x 0 V H l w Z S I g V m F s d W U 9 I n N M a X N 0 I i A v P j x F b n R y e S B U e X B l P S J O Y X Z p Z 2 F 0 a W 9 u U 3 R l c E 5 h b W U i I F Z h b H V l P S J z T m F 2 a W d h d G l v b i I g L z 4 8 R W 5 0 c n k g V H l w Z T 0 i R m l s b E 9 i a m V j d F R 5 c G U i I F Z h b H V l P S J z Q 2 9 u b m V j d G l v b k 9 u b H k i I C 8 + P E V u d H J 5 I F R 5 c G U 9 I k x v Y W R l Z F R v Q W 5 h b H l z a X N T Z X J 2 a W N l c y I g V m F s d W U 9 I m w w I i A v P j w v U 3 R h Y m x l R W 5 0 c m l l c z 4 8 L 0 l 0 Z W 0 + P E l 0 Z W 0 + P E l 0 Z W 1 M b 2 N h d G l v b j 4 8 S X R l b V R 5 c G U + R m 9 y b X V s Y T w v S X R l b V R 5 c G U + P E l 0 Z W 1 Q Y X R o P l N l Y 3 R p b 2 4 x L 0 x v Y W 5 U Z X J t N S 9 T b 3 V y Y 2 U 8 L 0 l 0 Z W 1 Q Y X R o P j w v S X R l b U x v Y 2 F 0 a W 9 u P j x T d G F i b G V F b n R y a W V z I C 8 + P C 9 J d G V t P j x J d G V t P j x J d G V t T G 9 j Y X R p b 2 4 + P E l 0 Z W 1 U e X B l P k Z v c m 1 1 b G E 8 L 0 l 0 Z W 1 U e X B l P j x J d G V t U G F 0 a D 5 T Z W N 0 a W 9 u M S 9 M b 2 F u V G V y b T U v Q 2 9 s d W 1 u M T w v S X R l b V B h d G g + P C 9 J d G V t T G 9 j Y X R p b 2 4 + P F N 0 Y W J s Z U V u d H J p Z X M g L z 4 8 L 0 l 0 Z W 0 + P E l 0 Z W 0 + P E l 0 Z W 1 M b 2 N h d G l v b j 4 8 S X R l b V R 5 c G U + R m 9 y b X V s Y T w v S X R l b V R 5 c G U + P E l 0 Z W 1 Q Y X R o P l N l Y 3 R p b 2 4 x L 0 1 v b n R o b H k l M j B Q Y X l t Z W 5 0 c y U y M C g 1 K S 9 T b 3 V y Y 2 U 8 L 0 l 0 Z W 1 Q Y X R o P j w v S X R l b U x v Y 2 F 0 a W 9 u P j x T d G F i b G V F b n R y a W V z I C 8 + P C 9 J d G V t P j x J d G V t P j x J d G V t T G 9 j Y X R p b 2 4 + P E l 0 Z W 1 U e X B l P k Z v c m 1 1 b G E 8 L 0 l 0 Z W 1 U e X B l P j x J d G V t U G F 0 a D 5 T Z W N 0 a W 9 u M S 9 M b 2 F u V G V y b T Q v U 2 9 1 c m N l P C 9 J d G V t U G F 0 a D 4 8 L 0 l 0 Z W 1 M b 2 N h d G l v b j 4 8 U 3 R h Y m x l R W 5 0 c m l l c y A v P j w v S X R l b T 4 8 S X R l b T 4 8 S X R l b U x v Y 2 F 0 a W 9 u P j x J d G V t V H l w Z T 5 G b 3 J t d W x h P C 9 J d G V t V H l w Z T 4 8 S X R l b V B h d G g + U 2 V j d G l v b j E v T G 9 h b l R l c m 0 0 L 0 N v b H V t b j E 8 L 0 l 0 Z W 1 Q Y X R o P j w v S X R l b U x v Y 2 F 0 a W 9 u P j x T d G F i b G V F b n R y a W V z I C 8 + P C 9 J d G V t P j x J d G V t P j x J d G V t T G 9 j Y X R p b 2 4 + P E l 0 Z W 1 U e X B l P k Z v c m 1 1 b G E 8 L 0 l 0 Z W 1 U e X B l P j x J d G V t U G F 0 a D 5 T Z W N 0 a W 9 u M S 9 N b 2 5 0 a G x 5 J T I w U G F 5 b W V u d H M l M j A o N C k v U 2 9 1 c m N l P C 9 J d G V t U G F 0 a D 4 8 L 0 l 0 Z W 1 M b 2 N h d G l v b j 4 8 U 3 R h Y m x l R W 5 0 c m l l c y A v P j w v S X R l b T 4 8 S X R l b T 4 8 S X R l b U x v Y 2 F 0 a W 9 u P j x J d G V t V H l w Z T 5 G b 3 J t d W x h P C 9 J d G V t V H l w Z T 4 8 S X R l b V B h d G g + U 2 V j d G l v b j E v T G 9 h b l R l c m 0 z L 1 N v d X J j Z T w v S X R l b V B h d G g + P C 9 J d G V t T G 9 j Y X R p b 2 4 + P F N 0 Y W J s Z U V u d H J p Z X M g L z 4 8 L 0 l 0 Z W 0 + P E l 0 Z W 0 + P E l 0 Z W 1 M b 2 N h d G l v b j 4 8 S X R l b V R 5 c G U + R m 9 y b X V s Y T w v S X R l b V R 5 c G U + P E l 0 Z W 1 Q Y X R o P l N l Y 3 R p b 2 4 x L 0 x v Y W 5 U Z X J t M y 9 D b 2 x 1 b W 4 x P C 9 J d G V t U G F 0 a D 4 8 L 0 l 0 Z W 1 M b 2 N h d G l v b j 4 8 U 3 R h Y m x l R W 5 0 c m l l c y A v P j w v S X R l b T 4 8 S X R l b T 4 8 S X R l b U x v Y 2 F 0 a W 9 u P j x J d G V t V H l w Z T 5 G b 3 J t d W x h P C 9 J d G V t V H l w Z T 4 8 S X R l b V B h d G g + U 2 V j d G l v b j E v T W 9 u d G h s e S U y M F B h e W 1 l b n R z J T I w K D M p L 1 N v d X J j Z T w v S X R l b V B h d G g + P C 9 J d G V t T G 9 j Y X R p b 2 4 + P F N 0 Y W J s Z U V u d H J p Z X M g L z 4 8 L 0 l 0 Z W 0 + P E l 0 Z W 0 + P E l 0 Z W 1 M b 2 N h d G l v b j 4 8 S X R l b V R 5 c G U + R m 9 y b X V s Y T w v S X R l b V R 5 c G U + P E l 0 Z W 1 Q Y X R o P l N l Y 3 R p b 2 4 x L 0 x v Y W 5 U Z X J t M i 9 T b 3 V y Y 2 U 8 L 0 l 0 Z W 1 Q Y X R o P j w v S X R l b U x v Y 2 F 0 a W 9 u P j x T d G F i b G V F b n R y a W V z I C 8 + P C 9 J d G V t P j x J d G V t P j x J d G V t T G 9 j Y X R p b 2 4 + P E l 0 Z W 1 U e X B l P k Z v c m 1 1 b G E 8 L 0 l 0 Z W 1 U e X B l P j x J d G V t U G F 0 a D 5 T Z W N 0 a W 9 u M S 9 M b 2 F u V G V y b T I v Q 2 9 s d W 1 u M T w v S X R l b V B h d G g + P C 9 J d G V t T G 9 j Y X R p b 2 4 + P F N 0 Y W J s Z U V u d H J p Z X M g L z 4 8 L 0 l 0 Z W 0 + P E l 0 Z W 0 + P E l 0 Z W 1 M b 2 N h d G l v b j 4 8 S X R l b V R 5 c G U + R m 9 y b X V s Y T w v S X R l b V R 5 c G U + P E l 0 Z W 1 Q Y X R o P l N l Y 3 R p b 2 4 x L 0 1 v b n R o b H k l M j B Q Y X l t Z W 5 0 c y U y M C g y K S 9 T b 3 V y Y 2 U 8 L 0 l 0 Z W 1 Q Y X R o P j w v S X R l b U x v Y 2 F 0 a W 9 u P j x T d G F i b G V F b n R y a W V z I C 8 + P C 9 J d G V t P j x J d G V t P j x J d G V t T G 9 j Y X R p b 2 4 + P E l 0 Z W 1 U e X B l P k Z v c m 1 1 b G E 8 L 0 l 0 Z W 1 U e X B l P j x J d G V t U G F 0 a D 5 T Z W N 0 a W 9 u M S 9 M b 2 F u V G V y b S 9 T b 3 V y Y 2 U 8 L 0 l 0 Z W 1 Q Y X R o P j w v S X R l b U x v Y 2 F 0 a W 9 u P j x T d G F i b G V F b n R y a W V z I C 8 + P C 9 J d G V t P j x J d G V t P j x J d G V t T G 9 j Y X R p b 2 4 + P E l 0 Z W 1 U e X B l P k Z v c m 1 1 b G E 8 L 0 l 0 Z W 1 U e X B l P j x J d G V t U G F 0 a D 5 T Z W N 0 a W 9 u M S 9 M b 2 F u V G V y b S 9 D b 2 x 1 b W 4 x P C 9 J d G V t U G F 0 a D 4 8 L 0 l 0 Z W 1 M b 2 N h d G l v b j 4 8 U 3 R h Y m x l R W 5 0 c m l l c y A v P j w v S X R l b T 4 8 S X R l b T 4 8 S X R l b U x v Y 2 F 0 a W 9 u P j x J d G V t V H l w Z T 5 G b 3 J t d W x h P C 9 J d G V t V H l w Z T 4 8 S X R l b V B h d G g + U 2 V j d G l v b j E v T W 9 u d G h s e S U y M F B h e W 1 l b n R z L 1 N v d X J j Z T w v S X R l b V B h d G g + P C 9 J d G V t T G 9 j Y X R p b 2 4 + P F N 0 Y W J s Z U V u d H J p Z X M g L z 4 8 L 0 l 0 Z W 0 + P E l 0 Z W 0 + P E l 0 Z W 1 M b 2 N h d G l v b j 4 8 S X R l b V R 5 c G U + R m 9 y b X V s Y T w v S X R l b V R 5 c G U + P E l 0 Z W 1 Q Y X R o P l N l Y 3 R p b 2 4 x L 0 1 v b n R o b H k l M j B Q Y X l t Z W 5 0 c y U y M C g 2 K S 9 T b 3 V y Y 2 U 8 L 0 l 0 Z W 1 Q Y X R o P j w v S X R l b U x v Y 2 F 0 a W 9 u P j x T d G F i b G V F b n R y a W V z I C 8 + P C 9 J d G V t P j x J d G V t P j x J d G V t T G 9 j Y X R p b 2 4 + P E l 0 Z W 1 U e X B l P k Z v c m 1 1 b G E 8 L 0 l 0 Z W 1 U e X B l P j x J d G V t U G F 0 a D 5 T Z W N 0 a W 9 u M S 9 N b 2 5 0 a G x 5 J T I w U G F 5 b W V u d H M l M j A o N y k v U 2 9 1 c m N l P C 9 J d G V t U G F 0 a D 4 8 L 0 l 0 Z W 1 M b 2 N h d G l v b j 4 8 U 3 R h Y m x l R W 5 0 c m l l c y A v P j w v S X R l b T 4 8 S X R l b T 4 8 S X R l b U x v Y 2 F 0 a W 9 u P j x J d G V t V H l w Z T 5 G b 3 J t d W x h P C 9 J d G V t V H l w Z T 4 8 S X R l b V B h d G g + U 2 V j d G l v b j E v T W 9 u d G h s e S U y M F B h e W 1 l b n R z J T I w K D g p L 1 N v d X J j Z T w v S X R l b V B h d G g + P C 9 J d G V t T G 9 j Y X R p b 2 4 + P F N 0 Y W J s Z U V u d H J p Z X M g L z 4 8 L 0 l 0 Z W 0 + P E l 0 Z W 0 + P E l 0 Z W 1 M b 2 N h d G l v b j 4 8 S X R l b V R 5 c G U + R m 9 y b X V s Y T w v S X R l b V R 5 c G U + P E l 0 Z W 1 Q Y X R o P l N l Y 3 R p b 2 4 x L 0 1 v b n R o b H k l M j B Q Y X l t Z W 5 0 c y U y M C g 5 K S 9 T b 3 V y Y 2 U 8 L 0 l 0 Z W 1 Q Y X R o P j w v S X R l b U x v Y 2 F 0 a W 9 u P j x T d G F i b G V F b n R y a W V z I C 8 + P C 9 J d G V t P j x J d G V t P j x J d G V t T G 9 j Y X R p b 2 4 + P E l 0 Z W 1 U e X B l P k Z v c m 1 1 b G E 8 L 0 l 0 Z W 1 U e X B l P j x J d G V t U G F 0 a D 5 T Z W N 0 a W 9 u M S 9 N b 2 5 0 a G x 5 J T I w U G F 5 b W V u d H M l M j A o M T A p L 1 N v d X J j Z T w v S X R l b V B h d G g + P C 9 J d G V t T G 9 j Y X R p b 2 4 + P F N 0 Y W J s Z U V u d H J p Z X M g L z 4 8 L 0 l 0 Z W 0 + P E l 0 Z W 0 + P E l 0 Z W 1 M b 2 N h d G l v b j 4 8 S X R l b V R 5 c G U + R m 9 y b X V s Y T w v S X R l b V R 5 c G U + P E l 0 Z W 1 Q Y X R o P l N l Y 3 R p b 2 4 x L 0 1 v b n R o b H k l M j B Q Y X l t Z W 5 0 c y U y M C g x M S k v U 2 9 1 c m N l P C 9 J d G V t U G F 0 a D 4 8 L 0 l 0 Z W 1 M b 2 N h d G l v b j 4 8 U 3 R h Y m x l R W 5 0 c m l l c y A v P j w v S X R l b T 4 8 S X R l b T 4 8 S X R l b U x v Y 2 F 0 a W 9 u P j x J d G V t V H l w Z T 5 G b 3 J t d W x h P C 9 J d G V t V H l w Z T 4 8 S X R l b V B h d G g + U 2 V j d G l v b j E v T W 9 u d G h s e S U y M F B h e W 1 l b n R z J T I w K D E y K S 9 T b 3 V y Y 2 U 8 L 0 l 0 Z W 1 Q Y X R o P j w v S X R l b U x v Y 2 F 0 a W 9 u P j x T d G F i b G V F b n R y a W V z I C 8 + P C 9 J d G V t P j x J d G V t P j x J d G V t T G 9 j Y X R p b 2 4 + P E l 0 Z W 1 U e X B l P k Z v c m 1 1 b G E 8 L 0 l 0 Z W 1 U e X B l P j x J d G V t U G F 0 a D 5 T Z W N 0 a W 9 u M S 9 N b 2 5 0 a G x 5 J T I w U G F 5 b W V u d H M l M j A o M T M p L 1 N v d X J j Z T w v S X R l b V B h d G g + P C 9 J d G V t T G 9 j Y X R p b 2 4 + P F N 0 Y W J s Z U V u d H J p Z X M g L z 4 8 L 0 l 0 Z W 0 + P E l 0 Z W 0 + P E l 0 Z W 1 M b 2 N h d G l v b j 4 8 S X R l b V R 5 c G U + R m 9 y b X V s Y T w v S X R l b V R 5 c G U + P E l 0 Z W 1 Q Y X R o P l N l Y 3 R p b 2 4 x L 0 1 v b n R o b H k l M j B Q Y X l t Z W 5 0 c y U y M C g x N C k v U 2 9 1 c m N l P C 9 J d G V t U G F 0 a D 4 8 L 0 l 0 Z W 1 M b 2 N h d G l v b j 4 8 U 3 R h Y m x l R W 5 0 c m l l c y A v P j w v S X R l b T 4 8 S X R l b T 4 8 S X R l b U x v Y 2 F 0 a W 9 u P j x J d G V t V H l w Z T 5 G b 3 J t d W x h P C 9 J d G V t V H l w Z T 4 8 S X R l b V B h d G g + U 2 V j d G l v b j E v T W 9 u d G h s e S U y M F B h e W 1 l b n R z J T I w K D E 1 K S 9 T b 3 V y Y 2 U 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T G 9 h b l R l c m 0 1 J T I w K D I p 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0 5 1 b W J l c i I g L z 4 8 R W 5 0 c n k g V H l w Z T 0 i Q n V m Z m V y T m V 4 d F J l Z n J l c 2 g i I F Z h b H V l P S J s M S I g L z 4 8 R W 5 0 c n k g V H l w Z T 0 i R m l s b G V k Q 2 9 t c G x l d G V S Z X N 1 b H R U b 1 d v c m t z a G V l d C I g V m F s d W U 9 I m w w I i A v P j x F b n R y e S B U e X B l P S J G a W x s R X J y b 3 J D b 2 R l I i B W Y W x 1 Z T 0 i c 1 V u a 2 5 v d 2 4 i I C 8 + P E V u d H J 5 I F R 5 c G U 9 I k Z p b G x T d G F 0 d X M i I F Z h b H V l P S J z Q 2 9 t c G x l d G U i I C 8 + P E V u d H J 5 I F R 5 c G U 9 I k F k Z G V k V G 9 E Y X R h T W 9 k Z W w i I F Z h b H V l P S J s M C I g L z 4 8 R W 5 0 c n k g V H l w Z T 0 i R m l s b E x h c 3 R V c G R h d G V k I i B W Y W x 1 Z T 0 i Z D I w M j M t M D U t M T l U M j A 6 M j g 6 M j M u M j A y M z I 4 O F o i I C 8 + P C 9 T d G F i b G V F b n R y a W V z P j w v S X R l b T 4 8 S X R l b T 4 8 S X R l b U x v Y 2 F 0 a W 9 u P j x J d G V t V H l w Z T 5 G b 3 J t d W x h P C 9 J d G V t V H l w Z T 4 8 S X R l b V B h d G g + U 2 V j d G l v b j E v T G 9 h b l R l c m 0 1 J T I w K D I p L 1 N v d X J j Z T w v S X R l b V B h d G g + P C 9 J d G V t T G 9 j Y X R p b 2 4 + P F N 0 Y W J s Z U V u d H J p Z X M g L z 4 8 L 0 l 0 Z W 0 + P E l 0 Z W 0 + P E l 0 Z W 1 M b 2 N h d G l v b j 4 8 S X R l b V R 5 c G U + R m 9 y b X V s Y T w v S X R l b V R 5 c G U + P E l 0 Z W 1 Q Y X R o P l N l Y 3 R p b 2 4 x L 0 x v Y W 5 U Z X J t N S U y M C g y K S 9 D b 2 x 1 b W 4 x P C 9 J d G V t U G F 0 a D 4 8 L 0 l 0 Z W 1 M b 2 N h d G l v b j 4 8 U 3 R h Y m x l R W 5 0 c m l l c y A v P j w v S X R l b T 4 8 S X R l b T 4 8 S X R l b U x v Y 2 F 0 a W 9 u P j x J d G V t V H l w Z T 5 G b 3 J t d W x h P C 9 J d G V t V H l w Z T 4 8 S X R l b V B h d G g + U 2 V j d G l v b j E v T W 9 u d G h s e S U y M F B h e W 1 l b n R z J T I w K D E 2 K T w v S X R l b V B h d G g + P C 9 J d G V t T G 9 j Y X R p b 2 4 + P F N 0 Y W J s Z U V u d H J p Z X M + P E V u d H J 5 I F R 5 c G U 9 I k l z U H J p d m F 0 Z S I g V m F s d W U 9 I m w w I i A v P j x F b n R y e S B U e X B l P S J C d W Z m Z X J O Z X h 0 U m V m c m V z a C I g V m F s d W U 9 I m w x I i A v P j x F b n R y e S B U e X B l P S J S Z X N 1 b H R U e X B l I i B W Y W x 1 Z T 0 i c 0 x p c 3 Q 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G a W x s Z W R D b 2 1 w b G V 0 Z V J l c 3 V s d F R v V 2 9 y a 3 N o Z W V 0 I i B W Y W x 1 Z T 0 i b D E i I C 8 + P E V u d H J 5 I F R 5 c G U 9 I k Z p b G x M Y X N 0 V X B k Y X R l Z C I g V m F s d W U 9 I m Q y M D I y L T A 4 L T I 1 V D E 0 O j I 0 O j U 2 L j M 3 O T A 4 M z d a I i A v P j x F b n R y e S B U e X B l P S J G a W x s R X J y b 3 J D b 3 V u d C I g V m F s d W U 9 I m w w I i A v P j x F b n R y e S B U e X B l P S J G a W x s R X J y b 3 J D b 2 R l I i B W Y W x 1 Z T 0 i c 1 V u a 2 5 v d 2 4 i I C 8 + P E V u d H J 5 I F R 5 c G U 9 I k Z p b G x D b 3 V u d C I g V m F s d W U 9 I m w x M D g i I C 8 + P E V u d H J 5 I F R 5 c G U 9 I k Z p b G x D b 2 x 1 b W 5 U e X B l c y I g V m F s d W U 9 I n N B Q T 0 9 I i A v P j x F b n R y e S B U e X B l P S J G a W x s Q 2 9 s d W 1 u T m F t Z X M i I F Z h b H V l P S J z W y Z x d W 9 0 O 0 1 v b n R o b H k g U G F 5 b W V u d H M g K D U p J n F 1 b 3 Q 7 X S I g L z 4 8 R W 5 0 c n k g V H l w Z T 0 i Q W R k Z W R U b 0 R h d G F N b 2 R l b C I g V m F s d W U 9 I m w w I i A v P j x F b n R y e S B U e X B l P S J M b 2 F k Z W R U b 0 F u Y W x 5 c 2 l z U 2 V y d m l j Z X M i I F Z h b H V l P S J s M C 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T W 9 u d G h s e S B Q Y X l t Z W 5 0 c y A o N S k v Q X V 0 b 1 J l b W 9 2 Z W R D b 2 x 1 b W 5 z M S 5 7 T W 9 u d G h s e S B Q Y X l t Z W 5 0 c y A o N S k s M H 0 m c X V v d D t d L C Z x d W 9 0 O 0 N v b H V t b k N v d W 5 0 J n F 1 b 3 Q 7 O j E s J n F 1 b 3 Q 7 S 2 V 5 Q 2 9 s d W 1 u T m F t Z X M m c X V v d D s 6 W 1 0 s J n F 1 b 3 Q 7 Q 2 9 s d W 1 u S W R l b n R p d G l l c y Z x d W 9 0 O z p b J n F 1 b 3 Q 7 U 2 V j d G l v b j E v T W 9 u d G h s e S B Q Y X l t Z W 5 0 c y A o N S k v Q X V 0 b 1 J l b W 9 2 Z W R D b 2 x 1 b W 5 z M S 5 7 T W 9 u d G h s e S B Q Y X l t Z W 5 0 c y A o N S k s M H 0 m c X V v d D t d L C Z x d W 9 0 O 1 J l b G F 0 a W 9 u c 2 h p c E l u Z m 8 m c X V v d D s 6 W 1 1 9 I i A v P j w v U 3 R h Y m x l R W 5 0 c m l l c z 4 8 L 0 l 0 Z W 0 + P E l 0 Z W 0 + P E l 0 Z W 1 M b 2 N h d G l v b j 4 8 S X R l b V R 5 c G U + R m 9 y b X V s Y T w v S X R l b V R 5 c G U + P E l 0 Z W 1 Q Y X R o P l N l Y 3 R p b 2 4 x L 0 1 v b n R o b H k l M j B Q Y X l t Z W 5 0 c y U y M C g x N i k v U 2 9 1 c m N l P C 9 J d G V t U G F 0 a D 4 8 L 0 l 0 Z W 1 M b 2 N h d G l v b j 4 8 U 3 R h Y m x l R W 5 0 c m l l c y A v P j w v S X R l b T 4 8 S X R l b T 4 8 S X R l b U x v Y 2 F 0 a W 9 u P j x J d G V t V H l w Z T 5 G b 3 J t d W x h P C 9 J d G V t V H l w Z T 4 8 S X R l b V B h d G g + U 2 V j d G l v b j E v T G 9 h b l R l c m 0 0 J T I w K D I p 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0 5 1 b W J l c i I g L z 4 8 R W 5 0 c n k g V H l w Z T 0 i Q n V m Z m V y T m V 4 d F J l Z n J l c 2 g i I F Z h b H V l P S J s M S I g L z 4 8 R W 5 0 c n k g V H l w Z T 0 i R m l s b G V k Q 2 9 t c G x l d G V S Z X N 1 b H R U b 1 d v c m t z a G V l d C I g V m F s d W U 9 I m w w I i A v P j x F b n R y e S B U e X B l P S J G a W x s R X J y b 3 J D b 2 R l I i B W Y W x 1 Z T 0 i c 1 V u a 2 5 v d 2 4 i I C 8 + P E V u d H J 5 I F R 5 c G U 9 I k Z p b G x T d G F 0 d X M i I F Z h b H V l P S J z Q 2 9 t c G x l d G U i I C 8 + P E V u d H J 5 I F R 5 c G U 9 I k F k Z G V k V G 9 E Y X R h T W 9 k Z W w i I F Z h b H V l P S J s M C I g L z 4 8 R W 5 0 c n k g V H l w Z T 0 i R m l s b E x h c 3 R V c G R h d G V k I i B W Y W x 1 Z T 0 i Z D I w M j M t M D U t M T l U M j A 6 M j g 6 M j M u M j k 5 M z Q 5 M V o i I C 8 + P C 9 T d G F i b G V F b n R y a W V z P j w v S X R l b T 4 8 S X R l b T 4 8 S X R l b U x v Y 2 F 0 a W 9 u P j x J d G V t V H l w Z T 5 G b 3 J t d W x h P C 9 J d G V t V H l w Z T 4 8 S X R l b V B h d G g + U 2 V j d G l v b j E v T G 9 h b l R l c m 0 0 J T I w K D I p L 1 N v d X J j Z T w v S X R l b V B h d G g + P C 9 J d G V t T G 9 j Y X R p b 2 4 + P F N 0 Y W J s Z U V u d H J p Z X M g L z 4 8 L 0 l 0 Z W 0 + P E l 0 Z W 0 + P E l 0 Z W 1 M b 2 N h d G l v b j 4 8 S X R l b V R 5 c G U + R m 9 y b X V s Y T w v S X R l b V R 5 c G U + P E l 0 Z W 1 Q Y X R o P l N l Y 3 R p b 2 4 x L 0 x v Y W 5 U Z X J t N C U y M C g y K S 9 D b 2 x 1 b W 4 x P C 9 J d G V t U G F 0 a D 4 8 L 0 l 0 Z W 1 M b 2 N h d G l v b j 4 8 U 3 R h Y m x l R W 5 0 c m l l c y A v P j w v S X R l b T 4 8 S X R l b T 4 8 S X R l b U x v Y 2 F 0 a W 9 u P j x J d G V t V H l w Z T 5 G b 3 J t d W x h P C 9 J d G V t V H l w Z T 4 8 S X R l b V B h d G g + U 2 V j d G l v b j E v T W 9 u d G h s e S U y M F B h e W 1 l b n R z J T I w K D E 3 K T w v S X R l b V B h d G g + P C 9 J d G V t T G 9 j Y X R p b 2 4 + P F N 0 Y W J s Z U V u d H J p Z X M + P E V u d H J 5 I F R 5 c G U 9 I k l z U H J p d m F 0 Z S I g V m F s d W U 9 I m w w I i A v P j x F b n R y e S B U e X B l P S J C d W Z m Z X J O Z X h 0 U m V m c m V z a C I g V m F s d W U 9 I m w x I i A v P j x F b n R y e S B U e X B l P S J S Z X N 1 b H R U e X B l I i B W Y W x 1 Z T 0 i c 0 x p c 3 Q 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G a W x s Z W R D b 2 1 w b G V 0 Z V J l c 3 V s d F R v V 2 9 y a 3 N o Z W V 0 I i B W Y W x 1 Z T 0 i b D E i I C 8 + P E V u d H J 5 I F R 5 c G U 9 I k Z p b G x F c n J v c k N v d W 5 0 I i B W Y W x 1 Z T 0 i b D A i I C 8 + P E V u d H J 5 I F R 5 c G U 9 I k Z p b G x F c n J v c k N v Z G U i I F Z h b H V l P S J z V W 5 r b m 9 3 b i I g L z 4 8 R W 5 0 c n k g V H l w Z T 0 i R m l s b E x h c 3 R V c G R h d G V k I i B W Y W x 1 Z T 0 i Z D I w M j I t M D g t M j V U M T Q 6 M j Q 6 N T I u N T U 3 M T Q 4 O V o i I C 8 + P E V u d H J 5 I F R 5 c G U 9 I k Z p b G x D b 3 V u d C I g V m F s d W U 9 I m w x M j A i I C 8 + P E V u d H J 5 I F R 5 c G U 9 I k Z p b G x D b 2 x 1 b W 5 U e X B l c y I g V m F s d W U 9 I n N B Q T 0 9 I i A v P j x F b n R y e S B U e X B l P S J G a W x s Q 2 9 s d W 1 u T m F t Z X M i I F Z h b H V l P S J z W y Z x d W 9 0 O 0 1 v b n R o b H k g U G F 5 b W V u d H M g K D Q p J n F 1 b 3 Q 7 X S I g L z 4 8 R W 5 0 c n k g V H l w Z T 0 i Q W R k Z W R U b 0 R h d G F N b 2 R l b C I g V m F s d W U 9 I m w w I i A v P j x F b n R y e S B U e X B l P S J M b 2 F k Z W R U b 0 F u Y W x 5 c 2 l z U 2 V y d m l j Z X M i I F Z h b H V l P S J s M C 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T W 9 u d G h s e S B Q Y X l t Z W 5 0 c y A o N C k v Q X V 0 b 1 J l b W 9 2 Z W R D b 2 x 1 b W 5 z M S 5 7 T W 9 u d G h s e S B Q Y X l t Z W 5 0 c y A o N C k s M H 0 m c X V v d D t d L C Z x d W 9 0 O 0 N v b H V t b k N v d W 5 0 J n F 1 b 3 Q 7 O j E s J n F 1 b 3 Q 7 S 2 V 5 Q 2 9 s d W 1 u T m F t Z X M m c X V v d D s 6 W 1 0 s J n F 1 b 3 Q 7 Q 2 9 s d W 1 u S W R l b n R p d G l l c y Z x d W 9 0 O z p b J n F 1 b 3 Q 7 U 2 V j d G l v b j E v T W 9 u d G h s e S B Q Y X l t Z W 5 0 c y A o N C k v Q X V 0 b 1 J l b W 9 2 Z W R D b 2 x 1 b W 5 z M S 5 7 T W 9 u d G h s e S B Q Y X l t Z W 5 0 c y A o N C k s M H 0 m c X V v d D t d L C Z x d W 9 0 O 1 J l b G F 0 a W 9 u c 2 h p c E l u Z m 8 m c X V v d D s 6 W 1 1 9 I i A v P j w v U 3 R h Y m x l R W 5 0 c m l l c z 4 8 L 0 l 0 Z W 0 + P E l 0 Z W 0 + P E l 0 Z W 1 M b 2 N h d G l v b j 4 8 S X R l b V R 5 c G U + R m 9 y b X V s Y T w v S X R l b V R 5 c G U + P E l 0 Z W 1 Q Y X R o P l N l Y 3 R p b 2 4 x L 0 1 v b n R o b H k l M j B Q Y X l t Z W 5 0 c y U y M C g x N y k v U 2 9 1 c m N l P C 9 J d G V t U G F 0 a D 4 8 L 0 l 0 Z W 1 M b 2 N h d G l v b j 4 8 U 3 R h Y m x l R W 5 0 c m l l c y A v P j w v S X R l b T 4 8 S X R l b T 4 8 S X R l b U x v Y 2 F 0 a W 9 u P j x J d G V t V H l w Z T 5 G b 3 J t d W x h P C 9 J d G V t V H l w Z T 4 8 S X R l b V B h d G g + U 2 V j d G l v b j E v T G 9 h b l R l c m 0 z J T I w K D I p 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0 5 1 b W J l c i I g L z 4 8 R W 5 0 c n k g V H l w Z T 0 i Q n V m Z m V y T m V 4 d F J l Z n J l c 2 g i I F Z h b H V l P S J s M S I g L z 4 8 R W 5 0 c n k g V H l w Z T 0 i R m l s b G V k Q 2 9 t c G x l d G V S Z X N 1 b H R U b 1 d v c m t z a G V l d C I g V m F s d W U 9 I m w w I i A v P j x F b n R y e S B U e X B l P S J G a W x s R X J y b 3 J D b 2 R l I i B W Y W x 1 Z T 0 i c 1 V u a 2 5 v d 2 4 i I C 8 + P E V u d H J 5 I F R 5 c G U 9 I k Z p b G x T d G F 0 d X M i I F Z h b H V l P S J z Q 2 9 t c G x l d G U i I C 8 + P E V u d H J 5 I F R 5 c G U 9 I k F k Z G V k V G 9 E Y X R h T W 9 k Z W w i I F Z h b H V l P S J s M C I g L z 4 8 R W 5 0 c n k g V H l w Z T 0 i R m l s b E x h c 3 R V c G R h d G V k I i B W Y W x 1 Z T 0 i Z D I w M j M t M D U t M T l U M j A 6 M j g 6 M j M u M z M z N j M 2 O F o i I C 8 + P C 9 T d G F i b G V F b n R y a W V z P j w v S X R l b T 4 8 S X R l b T 4 8 S X R l b U x v Y 2 F 0 a W 9 u P j x J d G V t V H l w Z T 5 G b 3 J t d W x h P C 9 J d G V t V H l w Z T 4 8 S X R l b V B h d G g + U 2 V j d G l v b j E v T G 9 h b l R l c m 0 z J T I w K D I p L 1 N v d X J j Z T w v S X R l b V B h d G g + P C 9 J d G V t T G 9 j Y X R p b 2 4 + P F N 0 Y W J s Z U V u d H J p Z X M g L z 4 8 L 0 l 0 Z W 0 + P E l 0 Z W 0 + P E l 0 Z W 1 M b 2 N h d G l v b j 4 8 S X R l b V R 5 c G U + R m 9 y b X V s Y T w v S X R l b V R 5 c G U + P E l 0 Z W 1 Q Y X R o P l N l Y 3 R p b 2 4 x L 0 x v Y W 5 U Z X J t M y U y M C g y K S 9 D b 2 x 1 b W 4 x P C 9 J d G V t U G F 0 a D 4 8 L 0 l 0 Z W 1 M b 2 N h d G l v b j 4 8 U 3 R h Y m x l R W 5 0 c m l l c y A v P j w v S X R l b T 4 8 S X R l b T 4 8 S X R l b U x v Y 2 F 0 a W 9 u P j x J d G V t V H l w Z T 5 G b 3 J t d W x h P C 9 J d G V t V H l w Z T 4 8 S X R l b V B h d G g + U 2 V j d G l v b j E v T W 9 u d G h s e S U y M F B h e W 1 l b n R z J T I w K D E 4 K T w v S X R l b V B h d G g + P C 9 J d G V t T G 9 j Y X R p b 2 4 + P F N 0 Y W J s Z U V u d H J p Z X M + P E V u d H J 5 I F R 5 c G U 9 I k l z U H J p d m F 0 Z S I g V m F s d W U 9 I m w w I i A v P j x F b n R y e S B U e X B l P S J C d W Z m Z X J O Z X h 0 U m V m c m V z a C I g V m F s d W U 9 I m w x I i A v P j x F b n R y e S B U e X B l P S J S Z X N 1 b H R U e X B l I i B W Y W x 1 Z T 0 i c 0 x p c 3 Q 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G a W x s Z W R D b 2 1 w b G V 0 Z V J l c 3 V s d F R v V 2 9 y a 3 N o Z W V 0 I i B W Y W x 1 Z T 0 i b D E i I C 8 + P E V u d H J 5 I F R 5 c G U 9 I k Z p b G x F c n J v c k N v Z G U i I F Z h b H V l P S J z V W 5 r b m 9 3 b i I g L z 4 8 R W 5 0 c n k g V H l w Z T 0 i R m l s b E V y c m 9 y Q 2 9 1 b n Q i I F Z h b H V l P S J s M C I g L z 4 8 R W 5 0 c n k g V H l w Z T 0 i R m l s b E x h c 3 R V c G R h d G V k I i B W Y W x 1 Z T 0 i Z D I w M j I t M D g t M j V U M T Q 6 M j Q 6 N D g u M z M y N z U 2 N l o i I C 8 + P E V u d H J 5 I F R 5 c G U 9 I k Z p b G x D b 3 V u d C I g V m F s d W U 9 I m w x M j A i I C 8 + P E V u d H J 5 I F R 5 c G U 9 I k Z p b G x D b 2 x 1 b W 5 U e X B l c y I g V m F s d W U 9 I n N B Q T 0 9 I i A v P j x F b n R y e S B U e X B l P S J G a W x s Q 2 9 s d W 1 u T m F t Z X M i I F Z h b H V l P S J z W y Z x d W 9 0 O 0 1 v b n R o b H k g U G F 5 b W V u d H M g K D M p J n F 1 b 3 Q 7 X S I g L z 4 8 R W 5 0 c n k g V H l w Z T 0 i Q W R k Z W R U b 0 R h d G F N b 2 R l b C I g V m F s d W U 9 I m w w I i A v P j x F b n R y e S B U e X B l P S J M b 2 F k Z W R U b 0 F u Y W x 5 c 2 l z U 2 V y d m l j Z X M i I F Z h b H V l P S J s M C 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T W 9 u d G h s e S B Q Y X l t Z W 5 0 c y A o M y k v Q X V 0 b 1 J l b W 9 2 Z W R D b 2 x 1 b W 5 z M S 5 7 T W 9 u d G h s e S B Q Y X l t Z W 5 0 c y A o M y k s M H 0 m c X V v d D t d L C Z x d W 9 0 O 0 N v b H V t b k N v d W 5 0 J n F 1 b 3 Q 7 O j E s J n F 1 b 3 Q 7 S 2 V 5 Q 2 9 s d W 1 u T m F t Z X M m c X V v d D s 6 W 1 0 s J n F 1 b 3 Q 7 Q 2 9 s d W 1 u S W R l b n R p d G l l c y Z x d W 9 0 O z p b J n F 1 b 3 Q 7 U 2 V j d G l v b j E v T W 9 u d G h s e S B Q Y X l t Z W 5 0 c y A o M y k v Q X V 0 b 1 J l b W 9 2 Z W R D b 2 x 1 b W 5 z M S 5 7 T W 9 u d G h s e S B Q Y X l t Z W 5 0 c y A o M y k s M H 0 m c X V v d D t d L C Z x d W 9 0 O 1 J l b G F 0 a W 9 u c 2 h p c E l u Z m 8 m c X V v d D s 6 W 1 1 9 I i A v P j w v U 3 R h Y m x l R W 5 0 c m l l c z 4 8 L 0 l 0 Z W 0 + P E l 0 Z W 0 + P E l 0 Z W 1 M b 2 N h d G l v b j 4 8 S X R l b V R 5 c G U + R m 9 y b X V s Y T w v S X R l b V R 5 c G U + P E l 0 Z W 1 Q Y X R o P l N l Y 3 R p b 2 4 x L 0 1 v b n R o b H k l M j B Q Y X l t Z W 5 0 c y U y M C g x O C k v U 2 9 1 c m N l P C 9 J d G V t U G F 0 a D 4 8 L 0 l 0 Z W 1 M b 2 N h d G l v b j 4 8 U 3 R h Y m x l R W 5 0 c m l l c y A v P j w v S X R l b T 4 8 S X R l b T 4 8 S X R l b U x v Y 2 F 0 a W 9 u P j x J d G V t V H l w Z T 5 G b 3 J t d W x h P C 9 J d G V t V H l w Z T 4 8 S X R l b V B h d G g + U 2 V j d G l v b j E v T G 9 h b l R l c m 0 y J T I w K D I p 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0 5 1 b W J l c i I g L z 4 8 R W 5 0 c n k g V H l w Z T 0 i Q n V m Z m V y T m V 4 d F J l Z n J l c 2 g i I F Z h b H V l P S J s M S I g L z 4 8 R W 5 0 c n k g V H l w Z T 0 i R m l s b G V k Q 2 9 t c G x l d G V S Z X N 1 b H R U b 1 d v c m t z a G V l d C I g V m F s d W U 9 I m w w I i A v P j x F b n R y e S B U e X B l P S J G a W x s R X J y b 3 J D b 2 R l I i B W Y W x 1 Z T 0 i c 1 V u a 2 5 v d 2 4 i I C 8 + P E V u d H J 5 I F R 5 c G U 9 I k Z p b G x T d G F 0 d X M i I F Z h b H V l P S J z Q 2 9 t c G x l d G U i I C 8 + P E V u d H J 5 I F R 5 c G U 9 I k F k Z G V k V G 9 E Y X R h T W 9 k Z W w i I F Z h b H V l P S J s M C I g L z 4 8 R W 5 0 c n k g V H l w Z T 0 i R m l s b E x h c 3 R V c G R h d G V k I i B W Y W x 1 Z T 0 i Z D I w M j M t M D U t M T l U M j A 6 M j g 6 M j M u M z g 0 M z M 1 N F o i I C 8 + P C 9 T d G F i b G V F b n R y a W V z P j w v S X R l b T 4 8 S X R l b T 4 8 S X R l b U x v Y 2 F 0 a W 9 u P j x J d G V t V H l w Z T 5 G b 3 J t d W x h P C 9 J d G V t V H l w Z T 4 8 S X R l b V B h d G g + U 2 V j d G l v b j E v T G 9 h b l R l c m 0 y J T I w K D I p L 1 N v d X J j Z T w v S X R l b V B h d G g + P C 9 J d G V t T G 9 j Y X R p b 2 4 + P F N 0 Y W J s Z U V u d H J p Z X M g L z 4 8 L 0 l 0 Z W 0 + P E l 0 Z W 0 + P E l 0 Z W 1 M b 2 N h d G l v b j 4 8 S X R l b V R 5 c G U + R m 9 y b X V s Y T w v S X R l b V R 5 c G U + P E l 0 Z W 1 Q Y X R o P l N l Y 3 R p b 2 4 x L 0 x v Y W 5 U Z X J t M i U y M C g y K S 9 D b 2 x 1 b W 4 x P C 9 J d G V t U G F 0 a D 4 8 L 0 l 0 Z W 1 M b 2 N h d G l v b j 4 8 U 3 R h Y m x l R W 5 0 c m l l c y A v P j w v S X R l b T 4 8 S X R l b T 4 8 S X R l b U x v Y 2 F 0 a W 9 u P j x J d G V t V H l w Z T 5 G b 3 J t d W x h P C 9 J d G V t V H l w Z T 4 8 S X R l b V B h d G g + U 2 V j d G l v b j E v T W 9 u d G h s e S U y M F B h e W 1 l b n R z J T I w K D E 5 K T w v S X R l b V B h d G g + P C 9 J d G V t T G 9 j Y X R p b 2 4 + P F N 0 Y W J s Z U V u d H J p Z X M + P E V u d H J 5 I F R 5 c G U 9 I k l z U H J p d m F 0 Z S I g V m F s d W U 9 I m w w I i A v P j x F b n R y e S B U e X B l P S J C d W Z m Z X J O Z X h 0 U m V m c m V z a C I g V m F s d W U 9 I m w x I i A v P j x F b n R y e S B U e X B l P S J S Z X N 1 b H R U e X B l I i B W Y W x 1 Z T 0 i c 0 x p c 3 Q 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G a W x s Z W R D b 2 1 w b G V 0 Z V J l c 3 V s d F R v V 2 9 y a 3 N o Z W V 0 I i B W Y W x 1 Z T 0 i b D E i I C 8 + P E V u d H J 5 I F R 5 c G U 9 I k Z p b G x F c n J v c k N v d W 5 0 I i B W Y W x 1 Z T 0 i b D A i I C 8 + P E V u d H J 5 I F R 5 c G U 9 I k Z p b G x F c n J v c k N v Z G U i I F Z h b H V l P S J z V W 5 r b m 9 3 b i I g L z 4 8 R W 5 0 c n k g V H l w Z T 0 i R m l s b E x h c 3 R V c G R h d G V k I i B W Y W x 1 Z T 0 i Z D I w M j I t M D g t M j V U M T Q 6 M j Q 6 N D Q u M z c w N j Y 5 N 1 o i I C 8 + P E V u d H J 5 I F R 5 c G U 9 I k Z p b G x D b 3 V u d C I g V m F s d W U 9 I m w x M j A i I C 8 + P E V u d H J 5 I F R 5 c G U 9 I k Z p b G x D b 2 x 1 b W 5 U e X B l c y I g V m F s d W U 9 I n N B Q T 0 9 I i A v P j x F b n R y e S B U e X B l P S J G a W x s Q 2 9 s d W 1 u T m F t Z X M i I F Z h b H V l P S J z W y Z x d W 9 0 O 0 1 v b n R o b H k g U G F 5 b W V u d H M g K D I p J n F 1 b 3 Q 7 X S I g L z 4 8 R W 5 0 c n k g V H l w Z T 0 i Q W R k Z W R U b 0 R h d G F N b 2 R l b C I g V m F s d W U 9 I m w w I i A v P j x F b n R y e S B U e X B l P S J M b 2 F k Z W R U b 0 F u Y W x 5 c 2 l z U 2 V y d m l j Z X M i I F Z h b H V l P S J s M C 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T W 9 u d G h s e S B Q Y X l t Z W 5 0 c y A o M i k v Q X V 0 b 1 J l b W 9 2 Z W R D b 2 x 1 b W 5 z M S 5 7 T W 9 u d G h s e S B Q Y X l t Z W 5 0 c y A o M i k s M H 0 m c X V v d D t d L C Z x d W 9 0 O 0 N v b H V t b k N v d W 5 0 J n F 1 b 3 Q 7 O j E s J n F 1 b 3 Q 7 S 2 V 5 Q 2 9 s d W 1 u T m F t Z X M m c X V v d D s 6 W 1 0 s J n F 1 b 3 Q 7 Q 2 9 s d W 1 u S W R l b n R p d G l l c y Z x d W 9 0 O z p b J n F 1 b 3 Q 7 U 2 V j d G l v b j E v T W 9 u d G h s e S B Q Y X l t Z W 5 0 c y A o M i k v Q X V 0 b 1 J l b W 9 2 Z W R D b 2 x 1 b W 5 z M S 5 7 T W 9 u d G h s e S B Q Y X l t Z W 5 0 c y A o M i k s M H 0 m c X V v d D t d L C Z x d W 9 0 O 1 J l b G F 0 a W 9 u c 2 h p c E l u Z m 8 m c X V v d D s 6 W 1 1 9 I i A v P j w v U 3 R h Y m x l R W 5 0 c m l l c z 4 8 L 0 l 0 Z W 0 + P E l 0 Z W 0 + P E l 0 Z W 1 M b 2 N h d G l v b j 4 8 S X R l b V R 5 c G U + R m 9 y b X V s Y T w v S X R l b V R 5 c G U + P E l 0 Z W 1 Q Y X R o P l N l Y 3 R p b 2 4 x L 0 1 v b n R o b H k l M j B Q Y X l t Z W 5 0 c y U y M C g x O S k v U 2 9 1 c m N l P C 9 J d G V t U G F 0 a D 4 8 L 0 l 0 Z W 1 M b 2 N h d G l v b j 4 8 U 3 R h Y m x l R W 5 0 c m l l c y A v P j w v S X R l b T 4 8 S X R l b T 4 8 S X R l b U x v Y 2 F 0 a W 9 u P j x J d G V t V H l w Z T 5 G b 3 J t d W x h P C 9 J d G V t V H l w Z T 4 8 S X R l b V B h d G g + U 2 V j d G l v b j E v T G 9 h b l R l c m 0 l M j A o M i k 8 L 0 l 0 Z W 1 Q Y X R o P j w v S X R l b U x v Y 2 F 0 a W 9 u P j x T d G F i b G V F b n R y a W V z P j x F b n R y e S B U e X B l P S J J c 1 B y a X Z h d G U i I F Z h b H V l P S J s M C I g L z 4 8 R W 5 0 c n k g V H l w Z T 0 i T m F 2 a W d h d G l v b l N 0 Z X B O Y W 1 l I i B W Y W x 1 Z T 0 i c 0 5 h d m l n Y X R p b 2 4 i I C 8 + P E V u d H J 5 I F R 5 c G U 9 I k Z p b G x F b m F i b G V k I i B W Y W x 1 Z T 0 i b D A i I C 8 + P E V u d H J 5 I F R 5 c G U 9 I k Z p b G x P Y m p l Y 3 R U e X B l I i B W Y W x 1 Z T 0 i c 0 N v b m 5 l Y 3 R p b 2 5 P b m x 5 I i A v P j x F b n R y e S B U e X B l P S J G a W x s V G 9 E Y X R h T W 9 k Z W x F b m F i b G V k I i B W Y W x 1 Z T 0 i b D A i I C 8 + P E V u d H J 5 I F R 5 c G U 9 I l J l c 3 V s d F R 5 c G U i I F Z h b H V l P S J z T n V t Y m V y I i A v P j x F b n R y e S B U e X B l P S J C d W Z m Z X J O Z X h 0 U m V m c m V z a C I g V m F s d W U 9 I m w x I i A v P j x F b n R y e S B U e X B l P S J G a W x s Z W R D b 2 1 w b G V 0 Z V J l c 3 V s d F R v V 2 9 y a 3 N o Z W V 0 I i B W Y W x 1 Z T 0 i b D A i I C 8 + P E V u d H J 5 I F R 5 c G U 9 I k Z p b G x F c n J v c k N v Z G U i I F Z h b H V l P S J z V W 5 r b m 9 3 b i I g L z 4 8 R W 5 0 c n k g V H l w Z T 0 i R m l s b F N 0 Y X R 1 c y I g V m F s d W U 9 I n N D b 2 1 w b G V 0 Z S I g L z 4 8 R W 5 0 c n k g V H l w Z T 0 i Q W R k Z W R U b 0 R h d G F N b 2 R l b C I g V m F s d W U 9 I m w w I i A v P j x F b n R y e S B U e X B l P S J G a W x s T G F z d F V w Z G F 0 Z W Q i I F Z h b H V l P S J k M j A y M y 0 w N S 0 x O V Q y M D o y O D o y M y 4 0 M j Q 4 O D U z W i I g L z 4 8 L 1 N 0 Y W J s Z U V u d H J p Z X M + P C 9 J d G V t P j x J d G V t P j x J d G V t T G 9 j Y X R p b 2 4 + P E l 0 Z W 1 U e X B l P k Z v c m 1 1 b G E 8 L 0 l 0 Z W 1 U e X B l P j x J d G V t U G F 0 a D 5 T Z W N 0 a W 9 u M S 9 M b 2 F u V G V y b S U y M C g y K S 9 T b 3 V y Y 2 U 8 L 0 l 0 Z W 1 Q Y X R o P j w v S X R l b U x v Y 2 F 0 a W 9 u P j x T d G F i b G V F b n R y a W V z I C 8 + P C 9 J d G V t P j x J d G V t P j x J d G V t T G 9 j Y X R p b 2 4 + P E l 0 Z W 1 U e X B l P k Z v c m 1 1 b G E 8 L 0 l 0 Z W 1 U e X B l P j x J d G V t U G F 0 a D 5 T Z W N 0 a W 9 u M S 9 M b 2 F u V G V y b S U y M C g y K S 9 D b 2 x 1 b W 4 x P C 9 J d G V t U G F 0 a D 4 8 L 0 l 0 Z W 1 M b 2 N h d G l v b j 4 8 U 3 R h Y m x l R W 5 0 c m l l c y A v P j w v S X R l b T 4 8 S X R l b T 4 8 S X R l b U x v Y 2 F 0 a W 9 u P j x J d G V t V H l w Z T 5 G b 3 J t d W x h P C 9 J d G V t V H l w Z T 4 8 S X R l b V B h d G g + U 2 V j d G l v b j E v T W 9 u d G h s e S U y M F B h e W 1 l b n R z J T I w K D I w K T w v S X R l b V B h d G g + P C 9 J d G V t T G 9 j Y X R p b 2 4 + P F N 0 Y W J s Z U V u d H J p Z X M + P E V u d H J 5 I F R 5 c G U 9 I k l z U H J p d m F 0 Z S I g V m F s d W U 9 I m w w I i A v P j x F b n R y e S B U e X B l P S J C d W Z m Z X J O Z X h 0 U m V m c m V z a C I g V m F s d W U 9 I m w x I i A v P j x F b n R y e S B U e X B l P S J S Z X N 1 b H R U e X B l I i B W Y W x 1 Z T 0 i c 0 x p c 3 Q 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G a W x s Z W R D b 2 1 w b G V 0 Z V J l c 3 V s d F R v V 2 9 y a 3 N o Z W V 0 I i B W Y W x 1 Z T 0 i b D E i I C 8 + P E V u d H J 5 I F R 5 c G U 9 I k Z p b G x F c n J v c k N v d W 5 0 I i B W Y W x 1 Z T 0 i b D A i I C 8 + P E V u d H J 5 I F R 5 c G U 9 I k Z p b G x F c n J v c k N v Z G U i I F Z h b H V l P S J z V W 5 r b m 9 3 b i I g L z 4 8 R W 5 0 c n k g V H l w Z T 0 i R m l s b E x h c 3 R V c G R h d G V k I i B W Y W x 1 Z T 0 i Z D I w M j I t M D g t M j V U M T Q 6 M j Q 6 N D Q u M z I z N z k x O F o i I C 8 + P E V u d H J 5 I F R 5 c G U 9 I k Z p b G x D b 3 V u d C I g V m F s d W U 9 I m w x M j A i I C 8 + P E V u d H J 5 I F R 5 c G U 9 I k Z p b G x D b 2 x 1 b W 5 U e X B l c y I g V m F s d W U 9 I n N B Q T 0 9 I i A v P j x F b n R y e S B U e X B l P S J G a W x s Q 2 9 s d W 1 u T m F t Z X M i I F Z h b H V l P S J z W y Z x d W 9 0 O 0 1 v b n R o b H k g U G F 5 b W V u d H M m c X V v d D t d I i A v P j x F b n R y e S B U e X B l P S J B Z G R l Z F R v R G F 0 Y U 1 v Z G V s I i B W Y W x 1 Z T 0 i b D A i I C 8 + P E V u d H J 5 I F R 5 c G U 9 I k x v Y W R l Z F R v Q W 5 h b H l z a X N T Z X J 2 a W N l c y I g V m F s d W U 9 I m w w 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N b 2 5 0 a G x 5 I F B h e W 1 l b n R z L 0 F 1 d G 9 S Z W 1 v d m V k Q 2 9 s d W 1 u c z E u e 0 1 v b n R o b H k g U G F 5 b W V u d H M s M H 0 m c X V v d D t d L C Z x d W 9 0 O 0 N v b H V t b k N v d W 5 0 J n F 1 b 3 Q 7 O j E s J n F 1 b 3 Q 7 S 2 V 5 Q 2 9 s d W 1 u T m F t Z X M m c X V v d D s 6 W 1 0 s J n F 1 b 3 Q 7 Q 2 9 s d W 1 u S W R l b n R p d G l l c y Z x d W 9 0 O z p b J n F 1 b 3 Q 7 U 2 V j d G l v b j E v T W 9 u d G h s e S B Q Y X l t Z W 5 0 c y 9 B d X R v U m V t b 3 Z l Z E N v b H V t b n M x L n t N b 2 5 0 a G x 5 I F B h e W 1 l b n R z L D B 9 J n F 1 b 3 Q 7 X S w m c X V v d D t S Z W x h d G l v b n N o a X B J b m Z v J n F 1 b 3 Q 7 O l t d f S I g L z 4 8 L 1 N 0 Y W J s Z U V u d H J p Z X M + P C 9 J d G V t P j x J d G V t P j x J d G V t T G 9 j Y X R p b 2 4 + P E l 0 Z W 1 U e X B l P k Z v c m 1 1 b G E 8 L 0 l 0 Z W 1 U e X B l P j x J d G V t U G F 0 a D 5 T Z W N 0 a W 9 u M S 9 N b 2 5 0 a G x 5 J T I w U G F 5 b W V u d H M l M j A o M j A p L 1 N v d X J j Z T w v S X R l b V B h d G g + P C 9 J d G V t T G 9 j Y X R p b 2 4 + P F N 0 Y W J s Z U V u d H J p Z X M g L z 4 8 L 0 l 0 Z W 0 + P E l 0 Z W 0 + P E l 0 Z W 1 M b 2 N h d G l v b j 4 8 S X R l b V R 5 c G U + R m 9 y b X V s Y T w v S X R l b V R 5 c G U + P E l 0 Z W 1 Q Y X R o P l N l Y 3 R p b 2 4 x L 0 x v Y W 5 U Z X J t N S U y M C g z 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O d W 1 i Z X I i I C 8 + P E V u d H J 5 I F R 5 c G U 9 I k J 1 Z m Z l c k 5 l e H R S Z W Z y Z X N o I i B W Y W x 1 Z T 0 i b D E i I C 8 + P E V u d H J 5 I F R 5 c G U 9 I k Z p b G x l Z E N v b X B s Z X R l U m V z d W x 0 V G 9 X b 3 J r c 2 h l Z X Q i I F Z h b H V l P S J s M C I g L z 4 8 R W 5 0 c n k g V H l w Z T 0 i R m l s b E V y c m 9 y Q 2 9 k Z S I g V m F s d W U 9 I n N V b m t u b 3 d u I i A v P j x F b n R y e S B U e X B l P S J G a W x s U 3 R h d H V z I i B W Y W x 1 Z T 0 i c 0 N v b X B s Z X R l I i A v P j x F b n R y e S B U e X B l P S J B Z G R l Z F R v R G F 0 Y U 1 v Z G V s I i B W Y W x 1 Z T 0 i b D A i I C 8 + P E V u d H J 5 I F R 5 c G U 9 I k Z p b G x M Y X N 0 V X B k Y X R l Z C I g V m F s d W U 9 I m Q y M D I z L T A 1 L T E 5 V D I w O j M 5 O j A 3 L j M x M z Y 5 M T R a I i A v P j w v U 3 R h Y m x l R W 5 0 c m l l c z 4 8 L 0 l 0 Z W 0 + P E l 0 Z W 0 + P E l 0 Z W 1 M b 2 N h d G l v b j 4 8 S X R l b V R 5 c G U + R m 9 y b X V s Y T w v S X R l b V R 5 c G U + P E l 0 Z W 1 Q Y X R o P l N l Y 3 R p b 2 4 x L 0 x v Y W 5 U Z X J t N S U y M C g z K S 9 T b 3 V y Y 2 U 8 L 0 l 0 Z W 1 Q Y X R o P j w v S X R l b U x v Y 2 F 0 a W 9 u P j x T d G F i b G V F b n R y a W V z I C 8 + P C 9 J d G V t P j x J d G V t P j x J d G V t T G 9 j Y X R p b 2 4 + P E l 0 Z W 1 U e X B l P k Z v c m 1 1 b G E 8 L 0 l 0 Z W 1 U e X B l P j x J d G V t U G F 0 a D 5 T Z W N 0 a W 9 u M S 9 M b 2 F u V G V y b T U l M j A o M y k v Q 2 9 s d W 1 u M T w v S X R l b V B h d G g + P C 9 J d G V t T G 9 j Y X R p b 2 4 + P F N 0 Y W J s Z U V u d H J p Z X M g L z 4 8 L 0 l 0 Z W 0 + P E l 0 Z W 0 + P E l 0 Z W 1 M b 2 N h d G l v b j 4 8 S X R l b V R 5 c G U + R m 9 y b X V s Y T w v S X R l b V R 5 c G U + P E l 0 Z W 1 Q Y X R o P l N l Y 3 R p b 2 4 x L 0 1 v b n R o b H k l M j B Q Y X l t Z W 5 0 c y U y M C g y M S k 8 L 0 l 0 Z W 1 Q Y X R o P j w v S X R l b U x v Y 2 F 0 a W 9 u P j x T d G F i b G V F b n R y a W V z P j x F b n R y e S B U e X B l P S J J c 1 B y a X Z h d G U i I F Z h b H V l P S J s M C I g L z 4 8 R W 5 0 c n k g V H l w Z T 0 i Q n V m Z m V y T m V 4 d F J l Z n J l c 2 g i I F Z h b H V l P S J s M S I g L z 4 8 R W 5 0 c n k g V H l w Z T 0 i U m V z d W x 0 V H l w Z S I g V m F s d W U 9 I n N M a X N 0 I i A v P j x F b n R y e S B U e X B l P S J G a W x s R W 5 h Y m x l Z C I g V m F s d W U 9 I m w x I i A v P j x F b n R y e S B U e X B l P S J G a W x s T 2 J q Z W N 0 V H l w Z S I g V m F s d W U 9 I n N U Y W J s Z S I g L z 4 8 R W 5 0 c n k g V H l w Z T 0 i R m l s b F R v R G F 0 Y U 1 v Z G V s R W 5 h Y m x l Z C I g V m F s d W U 9 I m w w I i A v P j x F b n R y e S B U e X B l P S J O Y X Z p Z 2 F 0 a W 9 u U 3 R l c E 5 h b W U i I F Z h b H V l P S J z T m F 2 a W d h d G l v b i I g L z 4 8 R W 5 0 c n k g V H l w Z T 0 i R m l s b F R h c m d l d C I g V m F s d W U 9 I n N N b 2 5 0 a G x 5 X 1 B h e W 1 l b n R z X 1 8 1 M j E i I C 8 + P E V u d H J 5 I F R 5 c G U 9 I k Z p b G x l Z E N v b X B s Z X R l U m V z d W x 0 V G 9 X b 3 J r c 2 h l Z X Q i I F Z h b H V l P S J s M S I g L z 4 8 R W 5 0 c n k g V H l w Z T 0 i R m l s b E x h c 3 R V c G R h d G V k I i B W Y W x 1 Z T 0 i Z D I w M j I t M D g t M j V U M T Q 6 M j Q 6 N T Y u M z c 5 M D g z N 1 o i I C 8 + P E V u d H J 5 I F R 5 c G U 9 I k Z p b G x F c n J v c k N v d W 5 0 I i B W Y W x 1 Z T 0 i b D A i I C 8 + P E V u d H J 5 I F R 5 c G U 9 I k Z p b G x F c n J v c k N v Z G U i I F Z h b H V l P S J z V W 5 r b m 9 3 b i I g L z 4 8 R W 5 0 c n k g V H l w Z T 0 i R m l s b E N v d W 5 0 I i B W Y W x 1 Z T 0 i b D E w O C I g L z 4 8 R W 5 0 c n k g V H l w Z T 0 i R m l s b E N v b H V t b l R 5 c G V z I i B W Y W x 1 Z T 0 i c 0 F B P T 0 i I C 8 + P E V u d H J 5 I F R 5 c G U 9 I k Z p b G x D b 2 x 1 b W 5 O Y W 1 l c y I g V m F s d W U 9 I n N b J n F 1 b 3 Q 7 T W 9 u d G h s e S B Q Y X l t Z W 5 0 c y A o N S k m c X V v d D t d I i A v P j x F b n R y e S B U e X B l P S J B Z G R l Z F R v R G F 0 Y U 1 v Z G V s I i B W Y W x 1 Z T 0 i b D A i I C 8 + P E V u d H J 5 I F R 5 c G U 9 I k x v Y W R l Z F R v Q W 5 h b H l z a X N T Z X J 2 a W N l c y I g V m F s d W U 9 I m w w 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N b 2 5 0 a G x 5 I F B h e W 1 l b n R z I C g 1 K S 9 B d X R v U m V t b 3 Z l Z E N v b H V t b n M x L n t N b 2 5 0 a G x 5 I F B h e W 1 l b n R z I C g 1 K S w w f S Z x d W 9 0 O 1 0 s J n F 1 b 3 Q 7 Q 2 9 s d W 1 u Q 2 9 1 b n Q m c X V v d D s 6 M S w m c X V v d D t L Z X l D b 2 x 1 b W 5 O Y W 1 l c y Z x d W 9 0 O z p b X S w m c X V v d D t D b 2 x 1 b W 5 J Z G V u d G l 0 a W V z J n F 1 b 3 Q 7 O l s m c X V v d D t T Z W N 0 a W 9 u M S 9 N b 2 5 0 a G x 5 I F B h e W 1 l b n R z I C g 1 K S 9 B d X R v U m V t b 3 Z l Z E N v b H V t b n M x L n t N b 2 5 0 a G x 5 I F B h e W 1 l b n R z I C g 1 K S w w f S Z x d W 9 0 O 1 0 s J n F 1 b 3 Q 7 U m V s Y X R p b 2 5 z a G l w S W 5 m b y Z x d W 9 0 O z p b X X 0 i I C 8 + P C 9 T d G F i b G V F b n R y a W V z P j w v S X R l b T 4 8 S X R l b T 4 8 S X R l b U x v Y 2 F 0 a W 9 u P j x J d G V t V H l w Z T 5 G b 3 J t d W x h P C 9 J d G V t V H l w Z T 4 8 S X R l b V B h d G g + U 2 V j d G l v b j E v T W 9 u d G h s e S U y M F B h e W 1 l b n R z J T I w K D I x K S 9 T b 3 V y Y 2 U 8 L 0 l 0 Z W 1 Q Y X R o P j w v S X R l b U x v Y 2 F 0 a W 9 u P j x T d G F i b G V F b n R y a W V z I C 8 + P C 9 J d G V t P j x J d G V t P j x J d G V t T G 9 j Y X R p b 2 4 + P E l 0 Z W 1 U e X B l P k Z v c m 1 1 b G E 8 L 0 l 0 Z W 1 U e X B l P j x J d G V t U G F 0 a D 5 T Z W N 0 a W 9 u M S 9 M b 2 F u V G V y b T Q l M j A o M y k 8 L 0 l 0 Z W 1 Q Y X R o P j w v S X R l b U x v Y 2 F 0 a W 9 u P j x T d G F i b G V F b n R y a W V z P j x F b n R y e S B U e X B l P S J J c 1 B y a X Z h d G U i I F Z h b H V l P S J s M C I g L z 4 8 R W 5 0 c n k g V H l w Z T 0 i T m F 2 a W d h d G l v b l N 0 Z X B O Y W 1 l I i B W Y W x 1 Z T 0 i c 0 5 h d m l n Y X R p b 2 4 i I C 8 + P E V u d H J 5 I F R 5 c G U 9 I k Z p b G x F b m F i b G V k I i B W Y W x 1 Z T 0 i b D A i I C 8 + P E V u d H J 5 I F R 5 c G U 9 I k Z p b G x P Y m p l Y 3 R U e X B l I i B W Y W x 1 Z T 0 i c 0 N v b m 5 l Y 3 R p b 2 5 P b m x 5 I i A v P j x F b n R y e S B U e X B l P S J G a W x s V G 9 E Y X R h T W 9 k Z W x F b m F i b G V k I i B W Y W x 1 Z T 0 i b D A i I C 8 + P E V u d H J 5 I F R 5 c G U 9 I l J l c 3 V s d F R 5 c G U i I F Z h b H V l P S J z T n V t Y m V y I i A v P j x F b n R y e S B U e X B l P S J C d W Z m Z X J O Z X h 0 U m V m c m V z a C I g V m F s d W U 9 I m w x I i A v P j x F b n R y e S B U e X B l P S J G a W x s Z W R D b 2 1 w b G V 0 Z V J l c 3 V s d F R v V 2 9 y a 3 N o Z W V 0 I i B W Y W x 1 Z T 0 i b D A i I C 8 + P E V u d H J 5 I F R 5 c G U 9 I k Z p b G x F c n J v c k N v Z G U i I F Z h b H V l P S J z V W 5 r b m 9 3 b i I g L z 4 8 R W 5 0 c n k g V H l w Z T 0 i R m l s b F N 0 Y X R 1 c y I g V m F s d W U 9 I n N D b 2 1 w b G V 0 Z S I g L z 4 8 R W 5 0 c n k g V H l w Z T 0 i Q W R k Z W R U b 0 R h d G F N b 2 R l b C I g V m F s d W U 9 I m w w I i A v P j x F b n R y e S B U e X B l P S J G a W x s T G F z d F V w Z G F 0 Z W Q i I F Z h b H V l P S J k M j A y M y 0 w N S 0 x O V Q y M D o z O T o w N y 4 0 N j A 4 N j c 3 W i I g L z 4 8 L 1 N 0 Y W J s Z U V u d H J p Z X M + P C 9 J d G V t P j x J d G V t P j x J d G V t T G 9 j Y X R p b 2 4 + P E l 0 Z W 1 U e X B l P k Z v c m 1 1 b G E 8 L 0 l 0 Z W 1 U e X B l P j x J d G V t U G F 0 a D 5 T Z W N 0 a W 9 u M S 9 M b 2 F u V G V y b T Q l M j A o M y k v U 2 9 1 c m N l P C 9 J d G V t U G F 0 a D 4 8 L 0 l 0 Z W 1 M b 2 N h d G l v b j 4 8 U 3 R h Y m x l R W 5 0 c m l l c y A v P j w v S X R l b T 4 8 S X R l b T 4 8 S X R l b U x v Y 2 F 0 a W 9 u P j x J d G V t V H l w Z T 5 G b 3 J t d W x h P C 9 J d G V t V H l w Z T 4 8 S X R l b V B h d G g + U 2 V j d G l v b j E v T G 9 h b l R l c m 0 0 J T I w K D M p L 0 N v b H V t b j E 8 L 0 l 0 Z W 1 Q Y X R o P j w v S X R l b U x v Y 2 F 0 a W 9 u P j x T d G F i b G V F b n R y a W V z I C 8 + P C 9 J d G V t P j x J d G V t P j x J d G V t T G 9 j Y X R p b 2 4 + P E l 0 Z W 1 U e X B l P k Z v c m 1 1 b G E 8 L 0 l 0 Z W 1 U e X B l P j x J d G V t U G F 0 a D 5 T Z W N 0 a W 9 u M S 9 N b 2 5 0 a G x 5 J T I w U G F 5 b W V u d H M l M j A o M j I p P C 9 J d G V t U G F 0 a D 4 8 L 0 l 0 Z W 1 M b 2 N h d G l v b j 4 8 U 3 R h Y m x l R W 5 0 c m l l c z 4 8 R W 5 0 c n k g V H l w Z T 0 i S X N Q c m l 2 Y X R l I i B W Y W x 1 Z T 0 i b D A i I C 8 + P E V u d H J 5 I F R 5 c G U 9 I k J 1 Z m Z l c k 5 l e H R S Z W Z y Z X N o I i B W Y W x 1 Z T 0 i b D E i I C 8 + P E V u d H J 5 I F R 5 c G U 9 I l J l c 3 V s d F R 5 c G U i I F Z h b H V l P S J z T G l z d C I g L z 4 8 R W 5 0 c n k g V H l w Z T 0 i R m l s b E V u Y W J s Z W Q i I F Z h b H V l P S J s M S I g L z 4 8 R W 5 0 c n k g V H l w Z T 0 i R m l s b E 9 i a m V j d F R 5 c G U i I F Z h b H V l P S J z V G F i b G U i I C 8 + P E V u d H J 5 I F R 5 c G U 9 I k Z p b G x U b 0 R h d G F N b 2 R l b E V u Y W J s Z W Q i I F Z h b H V l P S J s M C I g L z 4 8 R W 5 0 c n k g V H l w Z T 0 i T m F 2 a W d h d G l v b l N 0 Z X B O Y W 1 l I i B W Y W x 1 Z T 0 i c 0 5 h d m l n Y X R p b 2 4 i I C 8 + P E V u d H J 5 I F R 5 c G U 9 I k Z p b G x U Y X J n Z X Q i I F Z h b H V l P S J z T W 9 u d G h s e V 9 Q Y X l t Z W 5 0 c 1 9 f N D I w I i A v P j x F b n R y e S B U e X B l P S J G a W x s Z W R D b 2 1 w b G V 0 Z V J l c 3 V s d F R v V 2 9 y a 3 N o Z W V 0 I i B W Y W x 1 Z T 0 i b D E i I C 8 + P E V u d H J 5 I F R 5 c G U 9 I k Z p b G x F c n J v c k N v d W 5 0 I i B W Y W x 1 Z T 0 i b D A i I C 8 + P E V u d H J 5 I F R 5 c G U 9 I k Z p b G x F c n J v c k N v Z G U i I F Z h b H V l P S J z V W 5 r b m 9 3 b i I g L z 4 8 R W 5 0 c n k g V H l w Z T 0 i R m l s b E x h c 3 R V c G R h d G V k I i B W Y W x 1 Z T 0 i Z D I w M j I t M D g t M j V U M T Q 6 M j Q 6 N T I u N T U 3 M T Q 4 O V o i I C 8 + P E V u d H J 5 I F R 5 c G U 9 I k Z p b G x D b 3 V u d C I g V m F s d W U 9 I m w x M j A i I C 8 + P E V u d H J 5 I F R 5 c G U 9 I k Z p b G x D b 2 x 1 b W 5 U e X B l c y I g V m F s d W U 9 I n N B Q T 0 9 I i A v P j x F b n R y e S B U e X B l P S J G a W x s Q 2 9 s d W 1 u T m F t Z X M i I F Z h b H V l P S J z W y Z x d W 9 0 O 0 1 v b n R o b H k g U G F 5 b W V u d H M g K D Q p J n F 1 b 3 Q 7 X S I g L z 4 8 R W 5 0 c n k g V H l w Z T 0 i Q W R k Z W R U b 0 R h d G F N b 2 R l b C I g V m F s d W U 9 I m w w I i A v P j x F b n R y e S B U e X B l P S J M b 2 F k Z W R U b 0 F u Y W x 5 c 2 l z U 2 V y d m l j Z X M i I F Z h b H V l P S J s M C 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T W 9 u d G h s e S B Q Y X l t Z W 5 0 c y A o N C k v Q X V 0 b 1 J l b W 9 2 Z W R D b 2 x 1 b W 5 z M S 5 7 T W 9 u d G h s e S B Q Y X l t Z W 5 0 c y A o N C k s M H 0 m c X V v d D t d L C Z x d W 9 0 O 0 N v b H V t b k N v d W 5 0 J n F 1 b 3 Q 7 O j E s J n F 1 b 3 Q 7 S 2 V 5 Q 2 9 s d W 1 u T m F t Z X M m c X V v d D s 6 W 1 0 s J n F 1 b 3 Q 7 Q 2 9 s d W 1 u S W R l b n R p d G l l c y Z x d W 9 0 O z p b J n F 1 b 3 Q 7 U 2 V j d G l v b j E v T W 9 u d G h s e S B Q Y X l t Z W 5 0 c y A o N C k v Q X V 0 b 1 J l b W 9 2 Z W R D b 2 x 1 b W 5 z M S 5 7 T W 9 u d G h s e S B Q Y X l t Z W 5 0 c y A o N C k s M H 0 m c X V v d D t d L C Z x d W 9 0 O 1 J l b G F 0 a W 9 u c 2 h p c E l u Z m 8 m c X V v d D s 6 W 1 1 9 I i A v P j w v U 3 R h Y m x l R W 5 0 c m l l c z 4 8 L 0 l 0 Z W 0 + P E l 0 Z W 0 + P E l 0 Z W 1 M b 2 N h d G l v b j 4 8 S X R l b V R 5 c G U + R m 9 y b X V s Y T w v S X R l b V R 5 c G U + P E l 0 Z W 1 Q Y X R o P l N l Y 3 R p b 2 4 x L 0 1 v b n R o b H k l M j B Q Y X l t Z W 5 0 c y U y M C g y M i k v U 2 9 1 c m N l P C 9 J d G V t U G F 0 a D 4 8 L 0 l 0 Z W 1 M b 2 N h d G l v b j 4 8 U 3 R h Y m x l R W 5 0 c m l l c y A v P j w v S X R l b T 4 8 S X R l b T 4 8 S X R l b U x v Y 2 F 0 a W 9 u P j x J d G V t V H l w Z T 5 G b 3 J t d W x h P C 9 J d G V t V H l w Z T 4 8 S X R l b V B h d G g + U 2 V j d G l v b j E v T G 9 h b l R l c m 0 z J T I w K D M p 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0 5 1 b W J l c i I g L z 4 8 R W 5 0 c n k g V H l w Z T 0 i Q n V m Z m V y T m V 4 d F J l Z n J l c 2 g i I F Z h b H V l P S J s M S I g L z 4 8 R W 5 0 c n k g V H l w Z T 0 i R m l s b G V k Q 2 9 t c G x l d G V S Z X N 1 b H R U b 1 d v c m t z a G V l d C I g V m F s d W U 9 I m w w I i A v P j x F b n R y e S B U e X B l P S J G a W x s R X J y b 3 J D b 2 R l I i B W Y W x 1 Z T 0 i c 1 V u a 2 5 v d 2 4 i I C 8 + P E V u d H J 5 I F R 5 c G U 9 I k Z p b G x T d G F 0 d X M i I F Z h b H V l P S J z Q 2 9 t c G x l d G U i I C 8 + P E V u d H J 5 I F R 5 c G U 9 I k F k Z G V k V G 9 E Y X R h T W 9 k Z W w i I F Z h b H V l P S J s M C I g L z 4 8 R W 5 0 c n k g V H l w Z T 0 i R m l s b E x h c 3 R V c G R h d G V k I i B W Y W x 1 Z T 0 i Z D I w M j M t M D U t M T l U M j A 6 M z k 6 M D c u N T g 5 M z k 2 M V o i I C 8 + P C 9 T d G F i b G V F b n R y a W V z P j w v S X R l b T 4 8 S X R l b T 4 8 S X R l b U x v Y 2 F 0 a W 9 u P j x J d G V t V H l w Z T 5 G b 3 J t d W x h P C 9 J d G V t V H l w Z T 4 8 S X R l b V B h d G g + U 2 V j d G l v b j E v T G 9 h b l R l c m 0 z J T I w K D M p L 1 N v d X J j Z T w v S X R l b V B h d G g + P C 9 J d G V t T G 9 j Y X R p b 2 4 + P F N 0 Y W J s Z U V u d H J p Z X M g L z 4 8 L 0 l 0 Z W 0 + P E l 0 Z W 0 + P E l 0 Z W 1 M b 2 N h d G l v b j 4 8 S X R l b V R 5 c G U + R m 9 y b X V s Y T w v S X R l b V R 5 c G U + P E l 0 Z W 1 Q Y X R o P l N l Y 3 R p b 2 4 x L 0 x v Y W 5 U Z X J t M y U y M C g z K S 9 D b 2 x 1 b W 4 x P C 9 J d G V t U G F 0 a D 4 8 L 0 l 0 Z W 1 M b 2 N h d G l v b j 4 8 U 3 R h Y m x l R W 5 0 c m l l c y A v P j w v S X R l b T 4 8 S X R l b T 4 8 S X R l b U x v Y 2 F 0 a W 9 u P j x J d G V t V H l w Z T 5 G b 3 J t d W x h P C 9 J d G V t V H l w Z T 4 8 S X R l b V B h d G g + U 2 V j d G l v b j E v T W 9 u d G h s e S U y M F B h e W 1 l b n R z J T I w K D I z K T w v S X R l b V B h d G g + P C 9 J d G V t T G 9 j Y X R p b 2 4 + P F N 0 Y W J s Z U V u d H J p Z X M + P E V u d H J 5 I F R 5 c G U 9 I k l z U H J p d m F 0 Z S I g V m F s d W U 9 I m w w I i A v P j x F b n R y e S B U e X B l P S J C d W Z m Z X J O Z X h 0 U m V m c m V z a C I g V m F s d W U 9 I m w x I i A v P j x F b n R y e S B U e X B l P S J S Z X N 1 b H R U e X B l I i B W Y W x 1 Z T 0 i c 0 x p c 3 Q i I C 8 + P E V u d H J 5 I F R 5 c G U 9 I k Z p b G x F b m F i b G V k I i B W Y W x 1 Z T 0 i b D E i I C 8 + P E V u d H J 5 I F R 5 c G U 9 I k Z p b G x P Y m p l Y 3 R U e X B l I i B W Y W x 1 Z T 0 i c 1 R h Y m x l I i A v P j x F b n R y e S B U e X B l P S J G a W x s V G 9 E Y X R h T W 9 k Z W x F b m F i b G V k I i B W Y W x 1 Z T 0 i b D A i I C 8 + P E V u d H J 5 I F R 5 c G U 9 I k 5 h d m l n Y X R p b 2 5 T d G V w T m F t Z S I g V m F s d W U 9 I n N O Y X Z p Z 2 F 0 a W 9 u I i A v P j x F b n R y e S B U e X B l P S J G a W x s V G F y Z 2 V 0 I i B W Y W x 1 Z T 0 i c 0 1 v b n R o b H l f U G F 5 b W V u d H N f X z M x O S I g L z 4 8 R W 5 0 c n k g V H l w Z T 0 i R m l s b G V k Q 2 9 t c G x l d G V S Z X N 1 b H R U b 1 d v c m t z a G V l d C I g V m F s d W U 9 I m w x I i A v P j x F b n R y e S B U e X B l P S J G a W x s R X J y b 3 J D b 2 R l I i B W Y W x 1 Z T 0 i c 1 V u a 2 5 v d 2 4 i I C 8 + P E V u d H J 5 I F R 5 c G U 9 I k Z p b G x F c n J v c k N v d W 5 0 I i B W Y W x 1 Z T 0 i b D A i I C 8 + P E V u d H J 5 I F R 5 c G U 9 I k Z p b G x M Y X N 0 V X B k Y X R l Z C I g V m F s d W U 9 I m Q y M D I y L T A 4 L T I 1 V D E 0 O j I 0 O j Q 4 L j M z M j c 1 N j Z a I i A v P j x F b n R y e S B U e X B l P S J G a W x s Q 2 9 1 b n Q i I F Z h b H V l P S J s M T I w I i A v P j x F b n R y e S B U e X B l P S J G a W x s Q 2 9 s d W 1 u V H l w Z X M i I F Z h b H V l P S J z Q U E 9 P S I g L z 4 8 R W 5 0 c n k g V H l w Z T 0 i R m l s b E N v b H V t b k 5 h b W V z I i B W Y W x 1 Z T 0 i c 1 s m c X V v d D t N b 2 5 0 a G x 5 I F B h e W 1 l b n R z I C g z K S Z x d W 9 0 O 1 0 i I C 8 + P E V u d H J 5 I F R 5 c G U 9 I k F k Z G V k V G 9 E Y X R h T W 9 k Z W w i I F Z h b H V l P S J s M C I g L z 4 8 R W 5 0 c n k g V H l w Z T 0 i T G 9 h Z G V k V G 9 B b m F s e X N p c 1 N l c n Z p Y 2 V z I i B W Y W x 1 Z T 0 i b D A 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0 1 v b n R o b H k g U G F 5 b W V u d H M g K D M p L 0 F 1 d G 9 S Z W 1 v d m V k Q 2 9 s d W 1 u c z E u e 0 1 v b n R o b H k g U G F 5 b W V u d H M g K D M p L D B 9 J n F 1 b 3 Q 7 X S w m c X V v d D t D b 2 x 1 b W 5 D b 3 V u d C Z x d W 9 0 O z o x L C Z x d W 9 0 O 0 t l e U N v b H V t b k 5 h b W V z J n F 1 b 3 Q 7 O l t d L C Z x d W 9 0 O 0 N v b H V t b k l k Z W 5 0 a X R p Z X M m c X V v d D s 6 W y Z x d W 9 0 O 1 N l Y 3 R p b 2 4 x L 0 1 v b n R o b H k g U G F 5 b W V u d H M g K D M p L 0 F 1 d G 9 S Z W 1 v d m V k Q 2 9 s d W 1 u c z E u e 0 1 v b n R o b H k g U G F 5 b W V u d H M g K D M p L D B 9 J n F 1 b 3 Q 7 X S w m c X V v d D t S Z W x h d G l v b n N o a X B J b m Z v J n F 1 b 3 Q 7 O l t d f S I g L z 4 8 L 1 N 0 Y W J s Z U V u d H J p Z X M + P C 9 J d G V t P j x J d G V t P j x J d G V t T G 9 j Y X R p b 2 4 + P E l 0 Z W 1 U e X B l P k Z v c m 1 1 b G E 8 L 0 l 0 Z W 1 U e X B l P j x J d G V t U G F 0 a D 5 T Z W N 0 a W 9 u M S 9 N b 2 5 0 a G x 5 J T I w U G F 5 b W V u d H M l M j A o M j M p L 1 N v d X J j Z T w v S X R l b V B h d G g + P C 9 J d G V t T G 9 j Y X R p b 2 4 + P F N 0 Y W J s Z U V u d H J p Z X M g L z 4 8 L 0 l 0 Z W 0 + P E l 0 Z W 0 + P E l 0 Z W 1 M b 2 N h d G l v b j 4 8 S X R l b V R 5 c G U + R m 9 y b X V s Y T w v S X R l b V R 5 c G U + P E l 0 Z W 1 Q Y X R o P l N l Y 3 R p b 2 4 x L 0 x v Y W 5 U Z X J t M i U y M C g z 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O d W 1 i Z X I i I C 8 + P E V u d H J 5 I F R 5 c G U 9 I k J 1 Z m Z l c k 5 l e H R S Z W Z y Z X N o I i B W Y W x 1 Z T 0 i b D E i I C 8 + P E V u d H J 5 I F R 5 c G U 9 I k Z p b G x l Z E N v b X B s Z X R l U m V z d W x 0 V G 9 X b 3 J r c 2 h l Z X Q i I F Z h b H V l P S J s M C I g L z 4 8 R W 5 0 c n k g V H l w Z T 0 i R m l s b E V y c m 9 y Q 2 9 k Z S I g V m F s d W U 9 I n N V b m t u b 3 d u I i A v P j x F b n R y e S B U e X B l P S J G a W x s U 3 R h d H V z I i B W Y W x 1 Z T 0 i c 0 N v b X B s Z X R l I i A v P j x F b n R y e S B U e X B l P S J B Z G R l Z F R v R G F 0 Y U 1 v Z G V s I i B W Y W x 1 Z T 0 i b D A i I C 8 + P E V u d H J 5 I F R 5 c G U 9 I k Z p b G x M Y X N 0 V X B k Y X R l Z C I g V m F s d W U 9 I m Q y M D I z L T A 1 L T E 5 V D I w O j M 5 O j A 3 L j c w O T c y N j l a I i A v P j w v U 3 R h Y m x l R W 5 0 c m l l c z 4 8 L 0 l 0 Z W 0 + P E l 0 Z W 0 + P E l 0 Z W 1 M b 2 N h d G l v b j 4 8 S X R l b V R 5 c G U + R m 9 y b X V s Y T w v S X R l b V R 5 c G U + P E l 0 Z W 1 Q Y X R o P l N l Y 3 R p b 2 4 x L 0 x v Y W 5 U Z X J t M i U y M C g z K S 9 T b 3 V y Y 2 U 8 L 0 l 0 Z W 1 Q Y X R o P j w v S X R l b U x v Y 2 F 0 a W 9 u P j x T d G F i b G V F b n R y a W V z I C 8 + P C 9 J d G V t P j x J d G V t P j x J d G V t T G 9 j Y X R p b 2 4 + P E l 0 Z W 1 U e X B l P k Z v c m 1 1 b G E 8 L 0 l 0 Z W 1 U e X B l P j x J d G V t U G F 0 a D 5 T Z W N 0 a W 9 u M S 9 M b 2 F u V G V y b T I l M j A o M y k v Q 2 9 s d W 1 u M T w v S X R l b V B h d G g + P C 9 J d G V t T G 9 j Y X R p b 2 4 + P F N 0 Y W J s Z U V u d H J p Z X M g L z 4 8 L 0 l 0 Z W 0 + P E l 0 Z W 0 + P E l 0 Z W 1 M b 2 N h d G l v b j 4 8 S X R l b V R 5 c G U + R m 9 y b X V s Y T w v S X R l b V R 5 c G U + P E l 0 Z W 1 Q Y X R o P l N l Y 3 R p b 2 4 x L 0 1 v b n R o b H k l M j B Q Y X l t Z W 5 0 c y U y M C g y N C k 8 L 0 l 0 Z W 1 Q Y X R o P j w v S X R l b U x v Y 2 F 0 a W 9 u P j x T d G F i b G V F b n R y a W V z P j x F b n R y e S B U e X B l P S J J c 1 B y a X Z h d G U i I F Z h b H V l P S J s M C I g L z 4 8 R W 5 0 c n k g V H l w Z T 0 i Q n V m Z m V y T m V 4 d F J l Z n J l c 2 g i I F Z h b H V l P S J s M S I g L z 4 8 R W 5 0 c n k g V H l w Z T 0 i U m V z d W x 0 V H l w Z S I g V m F s d W U 9 I n N M a X N 0 I i A v P j x F b n R y e S B U e X B l P S J G a W x s R W 5 h Y m x l Z C I g V m F s d W U 9 I m w x I i A v P j x F b n R y e S B U e X B l P S J G a W x s T 2 J q Z W N 0 V H l w Z S I g V m F s d W U 9 I n N U Y W J s Z S I g L z 4 8 R W 5 0 c n k g V H l w Z T 0 i R m l s b F R v R G F 0 Y U 1 v Z G V s R W 5 h Y m x l Z C I g V m F s d W U 9 I m w w I i A v P j x F b n R y e S B U e X B l P S J O Y X Z p Z 2 F 0 a W 9 u U 3 R l c E 5 h b W U i I F Z h b H V l P S J z T m F 2 a W d h d G l v b i I g L z 4 8 R W 5 0 c n k g V H l w Z T 0 i R m l s b F R h c m d l d C I g V m F s d W U 9 I n N N b 2 5 0 a G x 5 X 1 B h e W 1 l b n R z X 1 8 y M T g i I C 8 + P E V u d H J 5 I F R 5 c G U 9 I k Z p b G x l Z E N v b X B s Z X R l U m V z d W x 0 V G 9 X b 3 J r c 2 h l Z X Q i I F Z h b H V l P S J s M S I g L z 4 8 R W 5 0 c n k g V H l w Z T 0 i R m l s b E V y c m 9 y Q 2 9 1 b n Q i I F Z h b H V l P S J s M C I g L z 4 8 R W 5 0 c n k g V H l w Z T 0 i R m l s b E V y c m 9 y Q 2 9 k Z S I g V m F s d W U 9 I n N V b m t u b 3 d u I i A v P j x F b n R y e S B U e X B l P S J G a W x s T G F z d F V w Z G F 0 Z W Q i I F Z h b H V l P S J k M j A y M i 0 w O C 0 y N V Q x N D o y N D o 0 N C 4 z N z A 2 N j k 3 W i I g L z 4 8 R W 5 0 c n k g V H l w Z T 0 i R m l s b E N v d W 5 0 I i B W Y W x 1 Z T 0 i b D E y M C I g L z 4 8 R W 5 0 c n k g V H l w Z T 0 i R m l s b E N v b H V t b l R 5 c G V z I i B W Y W x 1 Z T 0 i c 0 F B P T 0 i I C 8 + P E V u d H J 5 I F R 5 c G U 9 I k Z p b G x D b 2 x 1 b W 5 O Y W 1 l c y I g V m F s d W U 9 I n N b J n F 1 b 3 Q 7 T W 9 u d G h s e S B Q Y X l t Z W 5 0 c y A o M i k m c X V v d D t d I i A v P j x F b n R y e S B U e X B l P S J B Z G R l Z F R v R G F 0 Y U 1 v Z G V s I i B W Y W x 1 Z T 0 i b D A i I C 8 + P E V u d H J 5 I F R 5 c G U 9 I k x v Y W R l Z F R v Q W 5 h b H l z a X N T Z X J 2 a W N l c y I g V m F s d W U 9 I m w w 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N b 2 5 0 a G x 5 I F B h e W 1 l b n R z I C g y K S 9 B d X R v U m V t b 3 Z l Z E N v b H V t b n M x L n t N b 2 5 0 a G x 5 I F B h e W 1 l b n R z I C g y K S w w f S Z x d W 9 0 O 1 0 s J n F 1 b 3 Q 7 Q 2 9 s d W 1 u Q 2 9 1 b n Q m c X V v d D s 6 M S w m c X V v d D t L Z X l D b 2 x 1 b W 5 O Y W 1 l c y Z x d W 9 0 O z p b X S w m c X V v d D t D b 2 x 1 b W 5 J Z G V u d G l 0 a W V z J n F 1 b 3 Q 7 O l s m c X V v d D t T Z W N 0 a W 9 u M S 9 N b 2 5 0 a G x 5 I F B h e W 1 l b n R z I C g y K S 9 B d X R v U m V t b 3 Z l Z E N v b H V t b n M x L n t N b 2 5 0 a G x 5 I F B h e W 1 l b n R z I C g y K S w w f S Z x d W 9 0 O 1 0 s J n F 1 b 3 Q 7 U m V s Y X R p b 2 5 z a G l w S W 5 m b y Z x d W 9 0 O z p b X X 0 i I C 8 + P C 9 T d G F i b G V F b n R y a W V z P j w v S X R l b T 4 8 S X R l b T 4 8 S X R l b U x v Y 2 F 0 a W 9 u P j x J d G V t V H l w Z T 5 G b 3 J t d W x h P C 9 J d G V t V H l w Z T 4 8 S X R l b V B h d G g + U 2 V j d G l v b j E v T W 9 u d G h s e S U y M F B h e W 1 l b n R z J T I w K D I 0 K S 9 T b 3 V y Y 2 U 8 L 0 l 0 Z W 1 Q Y X R o P j w v S X R l b U x v Y 2 F 0 a W 9 u P j x T d G F i b G V F b n R y a W V z I C 8 + P C 9 J d G V t P j x J d G V t P j x J d G V t T G 9 j Y X R p b 2 4 + P E l 0 Z W 1 U e X B l P k Z v c m 1 1 b G E 8 L 0 l 0 Z W 1 U e X B l P j x J d G V t U G F 0 a D 5 T Z W N 0 a W 9 u M S 9 M b 2 F u V G V y b S U y M C g z 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O d W 1 i Z X I i I C 8 + P E V u d H J 5 I F R 5 c G U 9 I k J 1 Z m Z l c k 5 l e H R S Z W Z y Z X N o I i B W Y W x 1 Z T 0 i b D E i I C 8 + P E V u d H J 5 I F R 5 c G U 9 I k Z p b G x l Z E N v b X B s Z X R l U m V z d W x 0 V G 9 X b 3 J r c 2 h l Z X Q i I F Z h b H V l P S J s M C I g L z 4 8 R W 5 0 c n k g V H l w Z T 0 i R m l s b E V y c m 9 y Q 2 9 k Z S I g V m F s d W U 9 I n N V b m t u b 3 d u I i A v P j x F b n R y e S B U e X B l P S J B Z G R l Z F R v R G F 0 Y U 1 v Z G V s I i B W Y W x 1 Z T 0 i b D A i I C 8 + P E V u d H J 5 I F R 5 c G U 9 I k Z p b G x T d G F 0 d X M i I F Z h b H V l P S J z Q 2 9 t c G x l d G U i I C 8 + P E V u d H J 5 I F R 5 c G U 9 I k Z p b G x M Y X N 0 V X B k Y X R l Z C I g V m F s d W U 9 I m Q y M D I y L T A 2 L T E z V D E 3 O j I x O j E w L j E x N j A x O D h a I i A v P j w v U 3 R h Y m x l R W 5 0 c m l l c z 4 8 L 0 l 0 Z W 0 + P E l 0 Z W 0 + P E l 0 Z W 1 M b 2 N h d G l v b j 4 8 S X R l b V R 5 c G U + R m 9 y b X V s Y T w v S X R l b V R 5 c G U + P E l 0 Z W 1 Q Y X R o P l N l Y 3 R p b 2 4 x L 0 x v Y W 5 U Z X J t J T I w K D M p L 1 N v d X J j Z T w v S X R l b V B h d G g + P C 9 J d G V t T G 9 j Y X R p b 2 4 + P F N 0 Y W J s Z U V u d H J p Z X M g L z 4 8 L 0 l 0 Z W 0 + P E l 0 Z W 0 + P E l 0 Z W 1 M b 2 N h d G l v b j 4 8 S X R l b V R 5 c G U + R m 9 y b X V s Y T w v S X R l b V R 5 c G U + P E l 0 Z W 1 Q Y X R o P l N l Y 3 R p b 2 4 x L 0 x v Y W 5 U Z X J t J T I w K D M p L 0 N v b H V t b j E 8 L 0 l 0 Z W 1 Q Y X R o P j w v S X R l b U x v Y 2 F 0 a W 9 u P j x T d G F i b G V F b n R y a W V z I C 8 + P C 9 J d G V t P j x J d G V t P j x J d G V t T G 9 j Y X R p b 2 4 + P E l 0 Z W 1 U e X B l P k Z v c m 1 1 b G E 8 L 0 l 0 Z W 1 U e X B l P j x J d G V t U G F 0 a D 5 T Z W N 0 a W 9 u M S 9 N b 2 5 0 a G x 5 J T I w U G F 5 b W V u d H M l M j A o M j U p P C 9 J d G V t U G F 0 a D 4 8 L 0 l 0 Z W 1 M b 2 N h d G l v b j 4 8 U 3 R h Y m x l R W 5 0 c m l l c z 4 8 R W 5 0 c n k g V H l w Z T 0 i S X N Q c m l 2 Y X R l I i B W Y W x 1 Z T 0 i b D A i I C 8 + P E V u d H J 5 I F R 5 c G U 9 I k J 1 Z m Z l c k 5 l e H R S Z W Z y Z X N o I i B W Y W x 1 Z T 0 i b D E i I C 8 + P E V u d H J 5 I F R 5 c G U 9 I l J l c 3 V s d F R 5 c G U i I F Z h b H V l P S J z T G l z d C I g L z 4 8 R W 5 0 c n k g V H l w Z T 0 i R m l s b E V u Y W J s Z W Q i I F Z h b H V l P S J s M S I g L z 4 8 R W 5 0 c n k g V H l w Z T 0 i R m l s b E 9 i a m V j d F R 5 c G U i I F Z h b H V l P S J z V G F i b G U i I C 8 + P E V u d H J 5 I F R 5 c G U 9 I k Z p b G x U b 0 R h d G F N b 2 R l b E V u Y W J s Z W Q i I F Z h b H V l P S J s M C I g L z 4 8 R W 5 0 c n k g V H l w Z T 0 i T m F 2 a W d h d G l v b l N 0 Z X B O Y W 1 l I i B W Y W x 1 Z T 0 i c 0 5 h d m l n Y X R p b 2 4 i I C 8 + P E V u d H J 5 I F R 5 c G U 9 I k Z p b G x U Y X J n Z X Q i I F Z h b H V l P S J z T W 9 u d G h s e V 9 Q Y X l t Z W 5 0 c z E 3 I i A v P j x F b n R y e S B U e X B l P S J G a W x s Z W R D b 2 1 w b G V 0 Z V J l c 3 V s d F R v V 2 9 y a 3 N o Z W V 0 I i B W Y W x 1 Z T 0 i b D E i I C 8 + P E V u d H J 5 I F R 5 c G U 9 I k Z p b G x D b 2 x 1 b W 5 U e X B l c y I g V m F s d W U 9 I n N B Q T 0 9 I i A v P j x F b n R y e S B U e X B l P S J G a W x s T G F z d F V w Z G F 0 Z W Q i I F Z h b H V l P S J k M j A y M i 0 w O C 0 y N V Q x N D o y N D o 0 N C 4 z M j M 3 O T E 4 W i I g L z 4 8 R W 5 0 c n k g V H l w Z T 0 i R m l s b E N v b H V t b k 5 h b W V z I i B W Y W x 1 Z T 0 i c 1 s m c X V v d D t N b 2 5 0 a G x 5 I F B h e W 1 l b n R z J n F 1 b 3 Q 7 X S I g L z 4 8 R W 5 0 c n k g V H l w Z T 0 i R m l s b E V y c m 9 y Q 2 9 1 b n Q i I F Z h b H V l P S J s M C I g L z 4 8 R W 5 0 c n k g V H l w Z T 0 i R m l s b F N 0 Y X R 1 c y I g V m F s d W U 9 I n N D b 2 1 w b G V 0 Z S I g L z 4 8 R W 5 0 c n k g V H l w Z T 0 i R m l s b E V y c m 9 y Q 2 9 k Z S I g V m F s d W U 9 I n N V b m t u b 3 d u I i A v P j x F b n R y e S B U e X B l P S J G a W x s Q 2 9 1 b n Q i I F Z h b H V l P S J s M T I w I i A v P j x F b n R y e S B U e X B l P S J S Z W x h d G l v b n N o a X B J b m Z v Q 2 9 u d G F p b m V y I i B W Y W x 1 Z T 0 i c 3 s m c X V v d D t j b 2 x 1 b W 5 D b 3 V u d C Z x d W 9 0 O z o x L C Z x d W 9 0 O 2 t l e U N v b H V t b k 5 h b W V z J n F 1 b 3 Q 7 O l t d L C Z x d W 9 0 O 3 F 1 Z X J 5 U m V s Y X R p b 2 5 z a G l w c y Z x d W 9 0 O z p b X S w m c X V v d D t j b 2 x 1 b W 5 J Z G V u d G l 0 a W V z J n F 1 b 3 Q 7 O l s m c X V v d D t T Z W N 0 a W 9 u M S 9 N b 2 5 0 a G x 5 I F B h e W 1 l b n R z L 0 F 1 d G 9 S Z W 1 v d m V k Q 2 9 s d W 1 u c z E u e 0 1 v b n R o b H k g U G F 5 b W V u d H M s M H 0 m c X V v d D t d L C Z x d W 9 0 O 0 N v b H V t b k N v d W 5 0 J n F 1 b 3 Q 7 O j E s J n F 1 b 3 Q 7 S 2 V 5 Q 2 9 s d W 1 u T m F t Z X M m c X V v d D s 6 W 1 0 s J n F 1 b 3 Q 7 Q 2 9 s d W 1 u S W R l b n R p d G l l c y Z x d W 9 0 O z p b J n F 1 b 3 Q 7 U 2 V j d G l v b j E v T W 9 u d G h s e S B Q Y X l t Z W 5 0 c y 9 B d X R v U m V t b 3 Z l Z E N v b H V t b n M x L n t N b 2 5 0 a G x 5 I F B h e W 1 l b n R z L D B 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9 N b 2 5 0 a G x 5 J T I w U G F 5 b W V u d H M l M j A o M j U p L 1 N v d X J j Z T w v S X R l b V B h d G g + P C 9 J d G V t T G 9 j Y X R p b 2 4 + P F N 0 Y W J s Z U V u d H J p Z X M g L z 4 8 L 0 l 0 Z W 0 + P C 9 J d G V t c z 4 8 L 0 x v Y 2 F s U G F j a 2 F n Z U 1 l d G F k Y X R h R m l s Z T 4 W A A A A U E s F B g A A A A A A A A A A A A A A A A A A A A A A A N o A A A A B A A A A 0 I y d 3 w E V 0 R G M e g D A T 8 K X 6 w E A A A C u x x w B 0 / q Q Q J p y I i L + r M q P A A A A A A I A A A A A A A N m A A D A A A A A E A A A A I / C 4 m u v F G 3 E B G t M l K u h Z M M A A A A A B I A A A K A A A A A Q A A A A r R / X u + Q H C k J 6 G P k d / N f y w 1 A A A A A H i 0 E Z O T h 5 5 z p q Q k C l U 8 b i k y Y T v U 3 K 5 R C h 5 S 1 C 0 a v 5 b M b h T g j v L t W e C p t Y A W P k L m L Z Y x 4 S D C J + L d l Z M n b s R 1 m f x 8 4 D j M r k i x D J H m t G p g a Z P R Q A A A A 6 b f 3 i D N 3 g N U c t 7 i t G p b 3 9 5 u z O X A = = < / D a t a M a s h u p > 
</file>

<file path=customXml/item3.xml><?xml version="1.0" encoding="utf-8"?>
<ct:contentTypeSchema xmlns:ct="http://schemas.microsoft.com/office/2006/metadata/contentType" xmlns:ma="http://schemas.microsoft.com/office/2006/metadata/properties/metaAttributes" ct:_="" ma:_="" ma:contentTypeName="Document" ma:contentTypeID="0x010100BD1A64208250D049A06762D83CCB08C7" ma:contentTypeVersion="18" ma:contentTypeDescription="Create a new document." ma:contentTypeScope="" ma:versionID="7d76b7edb9ac1f2de2452922b2df2338">
  <xsd:schema xmlns:xsd="http://www.w3.org/2001/XMLSchema" xmlns:xs="http://www.w3.org/2001/XMLSchema" xmlns:p="http://schemas.microsoft.com/office/2006/metadata/properties" xmlns:ns2="070cc063-8c57-4069-b850-1e37c5a9b224" xmlns:ns3="6329fef1-9ee3-469c-8e4a-640ec1a28c22" xmlns:ns4="73fb875a-8af9-4255-b008-0995492d31cd" targetNamespace="http://schemas.microsoft.com/office/2006/metadata/properties" ma:root="true" ma:fieldsID="a61958ab4a9859bb012d712dc5bfecd2" ns2:_="" ns3:_="" ns4:_="">
    <xsd:import namespace="070cc063-8c57-4069-b850-1e37c5a9b224"/>
    <xsd:import namespace="6329fef1-9ee3-469c-8e4a-640ec1a28c22"/>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QAComplete_x003f_" minOccurs="0"/>
                <xsd:element ref="ns2:AIOTestCaseID" minOccurs="0"/>
                <xsd:element ref="ns2:FundingTyp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0cc063-8c57-4069-b850-1e37c5a9b2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QAComplete_x003f_" ma:index="21" nillable="true" ma:displayName="QA Status" ma:default="Not Started" ma:description="Has the excel script been QA'd?" ma:format="Dropdown" ma:internalName="QAComplete_x003f_">
      <xsd:simpleType>
        <xsd:restriction base="dms:Choice">
          <xsd:enumeration value="Not Started"/>
          <xsd:enumeration value="In Progress"/>
          <xsd:enumeration value="Done"/>
        </xsd:restriction>
      </xsd:simpleType>
    </xsd:element>
    <xsd:element name="AIOTestCaseID" ma:index="22" nillable="true" ma:displayName="AIO Test Case ID" ma:default="Not Uploaded" ma:description="Document the AIO Test Case ID after this script has been imported" ma:format="Dropdown" ma:internalName="AIOTestCaseID">
      <xsd:simpleType>
        <xsd:restriction base="dms:Text">
          <xsd:maxLength value="255"/>
        </xsd:restriction>
      </xsd:simpleType>
    </xsd:element>
    <xsd:element name="FundingType" ma:index="23" nillable="true" ma:displayName="Funding Type" ma:description="Select applicable funding type(s)" ma:format="Dropdown" ma:internalName="FundingType">
      <xsd:complexType>
        <xsd:complexContent>
          <xsd:extension base="dms:MultiChoice">
            <xsd:sequence>
              <xsd:element name="Value" maxOccurs="unbounded" minOccurs="0" nillable="true">
                <xsd:simpleType>
                  <xsd:restriction base="dms:Choice">
                    <xsd:enumeration value="RC 100% Loan"/>
                    <xsd:enumeration value="RC 50/50 Grant/Loan"/>
                    <xsd:enumeration value="RC 100% Grant"/>
                    <xsd:enumeration value="RC 100% Grant for Alaska Native Corporations"/>
                    <xsd:enumeration value="RC Project Serving Areas"/>
                    <xsd:enumeration value="FB Adjustable Loan/Grant Combo"/>
                    <xsd:enumeration value="FB 100% Loan"/>
                    <xsd:enumeration value="FB Refi-Only"/>
                    <xsd:enumeration value="INF Cost-of-Money Loan"/>
                    <xsd:enumeration value="INF Hardship Loan"/>
                    <xsd:enumeration value="INF Refi-Only"/>
                  </xsd:restriction>
                </xsd:simpleType>
              </xsd:element>
            </xsd:sequence>
          </xsd:extension>
        </xsd:complexContent>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29fef1-9ee3-469c-8e4a-640ec1a28c2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a8c9a85-f128-4c8e-b031-49b0fb050aa0}" ma:internalName="TaxCatchAll" ma:showField="CatchAllData" ma:web="6329fef1-9ee3-469c-8e4a-640ec1a28c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291B5D-ED9F-4A5B-9419-C5583EBDBA67}">
  <ds:schemaRefs>
    <ds:schemaRef ds:uri="6329fef1-9ee3-469c-8e4a-640ec1a28c22"/>
    <ds:schemaRef ds:uri="070cc063-8c57-4069-b850-1e37c5a9b224"/>
    <ds:schemaRef ds:uri="http://schemas.microsoft.com/office/2006/documentManagement/types"/>
    <ds:schemaRef ds:uri="http://purl.org/dc/elements/1.1/"/>
    <ds:schemaRef ds:uri="http://purl.org/dc/terms/"/>
    <ds:schemaRef ds:uri="http://purl.org/dc/dcmitype/"/>
    <ds:schemaRef ds:uri="http://schemas.openxmlformats.org/package/2006/metadata/core-properties"/>
    <ds:schemaRef ds:uri="73fb875a-8af9-4255-b008-0995492d31cd"/>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5007F24-BCFA-40B7-A635-A298C5FE2F0B}">
  <ds:schemaRefs>
    <ds:schemaRef ds:uri="http://schemas.microsoft.com/DataMashup"/>
  </ds:schemaRefs>
</ds:datastoreItem>
</file>

<file path=customXml/itemProps3.xml><?xml version="1.0" encoding="utf-8"?>
<ds:datastoreItem xmlns:ds="http://schemas.openxmlformats.org/officeDocument/2006/customXml" ds:itemID="{C5A8661C-58F6-47B6-A3EE-1E71A84D76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0cc063-8c57-4069-b850-1e37c5a9b224"/>
    <ds:schemaRef ds:uri="6329fef1-9ee3-469c-8e4a-640ec1a28c22"/>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31A2EAA-BDF0-4F3A-95A0-7EED6324A7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21</vt:i4>
      </vt:variant>
    </vt:vector>
  </HeadingPairs>
  <TitlesOfParts>
    <vt:vector size="51" baseType="lpstr">
      <vt:lpstr>Instructions</vt:lpstr>
      <vt:lpstr>Model Controls</vt:lpstr>
      <vt:lpstr>Start</vt:lpstr>
      <vt:lpstr>Service Area Information</vt:lpstr>
      <vt:lpstr>CIW - Service Area Costs</vt:lpstr>
      <vt:lpstr>CIW - Common Network Facilities</vt:lpstr>
      <vt:lpstr>CIW - Other Costs</vt:lpstr>
      <vt:lpstr>CIW - Summary</vt:lpstr>
      <vt:lpstr>Capital Investment Schedule</vt:lpstr>
      <vt:lpstr>Annual Capital Inv. Schedule</vt:lpstr>
      <vt:lpstr>Capital Contributions Schedule</vt:lpstr>
      <vt:lpstr>Service Offerings</vt:lpstr>
      <vt:lpstr>Subscriber Projections</vt:lpstr>
      <vt:lpstr>LNSR - Other Revenues</vt:lpstr>
      <vt:lpstr>Subscriber Breakdown by SA</vt:lpstr>
      <vt:lpstr>LNSR Summary</vt:lpstr>
      <vt:lpstr>Depreciation Schedule</vt:lpstr>
      <vt:lpstr>Annual Depreciation Expense</vt:lpstr>
      <vt:lpstr>Depreciation Expense Summary</vt:lpstr>
      <vt:lpstr>Long-Term Debt</vt:lpstr>
      <vt:lpstr>Funded Debt Tables</vt:lpstr>
      <vt:lpstr>Amortization - New RUS Debt</vt:lpstr>
      <vt:lpstr>Amortization- Refinanced Debt</vt:lpstr>
      <vt:lpstr>Funded Debt Summary</vt:lpstr>
      <vt:lpstr>Non-Operating Net Income</vt:lpstr>
      <vt:lpstr>Plant-in-Service</vt:lpstr>
      <vt:lpstr>Network Access Serv. Revenue</vt:lpstr>
      <vt:lpstr>Income Statement</vt:lpstr>
      <vt:lpstr>Balance Sheet</vt:lpstr>
      <vt:lpstr>Statement of Cash Flow</vt:lpstr>
      <vt:lpstr>CEL_Addition</vt:lpstr>
      <vt:lpstr>'Amortization - New RUS Debt'!CYEDeferralDate</vt:lpstr>
      <vt:lpstr>'Amortization - New RUS Debt'!LoanTerm</vt:lpstr>
      <vt:lpstr>'Amortization - New RUS Debt'!LoanTerm2</vt:lpstr>
      <vt:lpstr>'Amortization - New RUS Debt'!LoanTerm3</vt:lpstr>
      <vt:lpstr>'Amortization - New RUS Debt'!LoanTerm4</vt:lpstr>
      <vt:lpstr>'Amortization - New RUS Debt'!LoanTerm5</vt:lpstr>
      <vt:lpstr>lt_tt_1</vt:lpstr>
      <vt:lpstr>lt_tt_2</vt:lpstr>
      <vt:lpstr>'Amortization - New RUS Debt'!nServiceAreaNames</vt:lpstr>
      <vt:lpstr>'Funded Debt Summary'!nServiceAreaNames</vt:lpstr>
      <vt:lpstr>nServiceAreaNames</vt:lpstr>
      <vt:lpstr>'Amortization - New RUS Debt'!RepaymentYearMonth</vt:lpstr>
      <vt:lpstr>'Amortization - New RUS Debt'!tblCNF</vt:lpstr>
      <vt:lpstr>'Funded Debt Summary'!tblCNF</vt:lpstr>
      <vt:lpstr>tblCNF</vt:lpstr>
      <vt:lpstr>'Amortization - New RUS Debt'!Year1</vt:lpstr>
      <vt:lpstr>'Amortization - New RUS Debt'!Year2</vt:lpstr>
      <vt:lpstr>'Amortization - New RUS Debt'!Year3</vt:lpstr>
      <vt:lpstr>'Amortization - New RUS Debt'!Year5</vt:lpstr>
      <vt:lpstr>'Amortization - New RUS Debt'!Year6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Voris, George - RD, Washington, DC</dc:creator>
  <cp:keywords/>
  <dc:description/>
  <cp:lastModifiedBy>Pinsky, James - RD, VA</cp:lastModifiedBy>
  <cp:revision/>
  <cp:lastPrinted>2023-11-15T16:09:38Z</cp:lastPrinted>
  <dcterms:created xsi:type="dcterms:W3CDTF">2022-05-29T16:01:22Z</dcterms:created>
  <dcterms:modified xsi:type="dcterms:W3CDTF">2023-11-15T16:24:51Z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0x010100BD1A64208250D049A06762D83CCB08C7</vt:lpwstr>
  </property>
  <property fmtid="{D5CDD505-2E9C-101B-9397-08002B2CF9AE}" pid="3" name="MediaServiceImageTags">
    <vt:lpwstr/>
  </property>
  <property fmtid="{D5CDD505-2E9C-101B-9397-08002B2CF9AE}" pid="4" name="MSIP_Label_ea60d57e-af5b-4752-ac57-3e4f28ca11dc_Enabled">
    <vt:lpwstr>true</vt:lpwstr>
  </property>
  <property fmtid="{D5CDD505-2E9C-101B-9397-08002B2CF9AE}" pid="5" name="MSIP_Label_ea60d57e-af5b-4752-ac57-3e4f28ca11dc_SetDate">
    <vt:lpwstr>2023-04-28T19:14:31Z</vt:lpwstr>
  </property>
  <property fmtid="{D5CDD505-2E9C-101B-9397-08002B2CF9AE}" pid="6" name="MSIP_Label_ea60d57e-af5b-4752-ac57-3e4f28ca11dc_Method">
    <vt:lpwstr>Standard</vt:lpwstr>
  </property>
  <property fmtid="{D5CDD505-2E9C-101B-9397-08002B2CF9AE}" pid="7" name="MSIP_Label_ea60d57e-af5b-4752-ac57-3e4f28ca11dc_Name">
    <vt:lpwstr>ea60d57e-af5b-4752-ac57-3e4f28ca11dc</vt:lpwstr>
  </property>
  <property fmtid="{D5CDD505-2E9C-101B-9397-08002B2CF9AE}" pid="8" name="MSIP_Label_ea60d57e-af5b-4752-ac57-3e4f28ca11dc_SiteId">
    <vt:lpwstr>36da45f1-dd2c-4d1f-af13-5abe46b99921</vt:lpwstr>
  </property>
  <property fmtid="{D5CDD505-2E9C-101B-9397-08002B2CF9AE}" pid="9" name="MSIP_Label_ea60d57e-af5b-4752-ac57-3e4f28ca11dc_ActionId">
    <vt:lpwstr>075d0700-c2ca-4264-8f39-17dbd7612dca</vt:lpwstr>
  </property>
  <property fmtid="{D5CDD505-2E9C-101B-9397-08002B2CF9AE}" pid="10" name="MSIP_Label_ea60d57e-af5b-4752-ac57-3e4f28ca11dc_ContentBits">
    <vt:lpwstr>0</vt:lpwstr>
  </property>
</Properties>
</file>