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usdagcc-my.sharepoint.com/personal/michael_hugh_usda_gov/Documents/HomeDrive/IRA/22004 Scoring Sheet/GHG Calculator/"/>
    </mc:Choice>
  </mc:AlternateContent>
  <xr:revisionPtr revIDLastSave="0" documentId="8_{5E0424D7-AF24-44F8-B4A0-E3D8AB1F18FD}" xr6:coauthVersionLast="47" xr6:coauthVersionMax="47" xr10:uidLastSave="{00000000-0000-0000-0000-000000000000}"/>
  <bookViews>
    <workbookView xWindow="0" yWindow="0" windowWidth="14400" windowHeight="15600" xr2:uid="{B3860CFF-C359-4830-9D38-C3A7ED34CA87}"/>
  </bookViews>
  <sheets>
    <sheet name="Welcome" sheetId="1" r:id="rId1"/>
    <sheet name="A. Calculator Worksheet" sheetId="2" r:id="rId2"/>
    <sheet name="B. Notes" sheetId="6" r:id="rId3"/>
    <sheet name="C. Emission Factors Used" sheetId="7" r:id="rId4"/>
  </sheets>
  <definedNames>
    <definedName name="AvoidedCH4">'C. Emission Factors Used'!$G$25</definedName>
    <definedName name="AvoidedCO2">'C. Emission Factors Used'!$G$23</definedName>
    <definedName name="AvoidedCO2e">'C. Emission Factors Used'!$G$22</definedName>
    <definedName name="AvoidedN2O">'C. Emission Factors Used'!$G$24</definedName>
    <definedName name="CH4equiv">'C. Emission Factors Used'!$C$23</definedName>
    <definedName name="CoalCH4">'C. Emission Factors Used'!$J$29</definedName>
    <definedName name="CoalCO2">'C. Emission Factors Used'!$H$29</definedName>
    <definedName name="CoalN2O">'C. Emission Factors Used'!$I$29</definedName>
    <definedName name="GridCH4">'C. Emission Factors Used'!$D$15</definedName>
    <definedName name="GridCO2">'C. Emission Factors Used'!$D$13</definedName>
    <definedName name="GridN2O">'C. Emission Factors Used'!$D$14</definedName>
    <definedName name="N2Oequiv">'C. Emission Factors Used'!$C$22</definedName>
    <definedName name="NatGasCH4">'C. Emission Factors Used'!$J$30</definedName>
    <definedName name="NatGasCO2">'C. Emission Factors Used'!$H$30</definedName>
    <definedName name="NatGasN2O">'C. Emission Factors Used'!$I$30</definedName>
    <definedName name="OilCH4">'C. Emission Factors Used'!$J$31</definedName>
    <definedName name="OilCO2">'C. Emission Factors Used'!$H$31</definedName>
    <definedName name="OilN2O">'C. Emission Factors Used'!$I$31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9" i="2" l="1"/>
  <c r="F80" i="2"/>
  <c r="G79" i="2"/>
  <c r="G80" i="2"/>
  <c r="I79" i="2"/>
  <c r="I80" i="2"/>
  <c r="H79" i="2"/>
  <c r="E163" i="2"/>
  <c r="E162" i="2"/>
  <c r="E161" i="2"/>
  <c r="J99" i="2"/>
  <c r="H80" i="2" l="1"/>
  <c r="G157" i="2"/>
  <c r="I100" i="2"/>
  <c r="H100" i="2"/>
  <c r="J98" i="2"/>
  <c r="H135" i="2" s="1"/>
  <c r="K136" i="2" s="1"/>
  <c r="J97" i="2"/>
  <c r="J96" i="2"/>
  <c r="I90" i="2"/>
  <c r="H90" i="2"/>
  <c r="G91" i="2"/>
  <c r="J89" i="2"/>
  <c r="J88" i="2"/>
  <c r="J87" i="2"/>
  <c r="L87" i="2" s="1"/>
  <c r="G156" i="2" l="1"/>
  <c r="G154" i="2"/>
  <c r="M58" i="2"/>
  <c r="M64" i="2"/>
  <c r="M54" i="2"/>
  <c r="M57" i="2"/>
  <c r="M56" i="2"/>
  <c r="K129" i="2"/>
  <c r="K128" i="2"/>
  <c r="K127" i="2"/>
  <c r="K124" i="2" l="1"/>
  <c r="K125" i="2"/>
  <c r="K135" i="2"/>
  <c r="K134" i="2"/>
  <c r="G100" i="2"/>
  <c r="F100" i="2"/>
  <c r="K99" i="2"/>
  <c r="K98" i="2"/>
  <c r="K97" i="2"/>
  <c r="K96" i="2"/>
  <c r="G90" i="2"/>
  <c r="F90" i="2"/>
  <c r="H130" i="2"/>
  <c r="K89" i="2"/>
  <c r="K88" i="2"/>
  <c r="K87" i="2"/>
  <c r="F50" i="2"/>
  <c r="G93" i="2" l="1"/>
  <c r="G102" i="2"/>
  <c r="G109" i="2" s="1"/>
  <c r="H91" i="2"/>
  <c r="H102" i="2"/>
  <c r="F110" i="2" s="1"/>
  <c r="L96" i="2"/>
  <c r="L97" i="2"/>
  <c r="G92" i="2"/>
  <c r="G101" i="2" s="1"/>
  <c r="K100" i="2"/>
  <c r="H133" i="2"/>
  <c r="K132" i="2" s="1"/>
  <c r="L98" i="2"/>
  <c r="K90" i="2"/>
  <c r="H132" i="2"/>
  <c r="L99" i="2"/>
  <c r="H134" i="2"/>
  <c r="K133" i="2" s="1"/>
  <c r="L89" i="2"/>
  <c r="K123" i="2"/>
  <c r="J100" i="2"/>
  <c r="K61" i="2"/>
  <c r="H92" i="2" l="1"/>
  <c r="H101" i="2" s="1"/>
  <c r="H103" i="2" s="1"/>
  <c r="H93" i="2"/>
  <c r="G103" i="2"/>
  <c r="G155" i="2"/>
  <c r="G153" i="2"/>
  <c r="G152" i="2"/>
  <c r="G146" i="2"/>
  <c r="G145" i="2"/>
  <c r="I42" i="2"/>
  <c r="I41" i="2"/>
  <c r="F75" i="2"/>
  <c r="G150" i="2"/>
  <c r="G149" i="2"/>
  <c r="G148" i="2"/>
  <c r="I91" i="2" l="1"/>
  <c r="I102" i="2"/>
  <c r="G110" i="2" s="1"/>
  <c r="H110" i="2" s="1"/>
  <c r="F91" i="2"/>
  <c r="F93" i="2" s="1"/>
  <c r="F102" i="2"/>
  <c r="F109" i="2" s="1"/>
  <c r="G159" i="2"/>
  <c r="G158" i="2"/>
  <c r="H129" i="2"/>
  <c r="L88" i="2"/>
  <c r="H128" i="2"/>
  <c r="J90" i="2"/>
  <c r="G115" i="2"/>
  <c r="I81" i="2"/>
  <c r="G81" i="2"/>
  <c r="F81" i="2"/>
  <c r="F165" i="2"/>
  <c r="I92" i="2" l="1"/>
  <c r="I101" i="2" s="1"/>
  <c r="I103" i="2" s="1"/>
  <c r="I93" i="2"/>
  <c r="G111" i="2"/>
  <c r="H126" i="2" s="1"/>
  <c r="F92" i="2"/>
  <c r="F101" i="2" s="1"/>
  <c r="F103" i="2" s="1"/>
  <c r="F111" i="2"/>
  <c r="H125" i="2" s="1"/>
  <c r="H109" i="2"/>
  <c r="H111" i="2" s="1"/>
  <c r="H117" i="2" s="1"/>
  <c r="H116" i="2"/>
  <c r="F171" i="2"/>
  <c r="F167" i="2"/>
  <c r="H81" i="2"/>
  <c r="K14" i="7"/>
  <c r="K12" i="7"/>
  <c r="J14" i="7"/>
  <c r="J13" i="7"/>
  <c r="J17" i="7" s="1"/>
  <c r="J18" i="7" s="1"/>
  <c r="J12" i="7"/>
  <c r="I14" i="7"/>
  <c r="I12" i="7"/>
  <c r="H16" i="7"/>
  <c r="H15" i="7"/>
  <c r="H14" i="7"/>
  <c r="H13" i="7"/>
  <c r="H12" i="7"/>
  <c r="J31" i="7"/>
  <c r="J30" i="7"/>
  <c r="K13" i="7" s="1"/>
  <c r="K17" i="7" s="1"/>
  <c r="K18" i="7" s="1"/>
  <c r="I31" i="7"/>
  <c r="I29" i="7"/>
  <c r="I30" i="7"/>
  <c r="J29" i="7"/>
  <c r="H31" i="7"/>
  <c r="H30" i="7"/>
  <c r="I13" i="7" s="1"/>
  <c r="I17" i="7" s="1"/>
  <c r="I18" i="7" s="1"/>
  <c r="H29" i="7"/>
  <c r="H137" i="2" l="1"/>
  <c r="H138" i="2" s="1"/>
  <c r="J105" i="2"/>
  <c r="K131" i="2" s="1"/>
  <c r="I115" i="2"/>
  <c r="J78" i="2"/>
  <c r="J81" i="2"/>
  <c r="G18" i="7"/>
  <c r="I162" i="2" l="1"/>
  <c r="I163" i="2"/>
  <c r="I161" i="2"/>
  <c r="J106" i="2"/>
  <c r="K130" i="2"/>
  <c r="J161" i="2"/>
  <c r="J162" i="2"/>
  <c r="J163" i="2"/>
  <c r="J165" i="2" l="1"/>
  <c r="J167" i="2" s="1"/>
  <c r="F193" i="2" s="1"/>
  <c r="F181" i="2" l="1"/>
  <c r="K126" i="2" l="1"/>
  <c r="K137" i="2" s="1"/>
  <c r="H157" i="2" l="1"/>
  <c r="H156" i="2"/>
  <c r="H148" i="2"/>
  <c r="K138" i="2"/>
  <c r="I165" i="2"/>
  <c r="I167" i="2" s="1"/>
  <c r="F192" i="2" s="1"/>
  <c r="H145" i="2"/>
  <c r="H146" i="2"/>
  <c r="H155" i="2"/>
  <c r="H154" i="2"/>
  <c r="H152" i="2"/>
  <c r="H153" i="2"/>
  <c r="H150" i="2"/>
  <c r="H149" i="2"/>
  <c r="H159" i="2" l="1"/>
  <c r="H158" i="2"/>
  <c r="F187" i="2"/>
  <c r="F188" i="2"/>
  <c r="F180" i="2"/>
  <c r="G185" i="2" s="1"/>
  <c r="F173" i="2"/>
  <c r="F186" i="2" s="1"/>
  <c r="F194" i="2"/>
  <c r="H192" i="2"/>
  <c r="J192" i="2"/>
  <c r="G197" i="2"/>
  <c r="F197" i="2"/>
  <c r="F185" i="2" l="1"/>
  <c r="F182" i="2"/>
  <c r="J194" i="2"/>
  <c r="H194" i="2"/>
</calcChain>
</file>

<file path=xl/sharedStrings.xml><?xml version="1.0" encoding="utf-8"?>
<sst xmlns="http://schemas.openxmlformats.org/spreadsheetml/2006/main" count="383" uniqueCount="291">
  <si>
    <t>Welcome!</t>
  </si>
  <si>
    <t xml:space="preserve">This calculator is to be used by applicants to the Inflation Reduction Act (IRA) </t>
  </si>
  <si>
    <t>Instructions</t>
  </si>
  <si>
    <t>USDA Rural Utilities Service (RUS) Greenhouse Gas (GHG) Calculator for Utility-Scale Renewable Energy Projects Generating Electricity</t>
  </si>
  <si>
    <t xml:space="preserve">Priority -- To achieve the greatest reduction in carbon dioxide, methane, and nitrous oxide emissions associated with rural electric systems </t>
  </si>
  <si>
    <t>Space is provided below for any additional comments or feedback.</t>
  </si>
  <si>
    <t>DATE:</t>
  </si>
  <si>
    <t>NOTES:</t>
  </si>
  <si>
    <t>CO2</t>
  </si>
  <si>
    <t>CH4</t>
  </si>
  <si>
    <t>Current System</t>
  </si>
  <si>
    <t>Decrease % in Carbon Intensity</t>
  </si>
  <si>
    <t>Current Annual GHG  (Tons)</t>
  </si>
  <si>
    <t>System portfolio impacts</t>
  </si>
  <si>
    <t xml:space="preserve">Achieving Your Decarbonization Plan </t>
  </si>
  <si>
    <t>Other details or comments</t>
  </si>
  <si>
    <t>GHG Emission Factors are referenced from eGRID, U.S. Environmental Protection Agency (EPA) and the Energy Information Administration (EIA)</t>
  </si>
  <si>
    <t>GHG</t>
  </si>
  <si>
    <t>N2O</t>
  </si>
  <si>
    <t>lbs/MWh</t>
  </si>
  <si>
    <t>To calculate CO2 equivalents (CO2e)</t>
  </si>
  <si>
    <t>100 year Greenhouse Gas Global Warming Potential (GWP) Multiplier</t>
  </si>
  <si>
    <t>For Purchased Power:  U.S. Electricity Grid Averages (2021)</t>
  </si>
  <si>
    <t>For Electric Generation By Fuel Type</t>
  </si>
  <si>
    <t>Coal</t>
  </si>
  <si>
    <t>Oil</t>
  </si>
  <si>
    <t>Nuclear</t>
  </si>
  <si>
    <t>Renewables</t>
  </si>
  <si>
    <t>Heat Rate (Btu/kWh)</t>
  </si>
  <si>
    <t>Emission Factor    (kg CO2/MMBtu)</t>
  </si>
  <si>
    <t>Emission Factor    (g N2O/MMBtu)</t>
  </si>
  <si>
    <t>Emission Factor    (g CH4/MMBtu)</t>
  </si>
  <si>
    <t>Emission Factor    (lbs CO2/MWh)</t>
  </si>
  <si>
    <t>Emission Factor    (lbs N2O/MWh)</t>
  </si>
  <si>
    <t>Emission Factor    (lbs CH4/MWh)</t>
  </si>
  <si>
    <t>EIA</t>
  </si>
  <si>
    <t>eGrid</t>
  </si>
  <si>
    <t>Calculated</t>
  </si>
  <si>
    <t>Total must add to 100%</t>
  </si>
  <si>
    <t>Current</t>
  </si>
  <si>
    <t>Cost Effectiveness</t>
  </si>
  <si>
    <t>MWh</t>
  </si>
  <si>
    <t>New Annual GHG (Tons)</t>
  </si>
  <si>
    <t>CO2e (Tons)</t>
  </si>
  <si>
    <t>Coal 23%</t>
  </si>
  <si>
    <t>NG   38%</t>
  </si>
  <si>
    <t>Renewables  19.5%</t>
  </si>
  <si>
    <t>Oil   0.5%</t>
  </si>
  <si>
    <t>Nuclear         19%</t>
  </si>
  <si>
    <t>U.S. Generation</t>
  </si>
  <si>
    <t>Total lbs/MWh</t>
  </si>
  <si>
    <t>Total CO2e lbs/MWh</t>
  </si>
  <si>
    <t>Proj $/Ton CO2e</t>
  </si>
  <si>
    <t>Annual GHG Reduction  (Tons CO2e)</t>
  </si>
  <si>
    <t>Annual GHG Avoided  (Tons CO2e)</t>
  </si>
  <si>
    <t>Annual Tons Reduced and Avoided</t>
  </si>
  <si>
    <t>Reduction</t>
  </si>
  <si>
    <t>Reduction + Avoided</t>
  </si>
  <si>
    <t>Note 1:</t>
  </si>
  <si>
    <t>If new renewable projects only provide additional generation for growth then there will be no GHG reductions but only GHG avoided.  Metrics based on reduction will be zero or undefined.</t>
  </si>
  <si>
    <t xml:space="preserve">Note 1: </t>
  </si>
  <si>
    <t>In this case, use GHG avoided metrics only.  Carbon Intensity values and renewable generation values are still valid.</t>
  </si>
  <si>
    <t>Annual Coal Generation (MWh)</t>
  </si>
  <si>
    <t>Annual Natural Gas Generation (MWh)</t>
  </si>
  <si>
    <t>Annual Nuclear Generation (MWh)</t>
  </si>
  <si>
    <t>Proposed New Renewable Project(s) Average Annual Generation (MWh)</t>
  </si>
  <si>
    <t>Purchased Electricity</t>
  </si>
  <si>
    <t>Total Annual Electricity Purchases (MWh)</t>
  </si>
  <si>
    <t>Annual Total System Generation Supply (MWh)</t>
  </si>
  <si>
    <t>Useful Life (years)</t>
  </si>
  <si>
    <t>Annual CO2 Equivalent (CO2e) (Tons)</t>
  </si>
  <si>
    <t>Lifetime  Cumulative CO2e (Tons)</t>
  </si>
  <si>
    <t>Carbon Capture and Sequestration</t>
  </si>
  <si>
    <t>Anticipated Annual Tons of CO2e Captured/Sequestered</t>
  </si>
  <si>
    <t>Annual Metrics</t>
  </si>
  <si>
    <t>Project Lifetime Metrics (Cumulative Impacts)</t>
  </si>
  <si>
    <t>Total GHG Reduction  (Tons CO2e)</t>
  </si>
  <si>
    <t>Total GHG Avoided  (Tons CO2e)</t>
  </si>
  <si>
    <t>Total Tons Reduced and Avoided</t>
  </si>
  <si>
    <t>Note:  For Subsidiary Applicants, this section describes your offtaker's system.</t>
  </si>
  <si>
    <t>Installing carbon capture and sequestration facilities</t>
  </si>
  <si>
    <t>Other qualitative benefits can be presented.</t>
  </si>
  <si>
    <t>The Calculator Worksheet is to be used by all eligible section 22004 applicants.</t>
  </si>
  <si>
    <t>Projects and impacts should reflect the scope of your proposal for funding and be a direct result of the requested funding.</t>
  </si>
  <si>
    <t>Describe system portfolio impacts not captured by the calculator and how the proposed projects fit into your decarbonization plan. (Achieving zero carbon by 2035)</t>
  </si>
  <si>
    <r>
      <rPr>
        <b/>
        <u/>
        <sz val="12"/>
        <color theme="1"/>
        <rFont val="Calibri"/>
        <family val="2"/>
        <scheme val="minor"/>
      </rPr>
      <t xml:space="preserve"> Tab A</t>
    </r>
    <r>
      <rPr>
        <u/>
        <sz val="12"/>
        <color theme="1"/>
        <rFont val="Calibri"/>
        <family val="2"/>
        <scheme val="minor"/>
      </rPr>
      <t xml:space="preserve"> is the GHG Calculator Worksheet</t>
    </r>
  </si>
  <si>
    <r>
      <rPr>
        <b/>
        <u/>
        <sz val="12"/>
        <color theme="1"/>
        <rFont val="Calibri"/>
        <family val="2"/>
        <scheme val="minor"/>
      </rPr>
      <t>Use Tab B</t>
    </r>
    <r>
      <rPr>
        <u/>
        <sz val="12"/>
        <color theme="1"/>
        <rFont val="Calibri"/>
        <family val="2"/>
        <scheme val="minor"/>
      </rPr>
      <t xml:space="preserve"> to provide any additional Notes or Feedback concerning system impacts and benefits</t>
    </r>
  </si>
  <si>
    <r>
      <rPr>
        <b/>
        <u/>
        <sz val="12"/>
        <color theme="1"/>
        <rFont val="Calibri"/>
        <family val="2"/>
        <scheme val="minor"/>
      </rPr>
      <t xml:space="preserve">See Tab C </t>
    </r>
    <r>
      <rPr>
        <u/>
        <sz val="12"/>
        <color theme="1"/>
        <rFont val="Calibri"/>
        <family val="2"/>
        <scheme val="minor"/>
      </rPr>
      <t>to review the base GHG Emission Factors Used in this Workbook</t>
    </r>
  </si>
  <si>
    <t>Please include your completed Workbook in your loan application package.  Thank you!</t>
  </si>
  <si>
    <t>Requested RUS Amount ($)</t>
  </si>
  <si>
    <t>RE Purchases</t>
  </si>
  <si>
    <t>Purchase Term (yr)</t>
  </si>
  <si>
    <t>System + Project(s)</t>
  </si>
  <si>
    <t>RUS $/Ton CO2e</t>
  </si>
  <si>
    <t>Annual Coal Generation Purchases (MWh)</t>
  </si>
  <si>
    <t>Bulk Grid Purchases</t>
  </si>
  <si>
    <t>Coal Gen Purchases</t>
  </si>
  <si>
    <t>System Grid Losses</t>
  </si>
  <si>
    <t>Annual System Grid Losses (MWh)</t>
  </si>
  <si>
    <t>Reduction of System Grid Losses</t>
  </si>
  <si>
    <t>latest eGrid</t>
  </si>
  <si>
    <t>CO2e</t>
  </si>
  <si>
    <t>NREL</t>
  </si>
  <si>
    <t>Nat. Gas CC</t>
  </si>
  <si>
    <t>Capacity Factors</t>
  </si>
  <si>
    <t>Enter your system and project data in the gray cells.  The Worksheet's calculated values and metrics are in the green cells.</t>
  </si>
  <si>
    <t>Applications will not be deemed complete if this worksheet or an equivalent substitute is not included in the submitted application.</t>
  </si>
  <si>
    <t>Calculation Check</t>
  </si>
  <si>
    <t>Avoided CO2e Factor</t>
  </si>
  <si>
    <t>lbs CO2e/MWh</t>
  </si>
  <si>
    <t>eGrid, U.S. non-baseload output CO2e marginal emission rate, 2021</t>
  </si>
  <si>
    <t>GHG Avoided (Tons):</t>
  </si>
  <si>
    <t>eGrid and Calculated Values are in close agreement.</t>
  </si>
  <si>
    <t>This Worksheet allows the assessment of project impacts based on a comon and consistent set of assumptions.</t>
  </si>
  <si>
    <t xml:space="preserve">The purpose of this workbook is to provide a simple GHG calculator that will allow RUS to estimate emission reductions generally in a standard manner that allows for a direct comparison of Section 22004 applications on an equal or "apples-to-apples" basis.  It is also meant to reduce the burden on applicants from having to learn or develop a new tool or program in order to apply for this program. </t>
  </si>
  <si>
    <t>Again, the purpose of this spreadsheet is to allow for a simplified manner for applicants to outline their plans and for RUS to compare applications on a standard basis using common assumptions. Section 22004 includes the following as eligible activities: the purchase of renewable energy, renewable energy systems, zero-emission systems, carbon capture and storage systems, to deploy such systems, or energy efficiency improvements to generation &amp; transmission system of eligible entities.  For purposes of this spreadsheet, both renewable-based energy systems and nuclear are considered to be "zero emission systems" and are delineated as separate inputs.</t>
  </si>
  <si>
    <t>National Average Factors are used for simplicity and consistency.</t>
  </si>
  <si>
    <t>Annual Nuclear Generation Purchases (MWh)</t>
  </si>
  <si>
    <t>PART 4.  Calculated Metrics</t>
  </si>
  <si>
    <t>Annual Bulk Grid Purchases (MWh)</t>
  </si>
  <si>
    <t>Annual</t>
  </si>
  <si>
    <t>Lifetime</t>
  </si>
  <si>
    <t>New</t>
  </si>
  <si>
    <r>
      <rPr>
        <b/>
        <sz val="12"/>
        <color theme="1"/>
        <rFont val="Calibri"/>
        <family val="2"/>
        <scheme val="minor"/>
      </rPr>
      <t>System Carbon Intensity</t>
    </r>
    <r>
      <rPr>
        <sz val="12"/>
        <color theme="1"/>
        <rFont val="Calibri"/>
        <family val="2"/>
        <scheme val="minor"/>
      </rPr>
      <t xml:space="preserve"> (pounds CO2e/MWh)</t>
    </r>
  </si>
  <si>
    <r>
      <t>Net MWh Line and Delivery</t>
    </r>
    <r>
      <rPr>
        <u/>
        <sz val="12"/>
        <color theme="1"/>
        <rFont val="Calibri"/>
        <family val="2"/>
        <scheme val="minor"/>
      </rPr>
      <t xml:space="preserve"> Savings</t>
    </r>
  </si>
  <si>
    <r>
      <t xml:space="preserve">Anticipated Annual </t>
    </r>
    <r>
      <rPr>
        <u/>
        <sz val="12"/>
        <color theme="1"/>
        <rFont val="Calibri"/>
        <family val="2"/>
        <scheme val="minor"/>
      </rPr>
      <t>Reduction</t>
    </r>
    <r>
      <rPr>
        <sz val="12"/>
        <color theme="1"/>
        <rFont val="Calibri"/>
        <family val="2"/>
        <scheme val="minor"/>
      </rPr>
      <t xml:space="preserve"> of System Grid Losses (MWh)</t>
    </r>
  </si>
  <si>
    <t>Check of Total Purchased Electricity:</t>
  </si>
  <si>
    <t>Check of Total System Supply:</t>
  </si>
  <si>
    <t>Proposed New Nuclear Project Annual Generation (MWh)</t>
  </si>
  <si>
    <t>Cannot be Greater Than Baseline System Losses</t>
  </si>
  <si>
    <t>New Empowering Rural America (New ERA) - SEC. 22004. USDA ASSISTANCE FOR RURAL ELECTRIC COOPERATIVES</t>
  </si>
  <si>
    <t>Project(s) Output</t>
  </si>
  <si>
    <r>
      <rPr>
        <b/>
        <sz val="12"/>
        <color theme="1"/>
        <rFont val="Calibri"/>
        <family val="2"/>
        <scheme val="minor"/>
      </rPr>
      <t>New</t>
    </r>
    <r>
      <rPr>
        <sz val="12"/>
        <color theme="1"/>
        <rFont val="Calibri"/>
        <family val="2"/>
        <scheme val="minor"/>
      </rPr>
      <t xml:space="preserve"> (Base System+Zero Emission New Gen-Fossil Closures-Legacy Op Reductions+Purchases)</t>
    </r>
  </si>
  <si>
    <t>Nat Gas Purchases</t>
  </si>
  <si>
    <t>Nuclear Purchases</t>
  </si>
  <si>
    <t>Purchased Supply</t>
  </si>
  <si>
    <t>Fossil Based Gen</t>
  </si>
  <si>
    <t>Zero Emission Systems</t>
  </si>
  <si>
    <t>Zero Emission Gen</t>
  </si>
  <si>
    <t>Legacy Fossil Generation Assets</t>
  </si>
  <si>
    <t xml:space="preserve">   Nuclear Generation/Total Generation Supply (%)</t>
  </si>
  <si>
    <t>Energy Supply Purchases</t>
  </si>
  <si>
    <t>Annual Renewables Generation (MWh)</t>
  </si>
  <si>
    <t>Annual Renewables Purchases (MWh)</t>
  </si>
  <si>
    <t>Annual Natural Gas Generation Purchases (MWh)</t>
  </si>
  <si>
    <t xml:space="preserve">   Renewables Gen</t>
  </si>
  <si>
    <t xml:space="preserve">   Nuclear Gen</t>
  </si>
  <si>
    <t xml:space="preserve">   Coal Gen</t>
  </si>
  <si>
    <t xml:space="preserve">   Natural Gas Gen</t>
  </si>
  <si>
    <t>UNITED STATES DEPARTMENT OF AGRICULTURE (USDA)</t>
  </si>
  <si>
    <t>Assets Owned and Operated</t>
  </si>
  <si>
    <t xml:space="preserve">   Include the sum of all new renewables-based electricity generation (direct to grid and renewable electricity stored and dispatched).  Do not double count delivered generation.</t>
  </si>
  <si>
    <t>Total</t>
  </si>
  <si>
    <t>System Supply Mix</t>
  </si>
  <si>
    <t>New System Supply Mix</t>
  </si>
  <si>
    <t>In Tab B, please specify the names of the fossil units being permanently closed, fuel type, and MW nameplate capacities.</t>
  </si>
  <si>
    <t>RURAL UTILITIES SERVICE (RUS) ELECTRIC PROGRAM</t>
  </si>
  <si>
    <t>Total Project Capital Cost ($)</t>
  </si>
  <si>
    <t>In Tab B, please specify if System Grid actions increase the power transfer capacity of the system grid and enables interconnections or delivery of additional renewables and zero emissions capacity.</t>
  </si>
  <si>
    <t>Estimated or Results of Power System Simulation Modeling</t>
  </si>
  <si>
    <t xml:space="preserve">   Renewables Generation/Total Generation Supply (%)</t>
  </si>
  <si>
    <t>All data inputs are either positive values or 0.  Negative values are not valid entries.</t>
  </si>
  <si>
    <t>Additions of Zero Emission Generation and Purchases</t>
  </si>
  <si>
    <t>Total New Zero Emission Supply (MWh)</t>
  </si>
  <si>
    <t xml:space="preserve">   Coal Generation/Total Generation Supply (%)</t>
  </si>
  <si>
    <t xml:space="preserve">   Natural Gas Generation/Total Generation Supply (%)</t>
  </si>
  <si>
    <t xml:space="preserve">   Bulk Grid Purchases/Total Generation Supply (%)</t>
  </si>
  <si>
    <t xml:space="preserve">   Coal Generation Purchases/Total Generation Supply (%)</t>
  </si>
  <si>
    <t xml:space="preserve">   Natural Gas Generation Purchases/Total Generation Supply (%)</t>
  </si>
  <si>
    <t xml:space="preserve">   Renewable Generation Purchases/Total Generation Supply (%)</t>
  </si>
  <si>
    <t xml:space="preserve">   Nuclear Generation Purchases/Total Generation Supply (%)</t>
  </si>
  <si>
    <t>Breakdown of New Zero Emission Supply (MWh)</t>
  </si>
  <si>
    <t>Generation</t>
  </si>
  <si>
    <t>Purchases</t>
  </si>
  <si>
    <t>Check</t>
  </si>
  <si>
    <t>There are many valid methods to calculate achievable GHG emission reductions.  This workbook may not capture all emission reductions under all conditions an applicant is proposing, such as emission reductions from transmission and distribution loading changes, energy efficiency reductions, or other dynamic system reductions.  If there are other "zero emission systems" or other emission reductions an applicant does not believe will be adequately captured in the spreadsheet, applicants are welcome to note that and provide that information in Tab B.  All “zero emission systems” must generate electricity and be completed and operating by 2031.</t>
  </si>
  <si>
    <t>Savings from ZE Additions Based on Non-Baseload Emission Rates</t>
  </si>
  <si>
    <t xml:space="preserve">  All Electricity Purchases (All supply contracts, bulk grid, and PPAs)</t>
  </si>
  <si>
    <t xml:space="preserve">  Renewables Share of Total Purchases (Not in Addition to Total Purchase)</t>
  </si>
  <si>
    <t xml:space="preserve">  Coal Share of Total Purchases (Not in Addition to Total Purchase)</t>
  </si>
  <si>
    <t xml:space="preserve">  Natural Gas Share of Total Purchases (Not in Addition to Total Purchase)</t>
  </si>
  <si>
    <t xml:space="preserve">  Nuclear Share of Total Purchases (Not in Addition to Total Purchase)</t>
  </si>
  <si>
    <t xml:space="preserve">  Grid Purchase Share of Total Purchases (Not in Addition to Total Purchases)</t>
  </si>
  <si>
    <t xml:space="preserve">  Generation Supply Less Delivered Electricity Sales or Power System Simulation Modeling Results</t>
  </si>
  <si>
    <t>Adding zero emission systems (renewable-based or nuclear energy generation) to their utility plant assets, rate-based generation fleet (owning new zero emission projects)</t>
  </si>
  <si>
    <t>Adding zero emission based purchases and eliminating or reducing fossil-based and grid purchases</t>
  </si>
  <si>
    <t>System grid improvements</t>
  </si>
  <si>
    <t>For applicants that are eligible electric cooperative subsidiaries, Part 1 inputs represent their offtaker's system.</t>
  </si>
  <si>
    <t xml:space="preserve">  Include total requested RUS loan and grant amounts in this application</t>
  </si>
  <si>
    <t>PART 1.  Inputs to Establish a Baseline Energy Supply Mix and Determine the Baseline System GHG Emissions</t>
  </si>
  <si>
    <t>PART 2.  Proposed Project(s) Data: Provide Project Cost and Impacts to the System Energy Supply Mix and GHG Emissions</t>
  </si>
  <si>
    <r>
      <t xml:space="preserve">PART 3.  Calculated GHG Emissions </t>
    </r>
    <r>
      <rPr>
        <sz val="12"/>
        <color theme="1"/>
        <rFont val="Calibri"/>
        <family val="2"/>
        <scheme val="minor"/>
      </rPr>
      <t>(Based on EPA eGrid Emission Factors Presented in Tab C)</t>
    </r>
  </si>
  <si>
    <t xml:space="preserve">  Do not exceed 30 years</t>
  </si>
  <si>
    <t>Annual GHG % Reduction</t>
  </si>
  <si>
    <t>Lifetime GHG % Reduction</t>
  </si>
  <si>
    <t>Increase % of Zero Emission Supply</t>
  </si>
  <si>
    <t>Increase % of Renewables Supply</t>
  </si>
  <si>
    <t>Weighted Avg Life</t>
  </si>
  <si>
    <t>years</t>
  </si>
  <si>
    <t>Incl. all new zero emission supply and carbon capture</t>
  </si>
  <si>
    <t>Total Zero Emission Supply (MWh)</t>
  </si>
  <si>
    <t>Amount Applied to System Growth (MWh)</t>
  </si>
  <si>
    <t xml:space="preserve">   Additional Renewables Supply </t>
  </si>
  <si>
    <t xml:space="preserve">   Additional Nuclear Supply </t>
  </si>
  <si>
    <t>This worksheet is for all eligible New ERA (Section 22004) electric cooperative applicants who are proposing to use RUS IRA funding for any of the following:</t>
  </si>
  <si>
    <t>Baseline Year:</t>
  </si>
  <si>
    <t xml:space="preserve">  Does not include proposed project(s).  Includes all owned generation and purchases in the baseline year.</t>
  </si>
  <si>
    <r>
      <t xml:space="preserve">All proposed projects must be in operation </t>
    </r>
    <r>
      <rPr>
        <u/>
        <sz val="12"/>
        <color theme="1"/>
        <rFont val="Calibri"/>
        <family val="2"/>
        <scheme val="minor"/>
      </rPr>
      <t xml:space="preserve">after </t>
    </r>
    <r>
      <rPr>
        <sz val="12"/>
        <color theme="1"/>
        <rFont val="Calibri"/>
        <family val="2"/>
        <scheme val="minor"/>
      </rPr>
      <t>the baseline year</t>
    </r>
  </si>
  <si>
    <t>Proposed Phase Down of Coal Asset Generation (MWh)</t>
  </si>
  <si>
    <t>Actions Directly Funded By this Project - Average Annual Values - All Projects Must Be Complete and Operational By 2031</t>
  </si>
  <si>
    <t>Proposed Phase Down of Natural Gas Asset Generation (MWh)</t>
  </si>
  <si>
    <t>Replacement is defined as the portion of new zero emission project(s) that maintains the output provided by the baseline system after phase down of non-zero emission supplies.</t>
  </si>
  <si>
    <t>Amount Applied to Non-Zero Emission Phase Downs (MWh)</t>
  </si>
  <si>
    <t>Annual Oil/Diesel Generation (MWh)</t>
  </si>
  <si>
    <t>Proposed Phase Down of Oil/Diesel Generation (MWh)</t>
  </si>
  <si>
    <t>Coal Generation</t>
  </si>
  <si>
    <t>Nat Gas Generation</t>
  </si>
  <si>
    <t>Oil/Diesel Gen</t>
  </si>
  <si>
    <t>Oil/Diesel Purchase</t>
  </si>
  <si>
    <t xml:space="preserve"> </t>
  </si>
  <si>
    <t xml:space="preserve">   Oil/Diesel Gen</t>
  </si>
  <si>
    <t xml:space="preserve">   Oil/Diesel Generation/Total Generation Supply (%)</t>
  </si>
  <si>
    <t>The Calculator Worksheet provides a snap shot of the annual GHG impacts assuming all aspects of the proposed project is in place and operating.  All inputs are average annual values.</t>
  </si>
  <si>
    <t>Instructions:</t>
  </si>
  <si>
    <r>
      <rPr>
        <b/>
        <sz val="12"/>
        <color theme="1"/>
        <rFont val="Calibri"/>
        <family val="2"/>
        <scheme val="minor"/>
      </rPr>
      <t xml:space="preserve">Step 2. </t>
    </r>
    <r>
      <rPr>
        <sz val="12"/>
        <color theme="1"/>
        <rFont val="Calibri"/>
        <family val="2"/>
        <scheme val="minor"/>
      </rPr>
      <t>Part 1 Inputs to establish baseline year energy supply mix</t>
    </r>
  </si>
  <si>
    <r>
      <rPr>
        <b/>
        <sz val="12"/>
        <color theme="1"/>
        <rFont val="Calibri"/>
        <family val="2"/>
        <scheme val="minor"/>
      </rPr>
      <t>Step 3.</t>
    </r>
    <r>
      <rPr>
        <sz val="12"/>
        <color theme="1"/>
        <rFont val="Calibri"/>
        <family val="2"/>
        <scheme val="minor"/>
      </rPr>
      <t xml:space="preserve"> Part 2 Proposed Project(s) Data</t>
    </r>
  </si>
  <si>
    <r>
      <rPr>
        <b/>
        <sz val="12"/>
        <color theme="1"/>
        <rFont val="Calibri"/>
        <family val="2"/>
        <scheme val="minor"/>
      </rPr>
      <t xml:space="preserve">Step 4. </t>
    </r>
    <r>
      <rPr>
        <sz val="12"/>
        <color theme="1"/>
        <rFont val="Calibri"/>
        <family val="2"/>
        <scheme val="minor"/>
      </rPr>
      <t xml:space="preserve"> All values for the new energy supply mix are calculated</t>
    </r>
  </si>
  <si>
    <r>
      <rPr>
        <b/>
        <sz val="12"/>
        <color theme="1"/>
        <rFont val="Calibri"/>
        <family val="2"/>
        <scheme val="minor"/>
      </rPr>
      <t>Step 5</t>
    </r>
    <r>
      <rPr>
        <sz val="12"/>
        <color theme="1"/>
        <rFont val="Calibri"/>
        <family val="2"/>
        <scheme val="minor"/>
      </rPr>
      <t>.  All Greenhouse Gas Metrics are calculated</t>
    </r>
  </si>
  <si>
    <r>
      <rPr>
        <b/>
        <sz val="12"/>
        <color theme="1"/>
        <rFont val="Calibri"/>
        <family val="2"/>
        <scheme val="minor"/>
      </rPr>
      <t>Step 7.</t>
    </r>
    <r>
      <rPr>
        <sz val="12"/>
        <color theme="1"/>
        <rFont val="Calibri"/>
        <family val="2"/>
        <scheme val="minor"/>
      </rPr>
      <t xml:space="preserve">  Save Workbook and submit with application</t>
    </r>
  </si>
  <si>
    <t>If "ERROR" flags appear, please check and reenter your input values.</t>
  </si>
  <si>
    <t>Remaining New Zero Emission Supply to be Used for System Growth (MWh)</t>
  </si>
  <si>
    <t xml:space="preserve">New System Supply Mix </t>
  </si>
  <si>
    <t>Summary of Proposed Project(s) Output and Uses:</t>
  </si>
  <si>
    <t xml:space="preserve">   Replacement of Coal Generation </t>
  </si>
  <si>
    <t xml:space="preserve">   Replacement of Natural Gas Generation </t>
  </si>
  <si>
    <t xml:space="preserve">   Replacement of Purchased Coal Electricity </t>
  </si>
  <si>
    <t xml:space="preserve">   Replacement of Purchased NG Electricity </t>
  </si>
  <si>
    <t xml:space="preserve">   Replacement of Oil/Diesel Generation</t>
  </si>
  <si>
    <t>Zero Emission System Gen and Purchases to Meet Growth</t>
  </si>
  <si>
    <t>Zero Emission Gen and Purchases Applied to Phased Down Non Zero Emission Supply</t>
  </si>
  <si>
    <t>Zero Emissions Gen and Purchases Applied to Non Zero Emission Purchased Power</t>
  </si>
  <si>
    <t>Operational Impacts on the Baseline System - Uses of the Proposed New Zero Emission Project(s) Generation and Purchases</t>
  </si>
  <si>
    <t xml:space="preserve">   Input: Additions of New Zero Emission Generation and Purchases </t>
  </si>
  <si>
    <t xml:space="preserve">   Input: Phase Down of Non-Zero Emission Generation Assets</t>
  </si>
  <si>
    <t xml:space="preserve">   Input: Useful Life and Purchase Terms for New Non-Zero Emission Supply</t>
  </si>
  <si>
    <t xml:space="preserve">   Input: Reduction in Annual System Grid Losses</t>
  </si>
  <si>
    <t xml:space="preserve">   Input: Share of New Zero Emission Generation Applied to Phased Down Non-Zero Emission Generation </t>
  </si>
  <si>
    <t xml:space="preserve">   Input: Share of New Zero Emission Purchases Applied to Phased Down Non-Zero Emission Purchases</t>
  </si>
  <si>
    <t>Table 5.  Summary</t>
  </si>
  <si>
    <t xml:space="preserve">   Replacement of Purchased Bulk Grid Electricity</t>
  </si>
  <si>
    <t xml:space="preserve">   Input: Carbon Capture and Sequestration and Useful Life</t>
  </si>
  <si>
    <t xml:space="preserve">   Input: Proposed Project(s) Total Capital Cost and Total RUS Loan and Grant Funds Being Requested in this Application</t>
  </si>
  <si>
    <t xml:space="preserve">   Input: Total Generated Energy and its breakdown as specified</t>
  </si>
  <si>
    <t xml:space="preserve">   Input: Total Energy Purchases and its breakdown as specified</t>
  </si>
  <si>
    <t xml:space="preserve">   Input: Total System Grid Losses</t>
  </si>
  <si>
    <t xml:space="preserve">   Select: Baseline Year</t>
  </si>
  <si>
    <r>
      <rPr>
        <b/>
        <sz val="12"/>
        <color theme="1"/>
        <rFont val="Calibri"/>
        <family val="2"/>
        <scheme val="minor"/>
      </rPr>
      <t>Step 6.</t>
    </r>
    <r>
      <rPr>
        <sz val="12"/>
        <color theme="1"/>
        <rFont val="Calibri"/>
        <family val="2"/>
        <scheme val="minor"/>
      </rPr>
      <t xml:space="preserve">  Check Calculator Worksheet for "ERROR" flags.  Check and reenter your input values as needed.</t>
    </r>
  </si>
  <si>
    <t>Proposed New Renewables Power Purchases (MWh)</t>
  </si>
  <si>
    <t>Proposed New Nuclear Generation Power Purchases (MWh)</t>
  </si>
  <si>
    <t>Projects directly facilitate the phase down of existing non-zero emission generation from the asset base</t>
  </si>
  <si>
    <t>Cannot Exceed</t>
  </si>
  <si>
    <t>Uses of Zero Emission Supply (MWh):  Allocation New Zero Emission Supply (Table 1) to Replace Supply from Phasing Down Non-Zero Emission Supply Sources</t>
  </si>
  <si>
    <r>
      <rPr>
        <b/>
        <sz val="12"/>
        <color theme="1"/>
        <rFont val="Calibri"/>
        <family val="2"/>
        <scheme val="minor"/>
      </rPr>
      <t xml:space="preserve">   Additions and Replacements: </t>
    </r>
    <r>
      <rPr>
        <sz val="12"/>
        <color theme="1"/>
        <rFont val="Calibri"/>
        <family val="2"/>
        <scheme val="minor"/>
      </rPr>
      <t>What share of the zero emissions projects' output is additional generation (system growth) and what shares replace the phased out non-zero emission gen and purchases?</t>
    </r>
  </si>
  <si>
    <t>Remaining ZE Gen</t>
  </si>
  <si>
    <t>Annual Oil/Diesel Generation Purchases (MWh)</t>
  </si>
  <si>
    <t xml:space="preserve">  Oil/Diesel Share of Total Purchases (Not in Addition to Total Purchases)</t>
  </si>
  <si>
    <t>Remaining ZE Purchases</t>
  </si>
  <si>
    <r>
      <rPr>
        <b/>
        <sz val="12"/>
        <color theme="1"/>
        <rFont val="Calibri"/>
        <family val="2"/>
        <scheme val="minor"/>
      </rPr>
      <t>Table 2.</t>
    </r>
    <r>
      <rPr>
        <sz val="12"/>
        <color theme="1"/>
        <rFont val="Calibri"/>
        <family val="2"/>
        <scheme val="minor"/>
      </rPr>
      <t xml:space="preserve"> Proposed Project(s)</t>
    </r>
  </si>
  <si>
    <r>
      <rPr>
        <b/>
        <sz val="12"/>
        <color theme="1"/>
        <rFont val="Calibri"/>
        <family val="2"/>
        <scheme val="minor"/>
      </rPr>
      <t xml:space="preserve">Table 1. </t>
    </r>
    <r>
      <rPr>
        <sz val="12"/>
        <color theme="1"/>
        <rFont val="Calibri"/>
        <family val="2"/>
        <scheme val="minor"/>
      </rPr>
      <t>Proposed Project(s)</t>
    </r>
  </si>
  <si>
    <r>
      <rPr>
        <b/>
        <sz val="12"/>
        <color theme="1"/>
        <rFont val="Calibri"/>
        <family val="2"/>
        <scheme val="minor"/>
      </rPr>
      <t xml:space="preserve">Table 3. </t>
    </r>
    <r>
      <rPr>
        <sz val="12"/>
        <color theme="1"/>
        <rFont val="Calibri"/>
        <family val="2"/>
        <scheme val="minor"/>
      </rPr>
      <t>Proposed Project(s)</t>
    </r>
  </si>
  <si>
    <r>
      <rPr>
        <b/>
        <sz val="12"/>
        <color theme="1"/>
        <rFont val="Calibri"/>
        <family val="2"/>
        <scheme val="minor"/>
      </rPr>
      <t>Table 4.</t>
    </r>
    <r>
      <rPr>
        <sz val="12"/>
        <color theme="1"/>
        <rFont val="Calibri"/>
        <family val="2"/>
        <scheme val="minor"/>
      </rPr>
      <t xml:space="preserve"> Proposed Project(s)</t>
    </r>
  </si>
  <si>
    <t xml:space="preserve">                                                                                                       </t>
  </si>
  <si>
    <t xml:space="preserve">                                                                          </t>
  </si>
  <si>
    <t>Generation output reduced by fossil phase down that is not replaced with zero emission supply additions are assumed to be replaced by grid electricity purchases to meet minimum baseline service demands.</t>
  </si>
  <si>
    <t>Phase Down of Non-Zero Emission (Fossil) Generation Assets (Stranded Assets and Green Fuel Switching or Cofiring)</t>
  </si>
  <si>
    <t xml:space="preserve">      Enter Sum of All New Proposed Zero Emission Generation (MWh) and Sum of All New Zero Emission Electricity Purchases (MWh)</t>
  </si>
  <si>
    <t xml:space="preserve">      Enter Sum of the Non-Zero Emission Generation (MWh) Attributed to Stranded Assets and Green Fuel Switching or Cofiring</t>
  </si>
  <si>
    <t>aresur99</t>
  </si>
  <si>
    <t xml:space="preserve">  Sum of all renewable sources for electricity generation in the baseline year</t>
  </si>
  <si>
    <t>PROJECT NAME:</t>
  </si>
  <si>
    <r>
      <rPr>
        <b/>
        <sz val="12"/>
        <color theme="1"/>
        <rFont val="Calibri"/>
        <family val="2"/>
        <scheme val="minor"/>
      </rPr>
      <t>Step 1.</t>
    </r>
    <r>
      <rPr>
        <sz val="12"/>
        <color theme="1"/>
        <rFont val="Calibri"/>
        <family val="2"/>
        <scheme val="minor"/>
      </rPr>
      <t xml:space="preserve"> Identification Inputs: Eligible Entity Legal Name (Applicant) ; Project Name; and Date</t>
    </r>
  </si>
  <si>
    <t>ELIGIBLE ENTITY LEGAL NAME:</t>
  </si>
  <si>
    <r>
      <rPr>
        <b/>
        <sz val="12"/>
        <color theme="1"/>
        <rFont val="Calibri"/>
        <family val="2"/>
        <scheme val="minor"/>
      </rPr>
      <t>Generation System Data (2022)</t>
    </r>
    <r>
      <rPr>
        <sz val="12"/>
        <color theme="1"/>
        <rFont val="Calibri"/>
        <family val="2"/>
        <scheme val="minor"/>
      </rPr>
      <t xml:space="preserve"> – Based on Generating Assets You Currently Own and Operate and Electricity Purchases.  For assets you have partial ownership only include your share of the output. </t>
    </r>
  </si>
  <si>
    <t xml:space="preserve">The Worksheet uses the latest system data provided by the applicant (2022) as a baseline to calculate total GHG impacts (both reductions and avoided).  Other related metrics are calculated. </t>
  </si>
  <si>
    <t>Share of New Zero Emission Generation and Purchases Applied to Phased Down Non-Zero Emission Generation (MWh)</t>
  </si>
  <si>
    <t>Nuclear Gen</t>
  </si>
  <si>
    <t>Share of New Zero Emission Generation and Purchases Applied to Phased Down Non-Zero Emission Purchases (MWh)</t>
  </si>
  <si>
    <t>Renewables Gen</t>
  </si>
  <si>
    <t>Additional Bulk Grid Purchases/Natural Gas Necessary to Replace Any Phased Down Non-Zero Emission Supply that Was Not Covered by the New Zero Emission Supply (MWh)</t>
  </si>
  <si>
    <t xml:space="preserve">   Oil/Diesel Generation Purchases/Total Generation Supply (%)</t>
  </si>
  <si>
    <t xml:space="preserve">   Replacement of Purchased Oil/Diesel Electricity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</si>
</sst>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00"/>
  </numFmts>
  <fonts count="1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9" tint="-0.499984740745262"/>
      <name val="Calibri"/>
      <family val="2"/>
      <scheme val="minor"/>
    </font>
    <font>
      <b/>
      <sz val="12"/>
      <color theme="1"/>
      <name val="Calibri"/>
      <family val="2"/>
      <scheme val="minor"/>
    </font>
    <font>
      <b/>
      <sz val="12"/>
      <color rgb="FF000000"/>
      <name val="Calibri"/>
      <family val="2"/>
      <scheme val="minor"/>
    </font>
    <font>
      <u/>
      <sz val="12"/>
      <color theme="1"/>
      <name val="Calibri"/>
      <family val="2"/>
      <scheme val="minor"/>
    </font>
    <font>
      <sz val="11"/>
      <color theme="1"/>
      <name val="Calibri"/>
      <family val="2"/>
      <scheme val="minor"/>
    </font>
    <font>
      <b/>
      <sz val="12"/>
      <color rgb="FFFF0000"/>
      <name val="Calibri"/>
      <family val="2"/>
      <scheme val="minor"/>
    </font>
    <font>
      <b/>
      <u/>
      <sz val="12"/>
      <color theme="1"/>
      <name val="Calibri"/>
      <family val="2"/>
      <scheme val="minor"/>
    </font>
    <font>
      <sz val="12"/>
      <color rgb="FF000000"/>
      <name val="Calibri"/>
      <family val="2"/>
      <scheme val="minor"/>
    </font>
    <font>
      <sz val="11"/>
      <color theme="0"/>
      <name val="Calibri"/>
      <family val="2"/>
      <scheme val="minor"/>
    </font>
    <font>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9" tint="0.599963377788628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161">
    <xf numFmtId="0" fontId="0" fillId="0" borderId="0" xfId="0"/>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4" fillId="0" borderId="0" xfId="0" applyFont="1"/>
    <xf numFmtId="0" fontId="8" fillId="0" borderId="0" xfId="0" applyFont="1" applyAlignment="1">
      <alignment horizontal="right"/>
    </xf>
    <xf numFmtId="3" fontId="8" fillId="0" borderId="0" xfId="0" applyNumberFormat="1" applyFont="1"/>
    <xf numFmtId="164" fontId="8" fillId="0" borderId="0" xfId="1" applyNumberFormat="1" applyFont="1"/>
    <xf numFmtId="0" fontId="8" fillId="0" borderId="0" xfId="0" applyFont="1" applyAlignment="1">
      <alignment wrapText="1"/>
    </xf>
    <xf numFmtId="0" fontId="10" fillId="0" borderId="2" xfId="0" applyFont="1" applyBorder="1"/>
    <xf numFmtId="0" fontId="10" fillId="0" borderId="3" xfId="0" applyFont="1" applyBorder="1"/>
    <xf numFmtId="0" fontId="8" fillId="0" borderId="4" xfId="0" applyFont="1" applyBorder="1" applyAlignment="1">
      <alignment horizontal="right"/>
    </xf>
    <xf numFmtId="0" fontId="8" fillId="0" borderId="5" xfId="0" applyFont="1" applyBorder="1"/>
    <xf numFmtId="0" fontId="8" fillId="0" borderId="6" xfId="0" applyFont="1" applyBorder="1" applyAlignment="1">
      <alignment horizontal="right"/>
    </xf>
    <xf numFmtId="0" fontId="8" fillId="0" borderId="7" xfId="0" applyFont="1" applyBorder="1"/>
    <xf numFmtId="0" fontId="8" fillId="0" borderId="2" xfId="0" applyFont="1" applyBorder="1" applyAlignment="1">
      <alignment horizontal="right"/>
    </xf>
    <xf numFmtId="0" fontId="10" fillId="0" borderId="2" xfId="0" applyFont="1" applyBorder="1" applyAlignment="1">
      <alignment wrapText="1"/>
    </xf>
    <xf numFmtId="0" fontId="10" fillId="0" borderId="8" xfId="0" applyFont="1" applyBorder="1" applyAlignment="1">
      <alignment wrapText="1"/>
    </xf>
    <xf numFmtId="0" fontId="10" fillId="0" borderId="3" xfId="0" applyFont="1" applyBorder="1" applyAlignment="1">
      <alignment wrapText="1"/>
    </xf>
    <xf numFmtId="1" fontId="10" fillId="0" borderId="4" xfId="0" applyNumberFormat="1" applyFont="1" applyBorder="1"/>
    <xf numFmtId="166" fontId="10" fillId="0" borderId="0" xfId="0" applyNumberFormat="1" applyFont="1"/>
    <xf numFmtId="166" fontId="10" fillId="0" borderId="5" xfId="0" applyNumberFormat="1" applyFont="1" applyBorder="1"/>
    <xf numFmtId="0" fontId="10" fillId="0" borderId="4" xfId="0" applyFont="1" applyBorder="1"/>
    <xf numFmtId="0" fontId="10" fillId="0" borderId="5" xfId="0" applyFont="1" applyBorder="1"/>
    <xf numFmtId="0" fontId="10" fillId="0" borderId="7" xfId="0" applyFont="1" applyBorder="1"/>
    <xf numFmtId="164" fontId="8" fillId="3" borderId="0" xfId="0" applyNumberFormat="1" applyFont="1" applyFill="1"/>
    <xf numFmtId="164" fontId="8" fillId="0" borderId="0" xfId="0" applyNumberFormat="1" applyFont="1"/>
    <xf numFmtId="43" fontId="8" fillId="0" borderId="0" xfId="0" applyNumberFormat="1" applyFont="1"/>
    <xf numFmtId="2" fontId="8" fillId="0" borderId="0" xfId="0" applyNumberFormat="1" applyFont="1"/>
    <xf numFmtId="1" fontId="8" fillId="0" borderId="0" xfId="0" applyNumberFormat="1" applyFont="1"/>
    <xf numFmtId="0" fontId="8" fillId="0" borderId="0" xfId="0" applyFont="1" applyAlignment="1">
      <alignment horizontal="right" wrapText="1"/>
    </xf>
    <xf numFmtId="0" fontId="8" fillId="0" borderId="0" xfId="0" applyFont="1" applyAlignment="1">
      <alignment horizontal="left"/>
    </xf>
    <xf numFmtId="9" fontId="8" fillId="0" borderId="0" xfId="2" applyFont="1" applyAlignment="1">
      <alignment horizontal="right"/>
    </xf>
    <xf numFmtId="164" fontId="0" fillId="0" borderId="0" xfId="0" applyNumberFormat="1"/>
    <xf numFmtId="164" fontId="8" fillId="0" borderId="0" xfId="1" applyNumberFormat="1" applyFont="1" applyFill="1" applyBorder="1"/>
    <xf numFmtId="10" fontId="8" fillId="0" borderId="0" xfId="0" applyNumberFormat="1" applyFont="1" applyAlignment="1">
      <alignment horizontal="center"/>
    </xf>
    <xf numFmtId="0" fontId="10" fillId="0" borderId="10" xfId="0" applyFont="1" applyBorder="1"/>
    <xf numFmtId="0" fontId="10" fillId="0" borderId="11" xfId="0" applyFont="1" applyBorder="1"/>
    <xf numFmtId="0" fontId="10" fillId="0" borderId="12" xfId="0" applyFont="1" applyBorder="1"/>
    <xf numFmtId="164" fontId="10" fillId="0" borderId="0" xfId="0" applyNumberFormat="1" applyFont="1" applyAlignment="1">
      <alignment horizontal="right"/>
    </xf>
    <xf numFmtId="0" fontId="10" fillId="0" borderId="0" xfId="0" applyFont="1" applyAlignment="1">
      <alignment horizontal="left"/>
    </xf>
    <xf numFmtId="0" fontId="10" fillId="0" borderId="13" xfId="0" applyFont="1" applyBorder="1"/>
    <xf numFmtId="0" fontId="8" fillId="0" borderId="14" xfId="0" applyFont="1" applyBorder="1"/>
    <xf numFmtId="0" fontId="8" fillId="0" borderId="15" xfId="0" applyFont="1" applyBorder="1"/>
    <xf numFmtId="0" fontId="8" fillId="0" borderId="16" xfId="0" applyFont="1" applyBorder="1"/>
    <xf numFmtId="0" fontId="8" fillId="0" borderId="17" xfId="0" applyFont="1" applyBorder="1"/>
    <xf numFmtId="0" fontId="10" fillId="0" borderId="16" xfId="0" applyFont="1" applyBorder="1"/>
    <xf numFmtId="0" fontId="10" fillId="0" borderId="18" xfId="0" applyFont="1" applyBorder="1"/>
    <xf numFmtId="0" fontId="8" fillId="0" borderId="19" xfId="0" applyFont="1" applyBorder="1"/>
    <xf numFmtId="0" fontId="8" fillId="0" borderId="20" xfId="0" applyFont="1" applyBorder="1"/>
    <xf numFmtId="2" fontId="8" fillId="0" borderId="20" xfId="0" applyNumberFormat="1" applyFont="1" applyBorder="1"/>
    <xf numFmtId="0" fontId="8" fillId="0" borderId="14" xfId="0" applyFont="1" applyBorder="1" applyAlignment="1">
      <alignment horizontal="center"/>
    </xf>
    <xf numFmtId="0" fontId="8" fillId="0" borderId="15" xfId="0" applyFont="1" applyBorder="1" applyAlignment="1">
      <alignment horizontal="center"/>
    </xf>
    <xf numFmtId="0" fontId="10" fillId="0" borderId="13" xfId="0" applyFont="1" applyBorder="1" applyAlignment="1">
      <alignment horizontal="center"/>
    </xf>
    <xf numFmtId="0" fontId="15" fillId="0" borderId="0" xfId="0" applyFont="1"/>
    <xf numFmtId="0" fontId="8" fillId="4" borderId="21" xfId="0" applyFont="1" applyFill="1" applyBorder="1" applyAlignment="1">
      <alignment wrapText="1"/>
    </xf>
    <xf numFmtId="0" fontId="0" fillId="4" borderId="22" xfId="0" applyFill="1" applyBorder="1"/>
    <xf numFmtId="0" fontId="16" fillId="4" borderId="22" xfId="0" applyFont="1" applyFill="1" applyBorder="1" applyAlignment="1">
      <alignment vertical="center" wrapText="1"/>
    </xf>
    <xf numFmtId="0" fontId="16" fillId="4" borderId="23" xfId="0" applyFont="1" applyFill="1" applyBorder="1" applyAlignment="1">
      <alignment vertical="top" wrapText="1"/>
    </xf>
    <xf numFmtId="0" fontId="8" fillId="0" borderId="0" xfId="0" applyFont="1" applyAlignment="1">
      <alignment horizontal="center"/>
    </xf>
    <xf numFmtId="164" fontId="8" fillId="0" borderId="1" xfId="1" applyNumberFormat="1" applyFont="1" applyFill="1" applyBorder="1"/>
    <xf numFmtId="0" fontId="8" fillId="0" borderId="9" xfId="0" applyFont="1" applyBorder="1" applyAlignment="1">
      <alignment horizontal="right"/>
    </xf>
    <xf numFmtId="0" fontId="8" fillId="0" borderId="0" xfId="2" applyNumberFormat="1" applyFont="1" applyFill="1" applyBorder="1"/>
    <xf numFmtId="164" fontId="8" fillId="0" borderId="0" xfId="1" applyNumberFormat="1" applyFont="1" applyFill="1"/>
    <xf numFmtId="165" fontId="8" fillId="0" borderId="9" xfId="2" applyNumberFormat="1" applyFont="1" applyFill="1" applyBorder="1"/>
    <xf numFmtId="164" fontId="8" fillId="3" borderId="0" xfId="1" applyNumberFormat="1" applyFont="1" applyFill="1"/>
    <xf numFmtId="164" fontId="8" fillId="3" borderId="1" xfId="0" applyNumberFormat="1" applyFont="1" applyFill="1" applyBorder="1"/>
    <xf numFmtId="164" fontId="8" fillId="3" borderId="0" xfId="0" applyNumberFormat="1" applyFont="1" applyFill="1" applyAlignment="1">
      <alignment horizontal="right"/>
    </xf>
    <xf numFmtId="0" fontId="10" fillId="0" borderId="0" xfId="0" applyFont="1" applyAlignment="1">
      <alignment horizontal="right"/>
    </xf>
    <xf numFmtId="164" fontId="8" fillId="3" borderId="1" xfId="1" applyNumberFormat="1" applyFont="1" applyFill="1" applyBorder="1"/>
    <xf numFmtId="165" fontId="8" fillId="3" borderId="9" xfId="2" applyNumberFormat="1" applyFont="1" applyFill="1" applyBorder="1"/>
    <xf numFmtId="165" fontId="8" fillId="3" borderId="1" xfId="2" applyNumberFormat="1" applyFont="1" applyFill="1" applyBorder="1"/>
    <xf numFmtId="0" fontId="8" fillId="0" borderId="13" xfId="0" applyFont="1" applyBorder="1" applyAlignment="1">
      <alignment horizontal="left"/>
    </xf>
    <xf numFmtId="0" fontId="0" fillId="0" borderId="14" xfId="0" applyBorder="1"/>
    <xf numFmtId="0" fontId="8" fillId="0" borderId="16" xfId="0" applyFont="1" applyBorder="1" applyAlignment="1">
      <alignment horizontal="left"/>
    </xf>
    <xf numFmtId="0" fontId="8" fillId="0" borderId="18" xfId="0" applyFont="1" applyBorder="1" applyAlignment="1">
      <alignment horizontal="left"/>
    </xf>
    <xf numFmtId="0" fontId="0" fillId="0" borderId="19" xfId="0" applyBorder="1"/>
    <xf numFmtId="164" fontId="8" fillId="3" borderId="17" xfId="0" applyNumberFormat="1" applyFont="1" applyFill="1" applyBorder="1"/>
    <xf numFmtId="164" fontId="8" fillId="3" borderId="19" xfId="0" applyNumberFormat="1" applyFont="1" applyFill="1" applyBorder="1"/>
    <xf numFmtId="0" fontId="8" fillId="0" borderId="18" xfId="0" applyFont="1" applyBorder="1"/>
    <xf numFmtId="164" fontId="8" fillId="0" borderId="0" xfId="0" applyNumberFormat="1" applyFont="1" applyAlignment="1">
      <alignment horizontal="center"/>
    </xf>
    <xf numFmtId="0" fontId="8" fillId="0" borderId="0" xfId="0" applyFont="1" applyAlignment="1">
      <alignment horizontal="center" vertical="center"/>
    </xf>
    <xf numFmtId="164" fontId="8" fillId="0" borderId="14" xfId="0" applyNumberFormat="1" applyFont="1" applyBorder="1"/>
    <xf numFmtId="0" fontId="0" fillId="0" borderId="15" xfId="0" applyBorder="1"/>
    <xf numFmtId="0" fontId="8" fillId="0" borderId="17" xfId="0" applyFont="1" applyBorder="1" applyAlignment="1">
      <alignment horizontal="center"/>
    </xf>
    <xf numFmtId="164" fontId="8" fillId="0" borderId="15" xfId="0" applyNumberFormat="1" applyFont="1" applyBorder="1"/>
    <xf numFmtId="164" fontId="8" fillId="0" borderId="17" xfId="0" applyNumberFormat="1" applyFont="1" applyBorder="1" applyAlignment="1">
      <alignment horizontal="center"/>
    </xf>
    <xf numFmtId="164" fontId="10" fillId="0" borderId="14" xfId="0" applyNumberFormat="1" applyFont="1" applyBorder="1"/>
    <xf numFmtId="164" fontId="8" fillId="0" borderId="16" xfId="0" applyNumberFormat="1" applyFont="1" applyBorder="1"/>
    <xf numFmtId="164" fontId="10" fillId="3" borderId="0" xfId="0" applyNumberFormat="1" applyFont="1" applyFill="1"/>
    <xf numFmtId="164" fontId="10" fillId="3" borderId="1" xfId="0" applyNumberFormat="1" applyFont="1" applyFill="1" applyBorder="1"/>
    <xf numFmtId="165" fontId="10" fillId="3" borderId="1" xfId="0" applyNumberFormat="1" applyFont="1" applyFill="1" applyBorder="1"/>
    <xf numFmtId="164" fontId="10" fillId="3" borderId="20" xfId="0" applyNumberFormat="1" applyFont="1" applyFill="1" applyBorder="1"/>
    <xf numFmtId="164" fontId="10" fillId="3" borderId="1" xfId="0" applyNumberFormat="1" applyFont="1" applyFill="1" applyBorder="1" applyAlignment="1">
      <alignment horizontal="center"/>
    </xf>
    <xf numFmtId="164" fontId="10" fillId="3" borderId="24" xfId="1" applyNumberFormat="1" applyFont="1" applyFill="1" applyBorder="1"/>
    <xf numFmtId="164" fontId="8" fillId="3" borderId="9" xfId="1" applyNumberFormat="1" applyFont="1" applyFill="1" applyBorder="1"/>
    <xf numFmtId="164" fontId="8" fillId="3" borderId="25" xfId="1" applyNumberFormat="1" applyFont="1" applyFill="1" applyBorder="1"/>
    <xf numFmtId="164" fontId="8" fillId="3" borderId="24" xfId="1" applyNumberFormat="1" applyFont="1" applyFill="1" applyBorder="1"/>
    <xf numFmtId="165" fontId="8" fillId="3" borderId="26" xfId="2" applyNumberFormat="1" applyFont="1" applyFill="1" applyBorder="1"/>
    <xf numFmtId="165" fontId="8" fillId="0" borderId="0" xfId="2" applyNumberFormat="1" applyFont="1" applyFill="1" applyBorder="1"/>
    <xf numFmtId="164" fontId="10" fillId="0" borderId="0" xfId="0" applyNumberFormat="1" applyFont="1"/>
    <xf numFmtId="0" fontId="8" fillId="0" borderId="13" xfId="0" applyFont="1" applyBorder="1"/>
    <xf numFmtId="164" fontId="8" fillId="0" borderId="19" xfId="0" applyNumberFormat="1" applyFont="1" applyBorder="1"/>
    <xf numFmtId="164" fontId="10" fillId="3" borderId="17" xfId="1" applyNumberFormat="1" applyFont="1" applyFill="1" applyBorder="1"/>
    <xf numFmtId="164" fontId="10" fillId="3" borderId="1" xfId="1" applyNumberFormat="1" applyFont="1" applyFill="1" applyBorder="1"/>
    <xf numFmtId="0" fontId="8" fillId="0" borderId="15" xfId="0" applyFont="1" applyBorder="1" applyAlignment="1">
      <alignment horizontal="right" wrapText="1"/>
    </xf>
    <xf numFmtId="164" fontId="8" fillId="0" borderId="17" xfId="0" applyNumberFormat="1" applyFont="1" applyBorder="1" applyAlignment="1">
      <alignment horizontal="right" wrapText="1"/>
    </xf>
    <xf numFmtId="164" fontId="10" fillId="3" borderId="17" xfId="0" applyNumberFormat="1" applyFont="1" applyFill="1" applyBorder="1" applyAlignment="1">
      <alignment horizontal="right" wrapText="1"/>
    </xf>
    <xf numFmtId="164" fontId="8" fillId="3" borderId="0" xfId="0" applyNumberFormat="1" applyFont="1" applyFill="1" applyAlignment="1">
      <alignment horizontal="center"/>
    </xf>
    <xf numFmtId="164" fontId="10" fillId="0" borderId="0" xfId="0" applyNumberFormat="1" applyFont="1" applyAlignment="1">
      <alignment horizontal="right" wrapText="1"/>
    </xf>
    <xf numFmtId="164" fontId="8" fillId="0" borderId="0" xfId="2" applyNumberFormat="1" applyFont="1" applyFill="1" applyBorder="1"/>
    <xf numFmtId="164" fontId="10" fillId="0" borderId="0" xfId="1" applyNumberFormat="1" applyFont="1" applyFill="1" applyBorder="1" applyAlignment="1">
      <alignment horizontal="center"/>
    </xf>
    <xf numFmtId="164" fontId="10" fillId="0" borderId="20" xfId="0" applyNumberFormat="1" applyFont="1" applyBorder="1" applyAlignment="1">
      <alignment horizontal="right" wrapText="1"/>
    </xf>
    <xf numFmtId="0" fontId="10" fillId="0" borderId="0" xfId="0" applyFont="1" applyAlignment="1">
      <alignment horizontal="center"/>
    </xf>
    <xf numFmtId="164" fontId="10" fillId="0" borderId="0" xfId="0" applyNumberFormat="1" applyFont="1" applyAlignment="1">
      <alignment horizontal="center"/>
    </xf>
    <xf numFmtId="164" fontId="10" fillId="0" borderId="17" xfId="0" applyNumberFormat="1" applyFont="1" applyBorder="1"/>
    <xf numFmtId="164" fontId="10" fillId="3" borderId="19" xfId="0" applyNumberFormat="1" applyFont="1" applyFill="1" applyBorder="1"/>
    <xf numFmtId="164" fontId="10" fillId="3" borderId="19" xfId="1" applyNumberFormat="1" applyFont="1" applyFill="1" applyBorder="1"/>
    <xf numFmtId="0" fontId="10" fillId="0" borderId="19" xfId="0" applyFont="1" applyBorder="1"/>
    <xf numFmtId="164" fontId="10" fillId="3" borderId="15" xfId="1" applyNumberFormat="1" applyFont="1" applyFill="1" applyBorder="1"/>
    <xf numFmtId="164" fontId="10" fillId="3" borderId="17" xfId="0" applyNumberFormat="1" applyFont="1" applyFill="1" applyBorder="1"/>
    <xf numFmtId="164" fontId="10" fillId="3" borderId="15" xfId="0" applyNumberFormat="1" applyFont="1" applyFill="1" applyBorder="1"/>
    <xf numFmtId="0" fontId="8" fillId="0" borderId="0" xfId="1" applyNumberFormat="1" applyFont="1"/>
    <xf numFmtId="0" fontId="10" fillId="4" borderId="9" xfId="0" applyFont="1" applyFill="1" applyBorder="1"/>
    <xf numFmtId="0" fontId="8" fillId="0" borderId="25" xfId="0" applyFont="1" applyBorder="1"/>
    <xf numFmtId="0" fontId="8" fillId="0" borderId="24" xfId="0" applyFont="1" applyBorder="1"/>
    <xf numFmtId="0" fontId="7" fillId="0" borderId="0" xfId="0" applyFont="1"/>
    <xf numFmtId="14" fontId="8" fillId="2" borderId="0" xfId="0" applyNumberFormat="1" applyFont="1" applyFill="1" applyAlignment="1" applyProtection="1">
      <alignment horizontal="left" vertical="center"/>
      <protection locked="0"/>
    </xf>
    <xf numFmtId="164" fontId="8" fillId="2" borderId="1" xfId="1" applyNumberFormat="1" applyFont="1" applyFill="1" applyBorder="1" applyProtection="1">
      <protection locked="0"/>
    </xf>
    <xf numFmtId="0" fontId="8" fillId="2" borderId="1" xfId="0" applyFont="1" applyFill="1" applyBorder="1" applyAlignment="1" applyProtection="1">
      <alignment horizontal="right"/>
      <protection locked="0"/>
    </xf>
    <xf numFmtId="164" fontId="8" fillId="2" borderId="1" xfId="1" applyNumberFormat="1" applyFont="1" applyFill="1" applyBorder="1" applyAlignment="1" applyProtection="1">
      <alignment horizontal="right"/>
      <protection locked="0"/>
    </xf>
    <xf numFmtId="164" fontId="8" fillId="2" borderId="1" xfId="0" applyNumberFormat="1" applyFont="1" applyFill="1" applyBorder="1" applyProtection="1">
      <protection locked="0"/>
    </xf>
    <xf numFmtId="165" fontId="8" fillId="5" borderId="9" xfId="2" applyNumberFormat="1" applyFont="1" applyFill="1" applyBorder="1"/>
    <xf numFmtId="165" fontId="6" fillId="3" borderId="26" xfId="2" applyNumberFormat="1" applyFont="1" applyFill="1" applyBorder="1"/>
    <xf numFmtId="165" fontId="6" fillId="3" borderId="1" xfId="2" applyNumberFormat="1" applyFont="1" applyFill="1" applyBorder="1"/>
    <xf numFmtId="165" fontId="6" fillId="5" borderId="1" xfId="0" applyNumberFormat="1" applyFont="1" applyFill="1" applyBorder="1"/>
    <xf numFmtId="0" fontId="17" fillId="0" borderId="0" xfId="0" applyFont="1" applyProtection="1">
      <protection locked="0"/>
    </xf>
    <xf numFmtId="0" fontId="5" fillId="0" borderId="0" xfId="0" applyFont="1"/>
    <xf numFmtId="0" fontId="4" fillId="0" borderId="25" xfId="0" applyFont="1" applyBorder="1"/>
    <xf numFmtId="0" fontId="10" fillId="0" borderId="1" xfId="0" applyFont="1" applyBorder="1"/>
    <xf numFmtId="0" fontId="3" fillId="0" borderId="0" xfId="0" applyFont="1"/>
    <xf numFmtId="0" fontId="3" fillId="0" borderId="0" xfId="0" applyFont="1" applyAlignment="1">
      <alignment wrapText="1"/>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vertical="center"/>
    </xf>
    <xf numFmtId="0" fontId="2" fillId="0" borderId="13" xfId="0" applyFont="1" applyBorder="1" applyAlignment="1">
      <alignment horizontal="left"/>
    </xf>
    <xf numFmtId="164" fontId="2" fillId="3" borderId="0" xfId="0" applyNumberFormat="1" applyFont="1" applyFill="1"/>
    <xf numFmtId="164" fontId="2" fillId="3" borderId="1" xfId="0" applyNumberFormat="1" applyFont="1" applyFill="1" applyBorder="1"/>
    <xf numFmtId="164" fontId="2" fillId="3" borderId="24" xfId="1" applyNumberFormat="1" applyFont="1" applyFill="1" applyBorder="1"/>
    <xf numFmtId="164" fontId="2" fillId="3" borderId="18" xfId="1" applyNumberFormat="1" applyFont="1" applyFill="1" applyBorder="1"/>
    <xf numFmtId="164" fontId="2" fillId="3" borderId="27" xfId="0" applyNumberFormat="1" applyFont="1" applyFill="1" applyBorder="1"/>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center"/>
    </xf>
    <xf numFmtId="1" fontId="2" fillId="2" borderId="1" xfId="0" applyNumberFormat="1" applyFont="1" applyFill="1" applyBorder="1" applyProtection="1">
      <protection locked="0"/>
    </xf>
    <xf numFmtId="164" fontId="2" fillId="2" borderId="1" xfId="1" applyNumberFormat="1" applyFont="1" applyFill="1" applyBorder="1" applyProtection="1">
      <protection locked="0"/>
    </xf>
    <xf numFmtId="0" fontId="2" fillId="2" borderId="0" xfId="0" applyFont="1" applyFill="1" applyProtection="1">
      <protection locked="0"/>
    </xf>
    <xf numFmtId="0" fontId="8" fillId="2" borderId="0" xfId="0" applyFont="1" applyFill="1" applyAlignment="1" applyProtection="1">
      <alignment horizontal="left" vertical="center" wrapText="1"/>
      <protection locked="0"/>
    </xf>
    <xf numFmtId="14" fontId="8" fillId="2" borderId="0" xfId="0" applyNumberFormat="1" applyFont="1" applyFill="1" applyAlignment="1" applyProtection="1">
      <alignment horizontal="left" vertical="center"/>
      <protection locked="0"/>
    </xf>
    <xf numFmtId="0" fontId="18" fillId="6" borderId="0" xfId="0" applyFont="1" applyFill="1" applyAlignment="1" applyProtection="1">
      <alignment horizontal="left" vertical="top" wrapText="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396240</xdr:colOff>
      <xdr:row>11</xdr:row>
      <xdr:rowOff>38100</xdr:rowOff>
    </xdr:from>
    <xdr:to>
      <xdr:col>1</xdr:col>
      <xdr:colOff>518160</xdr:colOff>
      <xdr:row>11</xdr:row>
      <xdr:rowOff>167640</xdr:rowOff>
    </xdr:to>
    <xdr:sp macro="" textlink="">
      <xdr:nvSpPr>
        <xdr:cNvPr id="4" name="Star: 5 Points 3">
          <a:extLst>
            <a:ext uri="{FF2B5EF4-FFF2-40B4-BE49-F238E27FC236}">
              <a16:creationId xmlns:a16="http://schemas.microsoft.com/office/drawing/2014/main" id="{AFF54C74-649C-11C3-B325-DF0B91E30CEC}"/>
            </a:ext>
          </a:extLst>
        </xdr:cNvPr>
        <xdr:cNvSpPr/>
      </xdr:nvSpPr>
      <xdr:spPr>
        <a:xfrm>
          <a:off x="1005840" y="2171700"/>
          <a:ext cx="121920" cy="12954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396240</xdr:colOff>
      <xdr:row>12</xdr:row>
      <xdr:rowOff>45720</xdr:rowOff>
    </xdr:from>
    <xdr:to>
      <xdr:col>1</xdr:col>
      <xdr:colOff>518160</xdr:colOff>
      <xdr:row>12</xdr:row>
      <xdr:rowOff>175260</xdr:rowOff>
    </xdr:to>
    <xdr:sp macro="" textlink="">
      <xdr:nvSpPr>
        <xdr:cNvPr id="5" name="Star: 5 Points 4">
          <a:extLst>
            <a:ext uri="{FF2B5EF4-FFF2-40B4-BE49-F238E27FC236}">
              <a16:creationId xmlns:a16="http://schemas.microsoft.com/office/drawing/2014/main" id="{67CA8B02-A10A-46C6-96BD-37FCC8D43771}"/>
            </a:ext>
          </a:extLst>
        </xdr:cNvPr>
        <xdr:cNvSpPr/>
      </xdr:nvSpPr>
      <xdr:spPr>
        <a:xfrm>
          <a:off x="1005840" y="2377440"/>
          <a:ext cx="121920" cy="12954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403860</xdr:colOff>
      <xdr:row>13</xdr:row>
      <xdr:rowOff>45720</xdr:rowOff>
    </xdr:from>
    <xdr:to>
      <xdr:col>1</xdr:col>
      <xdr:colOff>525780</xdr:colOff>
      <xdr:row>13</xdr:row>
      <xdr:rowOff>175260</xdr:rowOff>
    </xdr:to>
    <xdr:sp macro="" textlink="">
      <xdr:nvSpPr>
        <xdr:cNvPr id="6" name="Star: 5 Points 5">
          <a:extLst>
            <a:ext uri="{FF2B5EF4-FFF2-40B4-BE49-F238E27FC236}">
              <a16:creationId xmlns:a16="http://schemas.microsoft.com/office/drawing/2014/main" id="{BF0AA690-D4D2-4E13-8E96-FCA2D53BA42A}"/>
            </a:ext>
          </a:extLst>
        </xdr:cNvPr>
        <xdr:cNvSpPr/>
      </xdr:nvSpPr>
      <xdr:spPr>
        <a:xfrm>
          <a:off x="1013460" y="2575560"/>
          <a:ext cx="121920" cy="12954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396240</xdr:colOff>
      <xdr:row>15</xdr:row>
      <xdr:rowOff>38100</xdr:rowOff>
    </xdr:from>
    <xdr:to>
      <xdr:col>1</xdr:col>
      <xdr:colOff>518160</xdr:colOff>
      <xdr:row>15</xdr:row>
      <xdr:rowOff>167640</xdr:rowOff>
    </xdr:to>
    <xdr:sp macro="" textlink="">
      <xdr:nvSpPr>
        <xdr:cNvPr id="8" name="Star: 5 Points 7">
          <a:extLst>
            <a:ext uri="{FF2B5EF4-FFF2-40B4-BE49-F238E27FC236}">
              <a16:creationId xmlns:a16="http://schemas.microsoft.com/office/drawing/2014/main" id="{0C09A854-E595-4129-95FC-5192AA1257B2}"/>
            </a:ext>
          </a:extLst>
        </xdr:cNvPr>
        <xdr:cNvSpPr/>
      </xdr:nvSpPr>
      <xdr:spPr>
        <a:xfrm>
          <a:off x="1005840" y="2964180"/>
          <a:ext cx="121920" cy="12954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396240</xdr:colOff>
      <xdr:row>14</xdr:row>
      <xdr:rowOff>45720</xdr:rowOff>
    </xdr:from>
    <xdr:to>
      <xdr:col>1</xdr:col>
      <xdr:colOff>518160</xdr:colOff>
      <xdr:row>14</xdr:row>
      <xdr:rowOff>175260</xdr:rowOff>
    </xdr:to>
    <xdr:sp macro="" textlink="">
      <xdr:nvSpPr>
        <xdr:cNvPr id="10" name="Star: 5 Points 9">
          <a:extLst>
            <a:ext uri="{FF2B5EF4-FFF2-40B4-BE49-F238E27FC236}">
              <a16:creationId xmlns:a16="http://schemas.microsoft.com/office/drawing/2014/main" id="{44B59483-F1C9-44D1-A9F6-D85DFFC27B08}"/>
            </a:ext>
          </a:extLst>
        </xdr:cNvPr>
        <xdr:cNvSpPr/>
      </xdr:nvSpPr>
      <xdr:spPr>
        <a:xfrm>
          <a:off x="1005840" y="2773680"/>
          <a:ext cx="121920" cy="12954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1B2D2-E8B8-41C9-B6DB-357B4B799D35}">
  <dimension ref="B2:R72"/>
  <sheetViews>
    <sheetView tabSelected="1" workbookViewId="0">
      <selection activeCell="C64" sqref="C64"/>
    </sheetView>
  </sheetViews>
  <sheetFormatPr defaultRowHeight="15" x14ac:dyDescent="0.25"/>
  <cols>
    <col min="3" max="3" width="128.85546875" customWidth="1"/>
  </cols>
  <sheetData>
    <row r="2" spans="2:3" ht="15.75" x14ac:dyDescent="0.25">
      <c r="B2" s="2" t="s">
        <v>0</v>
      </c>
    </row>
    <row r="4" spans="2:3" ht="15.75" x14ac:dyDescent="0.25">
      <c r="B4" s="3" t="s">
        <v>3</v>
      </c>
    </row>
    <row r="6" spans="2:3" ht="15.75" x14ac:dyDescent="0.25">
      <c r="B6" s="3" t="s">
        <v>1</v>
      </c>
    </row>
    <row r="7" spans="2:3" ht="15.75" x14ac:dyDescent="0.25">
      <c r="B7" s="4" t="s">
        <v>130</v>
      </c>
    </row>
    <row r="9" spans="2:3" ht="15.75" x14ac:dyDescent="0.25">
      <c r="B9" s="4" t="s">
        <v>4</v>
      </c>
    </row>
    <row r="11" spans="2:3" ht="15.75" x14ac:dyDescent="0.25">
      <c r="B11" s="56" t="s">
        <v>2</v>
      </c>
    </row>
    <row r="12" spans="2:3" ht="15.75" thickBot="1" x14ac:dyDescent="0.3"/>
    <row r="13" spans="2:3" ht="48" thickTop="1" x14ac:dyDescent="0.25">
      <c r="C13" s="57" t="s">
        <v>114</v>
      </c>
    </row>
    <row r="14" spans="2:3" x14ac:dyDescent="0.25">
      <c r="C14" s="58"/>
    </row>
    <row r="15" spans="2:3" ht="94.5" x14ac:dyDescent="0.25">
      <c r="C15" s="59" t="s">
        <v>175</v>
      </c>
    </row>
    <row r="16" spans="2:3" x14ac:dyDescent="0.25">
      <c r="C16" s="58"/>
    </row>
    <row r="17" spans="2:7" ht="95.25" thickBot="1" x14ac:dyDescent="0.3">
      <c r="C17" s="60" t="s">
        <v>115</v>
      </c>
    </row>
    <row r="18" spans="2:7" ht="15.75" thickTop="1" x14ac:dyDescent="0.25"/>
    <row r="20" spans="2:7" ht="15.75" x14ac:dyDescent="0.25">
      <c r="B20" s="5" t="s">
        <v>85</v>
      </c>
    </row>
    <row r="21" spans="2:7" ht="15.75" x14ac:dyDescent="0.25">
      <c r="C21" s="1" t="s">
        <v>82</v>
      </c>
    </row>
    <row r="22" spans="2:7" ht="31.5" x14ac:dyDescent="0.25">
      <c r="C22" s="143" t="s">
        <v>283</v>
      </c>
    </row>
    <row r="23" spans="2:7" ht="15.75" x14ac:dyDescent="0.25">
      <c r="C23" s="1" t="s">
        <v>83</v>
      </c>
      <c r="D23" s="1"/>
      <c r="E23" s="1"/>
      <c r="F23" s="1"/>
      <c r="G23" s="1"/>
    </row>
    <row r="24" spans="2:7" ht="31.5" x14ac:dyDescent="0.25">
      <c r="C24" s="10" t="s">
        <v>222</v>
      </c>
      <c r="D24" s="1"/>
      <c r="E24" s="1"/>
      <c r="F24" s="1"/>
      <c r="G24" s="1"/>
    </row>
    <row r="25" spans="2:7" ht="15.75" x14ac:dyDescent="0.25">
      <c r="C25" s="1" t="s">
        <v>113</v>
      </c>
      <c r="D25" s="1"/>
      <c r="E25" s="1"/>
      <c r="F25" s="1"/>
      <c r="G25" s="1"/>
    </row>
    <row r="26" spans="2:7" ht="15.75" x14ac:dyDescent="0.25">
      <c r="B26" s="5"/>
      <c r="C26" s="1" t="s">
        <v>105</v>
      </c>
      <c r="D26" s="1"/>
      <c r="E26" s="1"/>
      <c r="F26" s="1"/>
      <c r="G26" s="1"/>
    </row>
    <row r="27" spans="2:7" ht="15.75" x14ac:dyDescent="0.25">
      <c r="B27" s="5"/>
      <c r="C27" s="1" t="s">
        <v>229</v>
      </c>
      <c r="D27" s="1"/>
      <c r="E27" s="1"/>
      <c r="F27" s="1"/>
      <c r="G27" s="1"/>
    </row>
    <row r="28" spans="2:7" ht="15.75" x14ac:dyDescent="0.25">
      <c r="B28" s="5"/>
      <c r="C28" s="125" t="s">
        <v>223</v>
      </c>
      <c r="D28" s="1"/>
      <c r="E28" s="1"/>
      <c r="F28" s="1"/>
      <c r="G28" s="1"/>
    </row>
    <row r="29" spans="2:7" ht="15.75" x14ac:dyDescent="0.25">
      <c r="B29" s="5"/>
      <c r="C29" s="140" t="s">
        <v>280</v>
      </c>
      <c r="D29" s="1"/>
      <c r="E29" s="1"/>
      <c r="F29" s="1"/>
      <c r="G29" s="1"/>
    </row>
    <row r="30" spans="2:7" ht="15.75" x14ac:dyDescent="0.25">
      <c r="B30" s="5"/>
      <c r="C30" s="126" t="s">
        <v>224</v>
      </c>
      <c r="D30" s="1"/>
      <c r="E30" s="1"/>
      <c r="F30" s="1"/>
      <c r="G30" s="1"/>
    </row>
    <row r="31" spans="2:7" ht="15.75" x14ac:dyDescent="0.25">
      <c r="B31" s="5"/>
      <c r="C31" s="126" t="s">
        <v>255</v>
      </c>
      <c r="D31" s="1"/>
      <c r="E31" s="1"/>
      <c r="F31" s="1"/>
      <c r="G31" s="1"/>
    </row>
    <row r="32" spans="2:7" ht="15.75" x14ac:dyDescent="0.25">
      <c r="B32" s="5"/>
      <c r="C32" s="126" t="s">
        <v>252</v>
      </c>
      <c r="D32" s="1"/>
      <c r="E32" s="1"/>
      <c r="F32" s="1"/>
      <c r="G32" s="1"/>
    </row>
    <row r="33" spans="2:7" ht="15.75" x14ac:dyDescent="0.25">
      <c r="B33" s="5"/>
      <c r="C33" s="126" t="s">
        <v>253</v>
      </c>
      <c r="D33" s="1"/>
      <c r="E33" s="1"/>
      <c r="F33" s="1"/>
      <c r="G33" s="1"/>
    </row>
    <row r="34" spans="2:7" ht="15.75" x14ac:dyDescent="0.25">
      <c r="B34" s="5"/>
      <c r="C34" s="126" t="s">
        <v>254</v>
      </c>
      <c r="D34" s="1"/>
      <c r="E34" s="1"/>
      <c r="F34" s="1"/>
      <c r="G34" s="1"/>
    </row>
    <row r="35" spans="2:7" ht="15.75" x14ac:dyDescent="0.25">
      <c r="B35" s="5"/>
      <c r="C35" s="126" t="s">
        <v>225</v>
      </c>
      <c r="D35" s="1"/>
      <c r="E35" s="1"/>
      <c r="F35" s="1"/>
      <c r="G35" s="1"/>
    </row>
    <row r="36" spans="2:7" ht="15.75" x14ac:dyDescent="0.25">
      <c r="B36" s="5"/>
      <c r="C36" s="126" t="s">
        <v>251</v>
      </c>
      <c r="D36" s="1"/>
      <c r="E36" s="1"/>
      <c r="F36" s="1"/>
      <c r="G36" s="1"/>
    </row>
    <row r="37" spans="2:7" ht="15.75" x14ac:dyDescent="0.25">
      <c r="B37" s="5"/>
      <c r="C37" s="126" t="s">
        <v>242</v>
      </c>
      <c r="D37" s="1"/>
      <c r="E37" s="1"/>
      <c r="F37" s="1"/>
      <c r="G37" s="1"/>
    </row>
    <row r="38" spans="2:7" ht="15.75" x14ac:dyDescent="0.25">
      <c r="B38" s="5"/>
      <c r="C38" s="126" t="s">
        <v>275</v>
      </c>
      <c r="D38" s="1"/>
      <c r="E38" s="1"/>
      <c r="F38" s="1"/>
      <c r="G38" s="1"/>
    </row>
    <row r="39" spans="2:7" ht="15.75" x14ac:dyDescent="0.25">
      <c r="B39" s="5"/>
      <c r="C39" s="126" t="s">
        <v>243</v>
      </c>
      <c r="D39" s="1"/>
      <c r="E39" s="1"/>
      <c r="F39" s="1"/>
      <c r="G39" s="1"/>
    </row>
    <row r="40" spans="2:7" ht="15.75" x14ac:dyDescent="0.25">
      <c r="B40" s="5"/>
      <c r="C40" s="126" t="s">
        <v>276</v>
      </c>
      <c r="D40" s="1"/>
      <c r="E40" s="1"/>
      <c r="F40" s="1"/>
      <c r="G40" s="1"/>
    </row>
    <row r="41" spans="2:7" ht="15.75" x14ac:dyDescent="0.25">
      <c r="B41" s="5"/>
      <c r="C41" s="126" t="s">
        <v>244</v>
      </c>
      <c r="D41" s="1"/>
      <c r="E41" s="1"/>
      <c r="F41" s="1"/>
      <c r="G41" s="1"/>
    </row>
    <row r="42" spans="2:7" ht="15.75" x14ac:dyDescent="0.25">
      <c r="B42" s="5"/>
      <c r="C42" s="126" t="s">
        <v>250</v>
      </c>
      <c r="D42" s="1"/>
      <c r="E42" s="1"/>
      <c r="F42" s="1"/>
      <c r="G42" s="1"/>
    </row>
    <row r="43" spans="2:7" ht="15.75" x14ac:dyDescent="0.25">
      <c r="B43" s="5"/>
      <c r="C43" s="126" t="s">
        <v>245</v>
      </c>
      <c r="D43" s="1"/>
      <c r="E43" s="1"/>
      <c r="F43" s="1"/>
      <c r="G43" s="1"/>
    </row>
    <row r="44" spans="2:7" ht="15.75" x14ac:dyDescent="0.25">
      <c r="B44" s="5"/>
      <c r="C44" s="126" t="s">
        <v>246</v>
      </c>
      <c r="D44" s="1"/>
      <c r="E44" s="1"/>
      <c r="F44" s="1"/>
      <c r="G44" s="1"/>
    </row>
    <row r="45" spans="2:7" ht="15.75" x14ac:dyDescent="0.25">
      <c r="B45" s="5"/>
      <c r="C45" s="126" t="s">
        <v>247</v>
      </c>
      <c r="D45" s="1"/>
      <c r="E45" s="1"/>
      <c r="F45" s="1"/>
      <c r="G45" s="1"/>
    </row>
    <row r="46" spans="2:7" ht="15.75" x14ac:dyDescent="0.25">
      <c r="B46" s="5"/>
      <c r="C46" s="126" t="s">
        <v>226</v>
      </c>
      <c r="D46" s="1"/>
      <c r="E46" s="1"/>
      <c r="F46" s="1"/>
      <c r="G46" s="1"/>
    </row>
    <row r="47" spans="2:7" ht="15.75" x14ac:dyDescent="0.25">
      <c r="B47" s="5"/>
      <c r="C47" s="126" t="s">
        <v>227</v>
      </c>
      <c r="D47" s="1"/>
      <c r="E47" s="1"/>
      <c r="F47" s="1"/>
      <c r="G47" s="1"/>
    </row>
    <row r="48" spans="2:7" ht="15.75" x14ac:dyDescent="0.25">
      <c r="B48" s="5"/>
      <c r="C48" s="126" t="s">
        <v>256</v>
      </c>
      <c r="D48" s="1"/>
      <c r="E48" s="1"/>
      <c r="F48" s="1"/>
      <c r="G48" s="1"/>
    </row>
    <row r="49" spans="2:18" ht="15.75" x14ac:dyDescent="0.25">
      <c r="B49" s="5"/>
      <c r="C49" s="127" t="s">
        <v>228</v>
      </c>
      <c r="D49" s="1"/>
      <c r="E49" s="1"/>
      <c r="F49" s="1"/>
      <c r="G49" s="1"/>
    </row>
    <row r="50" spans="2:18" ht="15.75" x14ac:dyDescent="0.25">
      <c r="B50" s="5"/>
      <c r="C50" s="1"/>
      <c r="D50" s="1"/>
      <c r="E50" s="1"/>
      <c r="F50" s="1"/>
      <c r="G50" s="1"/>
    </row>
    <row r="51" spans="2:18" ht="15.75" x14ac:dyDescent="0.25">
      <c r="B51" s="1"/>
      <c r="C51" s="1" t="s">
        <v>219</v>
      </c>
      <c r="D51" s="1"/>
      <c r="E51" s="1"/>
      <c r="F51" s="1"/>
      <c r="G51" s="1"/>
    </row>
    <row r="52" spans="2:18" ht="15.75" x14ac:dyDescent="0.25">
      <c r="B52" s="5" t="s">
        <v>86</v>
      </c>
      <c r="C52" s="1"/>
      <c r="D52" s="1"/>
      <c r="E52" s="1"/>
      <c r="F52" s="1"/>
      <c r="G52" s="1"/>
    </row>
    <row r="53" spans="2:18" ht="31.5" x14ac:dyDescent="0.25">
      <c r="C53" s="10" t="s">
        <v>84</v>
      </c>
      <c r="D53" s="1"/>
      <c r="E53" s="1"/>
      <c r="F53" s="1"/>
      <c r="G53" s="1"/>
      <c r="R53" s="1"/>
    </row>
    <row r="54" spans="2:18" ht="15.75" x14ac:dyDescent="0.25">
      <c r="B54" s="1"/>
      <c r="C54" s="1" t="s">
        <v>81</v>
      </c>
      <c r="D54" s="1"/>
      <c r="E54" s="1"/>
      <c r="F54" s="1"/>
      <c r="G54" s="1"/>
      <c r="R54" s="1"/>
    </row>
    <row r="55" spans="2:18" ht="15.75" x14ac:dyDescent="0.25">
      <c r="B55" s="1"/>
      <c r="C55" s="1"/>
      <c r="D55" s="1"/>
      <c r="E55" s="1"/>
      <c r="F55" s="1"/>
      <c r="G55" s="1"/>
      <c r="R55" s="1"/>
    </row>
    <row r="56" spans="2:18" ht="15.75" x14ac:dyDescent="0.25">
      <c r="C56" s="1"/>
      <c r="D56" s="1"/>
      <c r="E56" s="1"/>
      <c r="F56" s="1"/>
      <c r="G56" s="1"/>
    </row>
    <row r="57" spans="2:18" ht="15.75" x14ac:dyDescent="0.25">
      <c r="B57" s="5" t="s">
        <v>87</v>
      </c>
      <c r="H57" s="1"/>
      <c r="I57" s="1"/>
      <c r="J57" s="1"/>
      <c r="K57" s="1"/>
      <c r="L57" s="1"/>
      <c r="M57" s="1"/>
      <c r="N57" s="1"/>
      <c r="O57" s="1"/>
      <c r="P57" s="1"/>
      <c r="Q57" s="1"/>
    </row>
    <row r="58" spans="2:18" ht="31.5" x14ac:dyDescent="0.25">
      <c r="C58" s="10" t="s">
        <v>16</v>
      </c>
      <c r="H58" s="1"/>
      <c r="I58" s="1"/>
      <c r="J58" s="1"/>
      <c r="K58" s="1"/>
      <c r="L58" s="1"/>
      <c r="M58" s="1"/>
      <c r="N58" s="1"/>
      <c r="O58" s="1"/>
      <c r="P58" s="1"/>
      <c r="Q58" s="1"/>
      <c r="R58" s="1"/>
    </row>
    <row r="59" spans="2:18" ht="15.75" x14ac:dyDescent="0.25">
      <c r="C59" s="1" t="s">
        <v>116</v>
      </c>
      <c r="H59" s="1"/>
      <c r="I59" s="1"/>
      <c r="J59" s="1"/>
      <c r="K59" s="1"/>
      <c r="L59" s="1"/>
      <c r="M59" s="1"/>
      <c r="N59" s="1"/>
      <c r="O59" s="1"/>
      <c r="P59" s="1"/>
      <c r="Q59" s="1"/>
      <c r="R59" s="1"/>
    </row>
    <row r="60" spans="2:18" ht="15.75" x14ac:dyDescent="0.25">
      <c r="C60" s="1"/>
      <c r="H60" s="1"/>
      <c r="I60" s="1"/>
      <c r="J60" s="1"/>
      <c r="K60" s="1"/>
      <c r="L60" s="1"/>
      <c r="M60" s="1"/>
      <c r="N60" s="1"/>
      <c r="O60" s="1"/>
      <c r="P60" s="1"/>
      <c r="Q60" s="1"/>
      <c r="R60" s="1"/>
    </row>
    <row r="61" spans="2:18" ht="15.75" x14ac:dyDescent="0.25">
      <c r="H61" s="1"/>
      <c r="I61" s="1"/>
      <c r="J61" s="1"/>
      <c r="K61" s="1"/>
      <c r="L61" s="1"/>
      <c r="M61" s="1"/>
      <c r="N61" s="1"/>
      <c r="O61" s="1"/>
      <c r="P61" s="1"/>
      <c r="Q61" s="1"/>
      <c r="R61" s="1"/>
    </row>
    <row r="62" spans="2:18" ht="15.75" x14ac:dyDescent="0.25">
      <c r="B62" s="3" t="s">
        <v>88</v>
      </c>
      <c r="C62" s="1"/>
      <c r="D62" s="1"/>
      <c r="E62" s="1"/>
      <c r="F62" s="1"/>
      <c r="G62" s="1"/>
      <c r="H62" s="1"/>
      <c r="I62" s="1"/>
      <c r="J62" s="1"/>
      <c r="K62" s="1"/>
      <c r="L62" s="1"/>
      <c r="M62" s="1"/>
      <c r="N62" s="1"/>
      <c r="O62" s="1"/>
      <c r="P62" s="1"/>
      <c r="Q62" s="1"/>
      <c r="R62" s="1"/>
    </row>
    <row r="63" spans="2:18" ht="15.75" x14ac:dyDescent="0.25">
      <c r="B63" s="6" t="s">
        <v>106</v>
      </c>
      <c r="C63" s="1"/>
      <c r="D63" s="1"/>
      <c r="E63" s="1"/>
      <c r="F63" s="1"/>
      <c r="G63" s="1"/>
      <c r="H63" s="1"/>
      <c r="I63" s="1"/>
      <c r="J63" s="1"/>
      <c r="K63" s="1"/>
      <c r="L63" s="1"/>
      <c r="M63" s="1"/>
      <c r="N63" s="1"/>
      <c r="O63" s="1"/>
      <c r="P63" s="1"/>
      <c r="Q63" s="1"/>
      <c r="R63" s="1"/>
    </row>
    <row r="64" spans="2:18" ht="15.75" x14ac:dyDescent="0.25">
      <c r="H64" s="1"/>
      <c r="I64" s="1"/>
      <c r="J64" s="1"/>
      <c r="K64" s="1"/>
      <c r="L64" s="1"/>
      <c r="M64" s="1"/>
      <c r="N64" s="1"/>
      <c r="O64" s="1"/>
      <c r="P64" s="1"/>
      <c r="Q64" s="1"/>
      <c r="R64" s="1"/>
    </row>
    <row r="65" spans="8:18" ht="15.75" x14ac:dyDescent="0.25">
      <c r="H65" s="1"/>
      <c r="I65" s="1"/>
      <c r="J65" s="1"/>
      <c r="K65" s="1"/>
      <c r="L65" s="1"/>
      <c r="M65" s="1"/>
      <c r="N65" s="1"/>
      <c r="O65" s="1"/>
      <c r="P65" s="1"/>
      <c r="Q65" s="1"/>
      <c r="R65" s="1"/>
    </row>
    <row r="66" spans="8:18" ht="15.75" x14ac:dyDescent="0.25">
      <c r="H66" s="1"/>
      <c r="M66" s="1"/>
      <c r="N66" s="1"/>
      <c r="O66" s="1"/>
      <c r="P66" s="1"/>
      <c r="Q66" s="1"/>
      <c r="R66" s="1"/>
    </row>
    <row r="67" spans="8:18" ht="15.75" x14ac:dyDescent="0.25">
      <c r="M67" s="1"/>
      <c r="N67" s="1"/>
      <c r="O67" s="1"/>
      <c r="P67" s="1"/>
      <c r="Q67" s="1"/>
      <c r="R67" s="1"/>
    </row>
    <row r="68" spans="8:18" ht="15.75" x14ac:dyDescent="0.25">
      <c r="R68" s="1"/>
    </row>
    <row r="69" spans="8:18" ht="15.75" x14ac:dyDescent="0.25">
      <c r="R69" s="1"/>
    </row>
    <row r="70" spans="8:18" ht="15.75" x14ac:dyDescent="0.25">
      <c r="R70" s="1"/>
    </row>
    <row r="71" spans="8:18" ht="15.75" x14ac:dyDescent="0.25">
      <c r="H71" s="1"/>
      <c r="I71" s="1"/>
      <c r="J71" s="1"/>
      <c r="K71" s="1"/>
      <c r="L71" s="1"/>
    </row>
    <row r="72" spans="8:18" ht="15.75" x14ac:dyDescent="0.25">
      <c r="H72" s="1"/>
      <c r="I72" s="1"/>
      <c r="J72" s="1"/>
      <c r="K72" s="1"/>
      <c r="L72" s="1"/>
    </row>
  </sheetData>
  <sheetProtection algorithmName="SHA-512" hashValue="USefpuet4TYb4u86q9ts0ltDIujVOogTjWDN32kkobu0t/Q709vLHnHyzSlMEJyc+IGpErNCfAC4N73leqOPKw==" saltValue="/CT8bYPsssTkQbxKBiISx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408A8-55B1-4AC0-95C6-10FC65B4855B}">
  <dimension ref="B2:Q201"/>
  <sheetViews>
    <sheetView zoomScaleNormal="100" workbookViewId="0">
      <selection activeCell="H111" sqref="H111"/>
    </sheetView>
  </sheetViews>
  <sheetFormatPr defaultRowHeight="15" x14ac:dyDescent="0.25"/>
  <cols>
    <col min="2" max="2" width="12.28515625" customWidth="1"/>
    <col min="3" max="3" width="10.5703125" customWidth="1"/>
    <col min="5" max="5" width="19.85546875" customWidth="1"/>
    <col min="6" max="11" width="18.85546875" customWidth="1"/>
  </cols>
  <sheetData>
    <row r="2" spans="2:17" ht="15.75" x14ac:dyDescent="0.25">
      <c r="B2" s="3" t="s">
        <v>149</v>
      </c>
    </row>
    <row r="3" spans="2:17" ht="15.75" x14ac:dyDescent="0.25">
      <c r="B3" s="3" t="s">
        <v>156</v>
      </c>
    </row>
    <row r="5" spans="2:17" ht="15.75" x14ac:dyDescent="0.25">
      <c r="B5" s="3" t="s">
        <v>281</v>
      </c>
      <c r="E5" s="158"/>
      <c r="F5" s="158"/>
      <c r="G5" s="158"/>
      <c r="H5" s="158"/>
      <c r="I5" s="158"/>
      <c r="J5" s="158"/>
      <c r="K5" s="158"/>
      <c r="L5" s="158"/>
    </row>
    <row r="6" spans="2:17" ht="15.75" x14ac:dyDescent="0.25">
      <c r="E6" s="1"/>
      <c r="F6" s="1"/>
    </row>
    <row r="7" spans="2:17" ht="15.75" x14ac:dyDescent="0.25">
      <c r="B7" s="3" t="s">
        <v>279</v>
      </c>
      <c r="E7" s="158"/>
      <c r="F7" s="158"/>
      <c r="G7" s="158"/>
      <c r="H7" s="158"/>
      <c r="I7" s="158"/>
      <c r="J7" s="158"/>
      <c r="K7" s="158"/>
      <c r="L7" s="158"/>
      <c r="M7" s="158"/>
      <c r="N7" s="158"/>
      <c r="O7" s="158"/>
      <c r="P7" s="158"/>
    </row>
    <row r="8" spans="2:17" ht="15.75" x14ac:dyDescent="0.25">
      <c r="E8" s="1"/>
      <c r="F8" s="1"/>
    </row>
    <row r="9" spans="2:17" ht="15.75" x14ac:dyDescent="0.25">
      <c r="B9" s="3" t="s">
        <v>6</v>
      </c>
      <c r="E9" s="129"/>
      <c r="F9" s="1"/>
    </row>
    <row r="11" spans="2:17" ht="15.75" x14ac:dyDescent="0.25">
      <c r="B11" s="1" t="s">
        <v>204</v>
      </c>
      <c r="C11" s="1"/>
      <c r="D11" s="1"/>
      <c r="E11" s="1"/>
      <c r="F11" s="1"/>
      <c r="G11" s="1"/>
      <c r="H11" s="1"/>
      <c r="I11" s="1"/>
      <c r="J11" s="1"/>
      <c r="K11" s="1"/>
      <c r="L11" s="1"/>
      <c r="M11" s="1"/>
      <c r="N11" s="1"/>
      <c r="O11" s="1"/>
      <c r="P11" s="1"/>
      <c r="Q11" s="1"/>
    </row>
    <row r="12" spans="2:17" ht="15.75" x14ac:dyDescent="0.25">
      <c r="C12" s="1" t="s">
        <v>184</v>
      </c>
      <c r="D12" s="1"/>
      <c r="E12" s="1"/>
      <c r="F12" s="1"/>
      <c r="G12" s="1"/>
      <c r="H12" s="1"/>
      <c r="I12" s="1"/>
      <c r="J12" s="1"/>
      <c r="K12" s="1"/>
      <c r="L12" s="1"/>
      <c r="M12" s="1"/>
      <c r="N12" s="1"/>
      <c r="O12" s="1"/>
      <c r="P12" s="1"/>
      <c r="Q12" s="1"/>
    </row>
    <row r="13" spans="2:17" ht="15.75" x14ac:dyDescent="0.25">
      <c r="B13" s="1"/>
      <c r="C13" s="1" t="s">
        <v>259</v>
      </c>
      <c r="D13" s="1"/>
      <c r="E13" s="1"/>
      <c r="F13" s="1"/>
      <c r="G13" s="1"/>
      <c r="H13" s="1"/>
      <c r="I13" s="1"/>
      <c r="J13" s="1"/>
      <c r="K13" s="1"/>
      <c r="L13" s="1"/>
      <c r="M13" s="1"/>
      <c r="N13" s="1"/>
      <c r="O13" s="1"/>
      <c r="P13" s="1"/>
      <c r="Q13" s="1"/>
    </row>
    <row r="14" spans="2:17" ht="15.75" x14ac:dyDescent="0.25">
      <c r="B14" s="1"/>
      <c r="C14" s="1" t="s">
        <v>185</v>
      </c>
      <c r="D14" s="1"/>
      <c r="E14" s="1"/>
      <c r="F14" s="1"/>
      <c r="G14" s="1"/>
      <c r="H14" s="1"/>
      <c r="I14" s="1"/>
      <c r="J14" s="1"/>
      <c r="K14" s="1"/>
      <c r="L14" s="1"/>
      <c r="M14" s="1"/>
      <c r="N14" s="1"/>
      <c r="O14" s="1"/>
      <c r="P14" s="1"/>
      <c r="Q14" s="1"/>
    </row>
    <row r="15" spans="2:17" ht="15.75" x14ac:dyDescent="0.25">
      <c r="B15" s="1"/>
      <c r="C15" s="1" t="s">
        <v>80</v>
      </c>
      <c r="D15" s="1"/>
      <c r="E15" s="1"/>
      <c r="F15" s="1"/>
      <c r="G15" s="1"/>
      <c r="H15" s="1"/>
      <c r="I15" s="1"/>
      <c r="J15" s="1"/>
      <c r="K15" s="1"/>
      <c r="L15" s="1"/>
      <c r="M15" s="1"/>
      <c r="N15" s="1"/>
      <c r="O15" s="1"/>
      <c r="P15" s="1"/>
      <c r="Q15" s="1"/>
    </row>
    <row r="16" spans="2:17" ht="15.75" x14ac:dyDescent="0.25">
      <c r="B16" s="1"/>
      <c r="C16" s="1" t="s">
        <v>186</v>
      </c>
      <c r="D16" s="1"/>
      <c r="E16" s="1"/>
      <c r="F16" s="1"/>
      <c r="G16" s="1"/>
      <c r="H16" s="1"/>
      <c r="I16" s="1"/>
      <c r="J16" s="1"/>
      <c r="K16" s="1"/>
      <c r="L16" s="1"/>
      <c r="M16" s="1"/>
      <c r="N16" s="1"/>
      <c r="O16" s="1"/>
      <c r="P16" s="1"/>
      <c r="Q16" s="1"/>
    </row>
    <row r="17" spans="2:17" ht="15.75" x14ac:dyDescent="0.25">
      <c r="B17" s="1" t="s">
        <v>187</v>
      </c>
      <c r="C17" s="1"/>
      <c r="D17" s="1"/>
      <c r="E17" s="1"/>
      <c r="F17" s="1"/>
      <c r="G17" s="1"/>
      <c r="H17" s="1"/>
      <c r="I17" s="1"/>
      <c r="J17" s="1"/>
      <c r="K17" s="1"/>
      <c r="L17" s="1"/>
      <c r="M17" s="1"/>
      <c r="N17" s="1"/>
      <c r="O17" s="1"/>
      <c r="P17" s="1"/>
      <c r="Q17" s="1"/>
    </row>
    <row r="18" spans="2:17" ht="15.75" x14ac:dyDescent="0.25">
      <c r="B18" s="1" t="s">
        <v>161</v>
      </c>
      <c r="C18" s="1"/>
      <c r="D18" s="1"/>
      <c r="E18" s="1"/>
      <c r="F18" s="1"/>
      <c r="G18" s="1"/>
      <c r="H18" s="1"/>
      <c r="I18" s="1"/>
      <c r="J18" s="1"/>
      <c r="K18" s="1"/>
      <c r="L18" s="1"/>
      <c r="M18" s="1"/>
      <c r="N18" s="1"/>
      <c r="O18" s="1"/>
      <c r="P18" s="1"/>
      <c r="Q18" s="1"/>
    </row>
    <row r="19" spans="2:17" ht="15.75" x14ac:dyDescent="0.25">
      <c r="B19" s="1"/>
      <c r="C19" s="1"/>
      <c r="D19" s="1"/>
      <c r="E19" s="1"/>
      <c r="F19" s="1"/>
      <c r="G19" s="1"/>
      <c r="H19" s="1"/>
      <c r="I19" s="1"/>
      <c r="J19" s="1"/>
      <c r="K19" s="1"/>
      <c r="L19" s="1"/>
      <c r="M19" s="1"/>
      <c r="N19" s="1"/>
      <c r="O19" s="1"/>
      <c r="P19" s="1"/>
      <c r="Q19" s="1"/>
    </row>
    <row r="20" spans="2:17" ht="15.75" x14ac:dyDescent="0.25">
      <c r="B20" s="3" t="s">
        <v>189</v>
      </c>
      <c r="C20" s="1"/>
      <c r="D20" s="1"/>
      <c r="E20" s="1"/>
      <c r="F20" s="1"/>
      <c r="G20" s="1"/>
      <c r="H20" s="1"/>
      <c r="I20" s="1"/>
      <c r="J20" s="1"/>
      <c r="K20" s="1"/>
      <c r="L20" s="1"/>
      <c r="M20" s="1"/>
      <c r="N20" s="1"/>
      <c r="O20" s="1"/>
      <c r="P20" s="1"/>
      <c r="Q20" s="1"/>
    </row>
    <row r="21" spans="2:17" ht="15.75" x14ac:dyDescent="0.25">
      <c r="B21" s="1"/>
      <c r="C21" s="1"/>
      <c r="D21" s="1"/>
      <c r="E21" s="1"/>
      <c r="F21" s="1"/>
      <c r="G21" s="1"/>
      <c r="H21" s="1"/>
      <c r="I21" s="1"/>
      <c r="J21" s="1"/>
      <c r="K21" s="1"/>
      <c r="L21" s="1"/>
      <c r="M21" s="1"/>
      <c r="N21" s="1"/>
      <c r="O21" s="1"/>
      <c r="P21" s="1"/>
      <c r="Q21" s="1"/>
    </row>
    <row r="22" spans="2:17" ht="15.75" x14ac:dyDescent="0.25">
      <c r="B22" s="142" t="s">
        <v>282</v>
      </c>
      <c r="C22" s="1"/>
      <c r="D22" s="1"/>
      <c r="E22" s="1"/>
      <c r="F22" s="1"/>
      <c r="G22" s="1"/>
      <c r="H22" s="1"/>
      <c r="I22" s="1"/>
      <c r="J22" s="1"/>
      <c r="K22" s="1"/>
      <c r="L22" s="1"/>
      <c r="M22" s="1"/>
      <c r="N22" s="1"/>
      <c r="O22" s="1"/>
      <c r="P22" s="1"/>
      <c r="Q22" s="1"/>
    </row>
    <row r="23" spans="2:17" ht="15.75" x14ac:dyDescent="0.25">
      <c r="B23" s="1" t="s">
        <v>79</v>
      </c>
      <c r="F23" s="1"/>
      <c r="G23" s="1"/>
      <c r="H23" s="70" t="s">
        <v>205</v>
      </c>
      <c r="I23" s="141">
        <v>2022</v>
      </c>
      <c r="J23" s="1"/>
      <c r="K23" s="1"/>
      <c r="L23" s="1"/>
      <c r="M23" s="1"/>
      <c r="N23" s="1"/>
      <c r="O23" s="1"/>
      <c r="P23" s="1"/>
      <c r="Q23" s="1"/>
    </row>
    <row r="24" spans="2:17" ht="15.75" x14ac:dyDescent="0.25">
      <c r="B24" s="1"/>
      <c r="F24" s="1"/>
      <c r="G24" s="1"/>
      <c r="H24" s="33" t="s">
        <v>207</v>
      </c>
      <c r="I24" s="3"/>
      <c r="J24" s="1"/>
      <c r="K24" s="1"/>
      <c r="L24" s="1"/>
      <c r="M24" s="1"/>
      <c r="N24" s="1"/>
      <c r="O24" s="1"/>
      <c r="P24" s="1"/>
      <c r="Q24" s="1"/>
    </row>
    <row r="25" spans="2:17" ht="15.75" x14ac:dyDescent="0.25">
      <c r="B25" s="1"/>
      <c r="C25" s="1"/>
      <c r="D25" s="1"/>
      <c r="E25" s="1"/>
      <c r="F25" s="1"/>
      <c r="G25" s="1"/>
      <c r="H25" s="1"/>
      <c r="I25" s="1"/>
      <c r="J25" s="1"/>
      <c r="K25" s="1"/>
      <c r="L25" s="1"/>
      <c r="M25" s="1"/>
      <c r="N25" s="1"/>
      <c r="O25" s="1"/>
      <c r="P25" s="1"/>
      <c r="Q25" s="1"/>
    </row>
    <row r="26" spans="2:17" ht="15.75" x14ac:dyDescent="0.25">
      <c r="B26" s="3" t="s">
        <v>68</v>
      </c>
      <c r="C26" s="1"/>
      <c r="D26" s="1"/>
      <c r="E26" s="1"/>
      <c r="F26" s="130"/>
      <c r="G26" s="1" t="s">
        <v>206</v>
      </c>
      <c r="I26" s="1"/>
      <c r="J26" s="1"/>
      <c r="K26" s="1"/>
      <c r="L26" s="1"/>
      <c r="M26" s="1"/>
      <c r="N26" s="1"/>
      <c r="O26" s="1"/>
      <c r="P26" s="1"/>
      <c r="Q26" s="1"/>
    </row>
    <row r="27" spans="2:17" ht="15.75" x14ac:dyDescent="0.25">
      <c r="B27" s="3" t="s">
        <v>150</v>
      </c>
      <c r="C27" s="1"/>
      <c r="D27" s="1"/>
      <c r="E27" s="1"/>
      <c r="F27" s="36"/>
      <c r="G27" s="1"/>
      <c r="I27" s="1"/>
      <c r="J27" s="1"/>
      <c r="K27" s="1"/>
      <c r="L27" s="1"/>
      <c r="M27" s="1"/>
      <c r="N27" s="1"/>
      <c r="O27" s="1"/>
      <c r="P27" s="1"/>
      <c r="Q27" s="1"/>
    </row>
    <row r="28" spans="2:17" ht="15.75" x14ac:dyDescent="0.25">
      <c r="B28" s="128" t="s">
        <v>142</v>
      </c>
      <c r="C28" s="1"/>
      <c r="D28" s="1"/>
      <c r="E28" s="1"/>
      <c r="F28" s="130"/>
      <c r="G28" s="139" t="s">
        <v>278</v>
      </c>
      <c r="H28" s="1"/>
      <c r="I28" s="1"/>
      <c r="J28" s="1"/>
      <c r="K28" s="1"/>
      <c r="L28" s="1"/>
      <c r="M28" s="1"/>
      <c r="N28" s="1"/>
      <c r="O28" s="1"/>
      <c r="P28" s="1"/>
      <c r="Q28" s="1"/>
    </row>
    <row r="29" spans="2:17" ht="15.75" x14ac:dyDescent="0.25">
      <c r="B29" s="1" t="s">
        <v>62</v>
      </c>
      <c r="C29" s="1"/>
      <c r="D29" s="1"/>
      <c r="E29" s="1"/>
      <c r="F29" s="130"/>
      <c r="G29" s="1"/>
      <c r="H29" s="1"/>
      <c r="I29" s="1"/>
      <c r="J29" s="1"/>
      <c r="K29" s="1"/>
      <c r="L29" s="1"/>
      <c r="M29" s="1"/>
      <c r="N29" s="1"/>
      <c r="O29" s="1"/>
      <c r="P29" s="1"/>
      <c r="Q29" s="1"/>
    </row>
    <row r="30" spans="2:17" ht="15.75" x14ac:dyDescent="0.25">
      <c r="B30" s="1" t="s">
        <v>63</v>
      </c>
      <c r="C30" s="1"/>
      <c r="D30" s="1"/>
      <c r="E30" s="1"/>
      <c r="F30" s="130"/>
      <c r="G30" s="1"/>
      <c r="H30" s="1"/>
      <c r="I30" s="1"/>
      <c r="J30" s="1"/>
      <c r="K30" s="1"/>
      <c r="L30" s="1"/>
      <c r="M30" s="1"/>
      <c r="N30" s="1"/>
      <c r="O30" s="1"/>
      <c r="P30" s="1"/>
      <c r="Q30" s="1"/>
    </row>
    <row r="31" spans="2:17" ht="15.75" x14ac:dyDescent="0.25">
      <c r="B31" s="1" t="s">
        <v>213</v>
      </c>
      <c r="C31" s="1"/>
      <c r="D31" s="1"/>
      <c r="E31" s="1"/>
      <c r="F31" s="130"/>
      <c r="G31" s="1"/>
      <c r="H31" s="1"/>
      <c r="I31" s="1"/>
      <c r="J31" s="1"/>
      <c r="K31" s="1"/>
      <c r="L31" s="1"/>
      <c r="M31" s="1"/>
      <c r="N31" s="1"/>
      <c r="O31" s="1"/>
      <c r="P31" s="1"/>
      <c r="Q31" s="1"/>
    </row>
    <row r="32" spans="2:17" ht="15.75" x14ac:dyDescent="0.25">
      <c r="B32" s="1" t="s">
        <v>64</v>
      </c>
      <c r="C32" s="1"/>
      <c r="D32" s="1"/>
      <c r="E32" s="1"/>
      <c r="F32" s="130"/>
      <c r="G32" s="1"/>
      <c r="K32" s="1"/>
      <c r="L32" s="1"/>
      <c r="M32" s="1"/>
      <c r="N32" s="1"/>
      <c r="O32" s="1"/>
      <c r="P32" s="1"/>
      <c r="Q32" s="1"/>
    </row>
    <row r="33" spans="2:17" ht="15.75" x14ac:dyDescent="0.25">
      <c r="B33" s="3" t="s">
        <v>66</v>
      </c>
      <c r="C33" s="1"/>
      <c r="D33" s="1"/>
      <c r="E33" s="1"/>
      <c r="F33" s="36"/>
      <c r="G33" s="1"/>
      <c r="H33" s="7"/>
      <c r="I33" s="28"/>
      <c r="K33" s="1"/>
      <c r="L33" s="1"/>
      <c r="M33" s="1"/>
      <c r="N33" s="1"/>
      <c r="O33" s="1"/>
      <c r="P33" s="1"/>
      <c r="Q33" s="1"/>
    </row>
    <row r="34" spans="2:17" ht="15.75" x14ac:dyDescent="0.25">
      <c r="B34" s="1" t="s">
        <v>67</v>
      </c>
      <c r="C34" s="1"/>
      <c r="D34" s="1"/>
      <c r="E34" s="1"/>
      <c r="F34" s="130"/>
      <c r="G34" s="33" t="s">
        <v>177</v>
      </c>
      <c r="I34" s="28"/>
      <c r="K34" s="1"/>
      <c r="L34" s="1"/>
      <c r="M34" s="1"/>
      <c r="N34" s="1"/>
      <c r="O34" s="1"/>
      <c r="P34" s="1"/>
      <c r="Q34" s="1"/>
    </row>
    <row r="35" spans="2:17" ht="15.75" x14ac:dyDescent="0.25">
      <c r="C35" s="1" t="s">
        <v>143</v>
      </c>
      <c r="D35" s="1"/>
      <c r="E35" s="1"/>
      <c r="F35" s="1"/>
      <c r="G35" s="130"/>
      <c r="H35" s="1" t="s">
        <v>178</v>
      </c>
      <c r="I35" s="1"/>
      <c r="K35" s="1"/>
      <c r="L35" s="1"/>
      <c r="M35" s="1"/>
      <c r="N35" s="1"/>
      <c r="O35" s="1"/>
      <c r="P35" s="1"/>
      <c r="Q35" s="1"/>
    </row>
    <row r="36" spans="2:17" ht="15.75" x14ac:dyDescent="0.25">
      <c r="C36" s="1" t="s">
        <v>94</v>
      </c>
      <c r="D36" s="1"/>
      <c r="E36" s="1"/>
      <c r="F36" s="1"/>
      <c r="G36" s="130"/>
      <c r="H36" s="1" t="s">
        <v>179</v>
      </c>
      <c r="I36" s="1"/>
      <c r="K36" s="1"/>
      <c r="L36" s="1"/>
      <c r="M36" s="1"/>
      <c r="N36" s="1"/>
      <c r="O36" s="1"/>
      <c r="P36" s="1"/>
      <c r="Q36" s="1"/>
    </row>
    <row r="37" spans="2:17" ht="15.75" x14ac:dyDescent="0.25">
      <c r="C37" s="1" t="s">
        <v>144</v>
      </c>
      <c r="D37" s="1"/>
      <c r="E37" s="1"/>
      <c r="F37" s="1"/>
      <c r="G37" s="130"/>
      <c r="H37" s="1" t="s">
        <v>180</v>
      </c>
      <c r="I37" s="1"/>
      <c r="K37" s="1"/>
      <c r="L37" s="1"/>
      <c r="M37" s="1"/>
      <c r="N37" s="1"/>
      <c r="O37" s="1"/>
      <c r="P37" s="1"/>
      <c r="Q37" s="1"/>
    </row>
    <row r="38" spans="2:17" ht="15.75" x14ac:dyDescent="0.25">
      <c r="C38" s="1" t="s">
        <v>264</v>
      </c>
      <c r="D38" s="1"/>
      <c r="E38" s="1"/>
      <c r="F38" s="1"/>
      <c r="G38" s="130"/>
      <c r="H38" s="1" t="s">
        <v>265</v>
      </c>
      <c r="I38" s="1"/>
      <c r="K38" s="1"/>
      <c r="L38" s="1"/>
      <c r="M38" s="1"/>
      <c r="N38" s="1"/>
      <c r="O38" s="1"/>
      <c r="P38" s="1"/>
      <c r="Q38" s="1"/>
    </row>
    <row r="39" spans="2:17" ht="15.75" x14ac:dyDescent="0.25">
      <c r="C39" s="1" t="s">
        <v>117</v>
      </c>
      <c r="D39" s="1"/>
      <c r="E39" s="1"/>
      <c r="F39" s="1"/>
      <c r="G39" s="130"/>
      <c r="H39" s="1" t="s">
        <v>181</v>
      </c>
      <c r="K39" s="1"/>
      <c r="L39" s="1"/>
      <c r="M39" s="1"/>
      <c r="N39" s="1"/>
      <c r="O39" s="1"/>
      <c r="P39" s="1"/>
      <c r="Q39" s="1"/>
    </row>
    <row r="40" spans="2:17" ht="15.75" x14ac:dyDescent="0.25">
      <c r="C40" s="1" t="s">
        <v>119</v>
      </c>
      <c r="G40" s="130"/>
      <c r="H40" s="1" t="s">
        <v>182</v>
      </c>
      <c r="O40" s="1"/>
      <c r="P40" s="1"/>
      <c r="Q40" s="1"/>
    </row>
    <row r="41" spans="2:17" ht="15.75" x14ac:dyDescent="0.25">
      <c r="G41" s="33" t="s">
        <v>126</v>
      </c>
      <c r="I41" s="27">
        <f>IF(F34=SUM(G35:G40),SUM(G35:G40),"ERROR")</f>
        <v>0</v>
      </c>
      <c r="J41" s="1" t="s">
        <v>41</v>
      </c>
      <c r="O41" s="1"/>
      <c r="P41" s="1"/>
      <c r="Q41" s="1"/>
    </row>
    <row r="42" spans="2:17" ht="15.75" x14ac:dyDescent="0.25">
      <c r="G42" s="33" t="s">
        <v>127</v>
      </c>
      <c r="H42" s="7"/>
      <c r="I42" s="91">
        <f>IF(F26=SUM(F28:F34),SUM(F28:F34),"ERROR")</f>
        <v>0</v>
      </c>
      <c r="J42" s="1" t="s">
        <v>41</v>
      </c>
      <c r="O42" s="1"/>
      <c r="P42" s="1"/>
      <c r="Q42" s="1"/>
    </row>
    <row r="43" spans="2:17" ht="15.75" x14ac:dyDescent="0.25">
      <c r="B43" s="3" t="s">
        <v>97</v>
      </c>
      <c r="H43" s="7"/>
      <c r="I43" s="28"/>
      <c r="O43" s="1"/>
      <c r="P43" s="1"/>
      <c r="Q43" s="1"/>
    </row>
    <row r="44" spans="2:17" ht="15.75" x14ac:dyDescent="0.25">
      <c r="B44" s="1" t="s">
        <v>98</v>
      </c>
      <c r="F44" s="130"/>
      <c r="G44" s="1" t="s">
        <v>183</v>
      </c>
      <c r="I44" s="28"/>
      <c r="O44" s="1"/>
      <c r="P44" s="1"/>
      <c r="Q44" s="1"/>
    </row>
    <row r="45" spans="2:17" ht="15.75" x14ac:dyDescent="0.25">
      <c r="H45" s="33"/>
      <c r="I45" s="28"/>
      <c r="O45" s="1"/>
      <c r="P45" s="1"/>
      <c r="Q45" s="1"/>
    </row>
    <row r="46" spans="2:17" ht="15.75" x14ac:dyDescent="0.25">
      <c r="B46" s="3" t="s">
        <v>190</v>
      </c>
      <c r="C46" s="1"/>
      <c r="D46" s="1"/>
      <c r="E46" s="1"/>
      <c r="F46" s="1"/>
      <c r="G46" s="1"/>
      <c r="H46" s="1"/>
      <c r="I46" s="1"/>
      <c r="J46" s="1"/>
      <c r="K46" s="1"/>
      <c r="L46" s="1"/>
      <c r="M46" s="1"/>
      <c r="N46" s="1"/>
      <c r="O46" s="1"/>
      <c r="P46" s="1"/>
      <c r="Q46" s="1"/>
    </row>
    <row r="47" spans="2:17" ht="15.75" x14ac:dyDescent="0.25">
      <c r="I47" s="1"/>
      <c r="J47" s="1"/>
      <c r="K47" s="1"/>
      <c r="L47" s="1"/>
      <c r="M47" s="1"/>
      <c r="N47" s="1"/>
      <c r="O47" s="1"/>
      <c r="P47" s="1"/>
      <c r="Q47" s="1"/>
    </row>
    <row r="48" spans="2:17" ht="15.75" x14ac:dyDescent="0.25">
      <c r="B48" s="1" t="s">
        <v>157</v>
      </c>
      <c r="F48" s="130"/>
      <c r="I48" s="1"/>
      <c r="J48" s="1"/>
      <c r="K48" s="1"/>
      <c r="L48" s="1"/>
      <c r="M48" s="1"/>
      <c r="N48" s="1"/>
      <c r="O48" s="1"/>
      <c r="P48" s="1"/>
      <c r="Q48" s="1"/>
    </row>
    <row r="49" spans="2:17" ht="15.75" x14ac:dyDescent="0.25">
      <c r="B49" s="1" t="s">
        <v>89</v>
      </c>
      <c r="F49" s="130"/>
      <c r="G49" s="1" t="s">
        <v>188</v>
      </c>
      <c r="I49" s="1"/>
      <c r="J49" s="1"/>
      <c r="K49" s="1"/>
      <c r="L49" s="1"/>
      <c r="M49" s="1"/>
      <c r="N49" s="1"/>
      <c r="O49" s="1"/>
      <c r="P49" s="1"/>
      <c r="Q49" s="1"/>
    </row>
    <row r="50" spans="2:17" ht="15.75" x14ac:dyDescent="0.25">
      <c r="B50" s="1"/>
      <c r="F50" s="113" t="str">
        <f>IF(F49&gt;F48,"ERROR","")</f>
        <v/>
      </c>
      <c r="I50" s="1"/>
      <c r="J50" s="1"/>
      <c r="K50" s="1"/>
      <c r="L50" s="1"/>
      <c r="M50" s="1"/>
      <c r="N50" s="1"/>
      <c r="O50" s="1"/>
      <c r="P50" s="1"/>
      <c r="Q50" s="1"/>
    </row>
    <row r="51" spans="2:17" ht="15.75" x14ac:dyDescent="0.25">
      <c r="B51" s="3" t="s">
        <v>209</v>
      </c>
    </row>
    <row r="52" spans="2:17" ht="15.75" x14ac:dyDescent="0.25">
      <c r="B52" s="3"/>
    </row>
    <row r="53" spans="2:17" ht="15.75" x14ac:dyDescent="0.25">
      <c r="B53" s="3" t="s">
        <v>162</v>
      </c>
      <c r="F53" s="1"/>
      <c r="G53" s="1"/>
    </row>
    <row r="54" spans="2:17" ht="15.75" x14ac:dyDescent="0.25">
      <c r="B54" s="1" t="s">
        <v>65</v>
      </c>
      <c r="C54" s="1"/>
      <c r="D54" s="1"/>
      <c r="E54" s="1"/>
      <c r="F54" s="1"/>
      <c r="G54" s="1"/>
      <c r="H54" s="130"/>
      <c r="I54" s="34" t="s">
        <v>69</v>
      </c>
      <c r="J54" s="131"/>
      <c r="K54" s="1" t="s">
        <v>192</v>
      </c>
      <c r="L54" s="1"/>
      <c r="M54" s="115" t="str">
        <f>IF(J54&gt;30,"ERROR","")</f>
        <v/>
      </c>
      <c r="N54" s="1"/>
      <c r="O54" s="1"/>
      <c r="P54" s="1"/>
      <c r="Q54" s="1"/>
    </row>
    <row r="55" spans="2:17" ht="15.75" x14ac:dyDescent="0.25">
      <c r="B55" t="s">
        <v>151</v>
      </c>
      <c r="D55" s="1"/>
      <c r="E55" s="1"/>
      <c r="F55" s="1"/>
      <c r="G55" s="1"/>
      <c r="H55" s="62"/>
      <c r="I55" s="34"/>
      <c r="J55" s="63"/>
      <c r="K55" s="1"/>
      <c r="L55" s="1"/>
      <c r="M55" s="1"/>
      <c r="N55" s="1"/>
      <c r="O55" s="1"/>
      <c r="P55" s="1"/>
      <c r="Q55" s="1"/>
    </row>
    <row r="56" spans="2:17" ht="15.75" x14ac:dyDescent="0.25">
      <c r="B56" s="1" t="s">
        <v>128</v>
      </c>
      <c r="D56" s="1"/>
      <c r="E56" s="1"/>
      <c r="F56" s="1"/>
      <c r="G56" s="1"/>
      <c r="H56" s="130">
        <v>0</v>
      </c>
      <c r="I56" s="34" t="s">
        <v>69</v>
      </c>
      <c r="J56" s="131"/>
      <c r="K56" s="1" t="s">
        <v>192</v>
      </c>
      <c r="L56" s="1"/>
      <c r="M56" s="115" t="str">
        <f t="shared" ref="M56:M57" si="0">IF(J56&gt;30,"ERROR","")</f>
        <v/>
      </c>
      <c r="N56" s="1"/>
      <c r="O56" s="1"/>
      <c r="P56" s="1"/>
      <c r="Q56" s="1"/>
    </row>
    <row r="57" spans="2:17" ht="15.75" x14ac:dyDescent="0.25">
      <c r="B57" s="1" t="s">
        <v>257</v>
      </c>
      <c r="C57" s="1"/>
      <c r="D57" s="1"/>
      <c r="E57" s="1"/>
      <c r="F57" s="1"/>
      <c r="G57" s="1"/>
      <c r="H57" s="130"/>
      <c r="I57" s="34" t="s">
        <v>91</v>
      </c>
      <c r="J57" s="132"/>
      <c r="K57" s="1" t="s">
        <v>192</v>
      </c>
      <c r="L57" s="1"/>
      <c r="M57" s="115" t="str">
        <f t="shared" si="0"/>
        <v/>
      </c>
      <c r="N57" s="1"/>
      <c r="O57" s="1"/>
      <c r="P57" s="1"/>
      <c r="Q57" s="1"/>
    </row>
    <row r="58" spans="2:17" ht="15.75" x14ac:dyDescent="0.25">
      <c r="B58" s="1" t="s">
        <v>258</v>
      </c>
      <c r="C58" s="1"/>
      <c r="D58" s="1"/>
      <c r="E58" s="1"/>
      <c r="F58" s="1"/>
      <c r="G58" s="1"/>
      <c r="H58" s="130"/>
      <c r="I58" s="34" t="s">
        <v>91</v>
      </c>
      <c r="J58" s="132"/>
      <c r="K58" s="1" t="s">
        <v>192</v>
      </c>
      <c r="L58" s="1"/>
      <c r="M58" s="115" t="str">
        <f>IF(J58&gt;30,"ERROR","")</f>
        <v/>
      </c>
      <c r="N58" s="1"/>
      <c r="O58" s="1"/>
      <c r="P58" s="1"/>
      <c r="Q58" s="1"/>
    </row>
    <row r="59" spans="2:17" ht="15.75" x14ac:dyDescent="0.25">
      <c r="B59" s="3" t="s">
        <v>274</v>
      </c>
      <c r="C59" s="1"/>
      <c r="D59" s="1"/>
      <c r="E59" s="1"/>
      <c r="F59" s="1"/>
      <c r="G59" s="1"/>
      <c r="H59" s="36"/>
      <c r="I59" s="34"/>
      <c r="J59" s="7"/>
      <c r="K59" s="1"/>
      <c r="L59" s="1"/>
      <c r="M59" s="1"/>
      <c r="N59" s="1"/>
      <c r="O59" s="1"/>
      <c r="P59" s="1"/>
      <c r="Q59" s="1"/>
    </row>
    <row r="60" spans="2:17" ht="15.75" x14ac:dyDescent="0.25">
      <c r="B60" s="1" t="s">
        <v>208</v>
      </c>
      <c r="H60" s="130"/>
      <c r="I60" s="1"/>
      <c r="M60" s="1"/>
      <c r="N60" s="1"/>
      <c r="O60" s="1"/>
      <c r="P60" s="1"/>
      <c r="Q60" s="1"/>
    </row>
    <row r="61" spans="2:17" ht="15.75" x14ac:dyDescent="0.25">
      <c r="B61" s="1" t="s">
        <v>210</v>
      </c>
      <c r="H61" s="130"/>
      <c r="I61" s="1"/>
      <c r="J61" s="1" t="s">
        <v>197</v>
      </c>
      <c r="K61" s="68">
        <f>IFERROR(((H54*J54)+(H56*J56)+(H57*J57)+(H58*J58)+((H64*J64*2000)/CoalCO2))/((H54+H56+H57+H58)+((H64*2000)/CoalCO2)),0)</f>
        <v>0</v>
      </c>
      <c r="L61" s="1" t="s">
        <v>198</v>
      </c>
    </row>
    <row r="62" spans="2:17" ht="15.75" x14ac:dyDescent="0.25">
      <c r="B62" s="1" t="s">
        <v>214</v>
      </c>
      <c r="H62" s="130"/>
      <c r="I62" s="1"/>
      <c r="J62" s="1"/>
      <c r="K62" s="1" t="s">
        <v>199</v>
      </c>
    </row>
    <row r="63" spans="2:17" ht="15.75" x14ac:dyDescent="0.25">
      <c r="B63" s="3" t="s">
        <v>72</v>
      </c>
      <c r="H63" s="36"/>
      <c r="I63" s="1"/>
      <c r="J63" s="1"/>
      <c r="K63" s="1"/>
    </row>
    <row r="64" spans="2:17" ht="15.75" x14ac:dyDescent="0.25">
      <c r="B64" s="1" t="s">
        <v>73</v>
      </c>
      <c r="H64" s="130">
        <v>0</v>
      </c>
      <c r="I64" s="7" t="s">
        <v>69</v>
      </c>
      <c r="J64" s="130"/>
      <c r="K64" s="1" t="s">
        <v>192</v>
      </c>
      <c r="M64" s="115" t="str">
        <f t="shared" ref="M64" si="1">IF(J64&gt;30,"ERROR","")</f>
        <v/>
      </c>
    </row>
    <row r="65" spans="2:17" ht="15.75" x14ac:dyDescent="0.25">
      <c r="B65" s="3" t="s">
        <v>99</v>
      </c>
      <c r="H65" s="36"/>
      <c r="I65" s="7"/>
      <c r="J65" s="36"/>
      <c r="K65" s="1"/>
    </row>
    <row r="66" spans="2:17" ht="15.75" x14ac:dyDescent="0.25">
      <c r="B66" s="1" t="s">
        <v>125</v>
      </c>
      <c r="H66" s="130"/>
      <c r="I66" s="33" t="s">
        <v>124</v>
      </c>
      <c r="J66" s="36"/>
      <c r="K66" s="1" t="s">
        <v>159</v>
      </c>
    </row>
    <row r="67" spans="2:17" ht="15.75" x14ac:dyDescent="0.25">
      <c r="B67" s="1"/>
      <c r="H67" s="36"/>
      <c r="I67" s="1"/>
      <c r="J67" s="1"/>
      <c r="K67" s="1" t="s">
        <v>129</v>
      </c>
    </row>
    <row r="68" spans="2:17" ht="15.75" x14ac:dyDescent="0.25">
      <c r="B68" s="1" t="s">
        <v>155</v>
      </c>
      <c r="H68" s="36"/>
      <c r="I68" s="1"/>
      <c r="J68" s="1"/>
      <c r="K68" s="1"/>
    </row>
    <row r="69" spans="2:17" ht="15.75" x14ac:dyDescent="0.25">
      <c r="B69" s="1" t="s">
        <v>158</v>
      </c>
      <c r="H69" s="36"/>
      <c r="I69" s="1"/>
      <c r="J69" s="1"/>
      <c r="K69" s="1"/>
    </row>
    <row r="71" spans="2:17" ht="15.75" x14ac:dyDescent="0.25">
      <c r="B71" s="3" t="s">
        <v>241</v>
      </c>
    </row>
    <row r="72" spans="2:17" ht="15.75" x14ac:dyDescent="0.25">
      <c r="B72" s="1" t="s">
        <v>262</v>
      </c>
      <c r="I72" s="1"/>
      <c r="J72" s="1"/>
      <c r="K72" s="1"/>
      <c r="L72" s="1"/>
      <c r="M72" s="1"/>
      <c r="N72" s="1"/>
      <c r="O72" s="1"/>
      <c r="P72" s="1"/>
      <c r="Q72" s="1"/>
    </row>
    <row r="73" spans="2:17" ht="15.75" x14ac:dyDescent="0.25">
      <c r="B73" s="1"/>
      <c r="E73" s="1" t="s">
        <v>211</v>
      </c>
      <c r="I73" s="1"/>
      <c r="J73" s="1"/>
      <c r="K73" s="1"/>
      <c r="L73" s="1"/>
      <c r="M73" s="1"/>
      <c r="N73" s="1"/>
      <c r="O73" s="1"/>
      <c r="P73" s="1"/>
      <c r="Q73" s="1"/>
    </row>
    <row r="74" spans="2:17" ht="15.75" x14ac:dyDescent="0.25">
      <c r="B74" s="1"/>
      <c r="E74" s="1"/>
      <c r="I74" s="1"/>
      <c r="J74" s="1"/>
      <c r="K74" s="1"/>
      <c r="L74" s="1"/>
      <c r="M74" s="1"/>
      <c r="N74" s="1"/>
      <c r="O74" s="1"/>
      <c r="P74" s="1"/>
      <c r="Q74" s="1"/>
    </row>
    <row r="75" spans="2:17" ht="15.75" x14ac:dyDescent="0.25">
      <c r="B75" s="42" t="s">
        <v>163</v>
      </c>
      <c r="E75" s="1"/>
      <c r="F75" s="92">
        <f>SUM(H54:H58)</f>
        <v>0</v>
      </c>
      <c r="G75" s="1"/>
      <c r="I75" s="1"/>
      <c r="J75" s="1"/>
      <c r="K75" s="1"/>
      <c r="L75" s="1"/>
      <c r="M75" s="1"/>
      <c r="N75" s="1"/>
      <c r="O75" s="1"/>
      <c r="P75" s="1"/>
      <c r="Q75" s="1"/>
    </row>
    <row r="76" spans="2:17" ht="15.75" x14ac:dyDescent="0.25">
      <c r="B76" s="42"/>
      <c r="E76" s="1"/>
      <c r="F76" s="28"/>
      <c r="G76" s="1"/>
      <c r="I76" s="1"/>
      <c r="J76" s="1"/>
      <c r="K76" s="1"/>
      <c r="L76" s="1"/>
      <c r="M76" s="1"/>
      <c r="N76" s="1"/>
      <c r="O76" s="1"/>
      <c r="P76" s="1"/>
      <c r="Q76" s="1"/>
    </row>
    <row r="77" spans="2:17" ht="15.75" x14ac:dyDescent="0.25">
      <c r="B77" s="74" t="s">
        <v>268</v>
      </c>
      <c r="C77" s="75"/>
      <c r="D77" s="75"/>
      <c r="E77" s="89" t="s">
        <v>163</v>
      </c>
      <c r="F77" s="75"/>
      <c r="G77" s="44"/>
      <c r="H77" s="85"/>
      <c r="I77" s="1"/>
      <c r="J77" s="1"/>
      <c r="K77" s="1"/>
      <c r="L77" s="1"/>
      <c r="M77" s="1"/>
      <c r="N77" s="1"/>
      <c r="O77" s="1"/>
      <c r="P77" s="1"/>
      <c r="Q77" s="1"/>
    </row>
    <row r="78" spans="2:17" ht="15.75" x14ac:dyDescent="0.25">
      <c r="B78" s="76" t="s">
        <v>171</v>
      </c>
      <c r="E78" s="1"/>
      <c r="F78" s="82" t="s">
        <v>27</v>
      </c>
      <c r="G78" s="83" t="s">
        <v>26</v>
      </c>
      <c r="H78" s="86" t="s">
        <v>152</v>
      </c>
      <c r="I78" s="61" t="s">
        <v>174</v>
      </c>
      <c r="J78" s="3" t="str">
        <f>IF(H81=I81,"","ERROR")</f>
        <v/>
      </c>
      <c r="K78" s="1"/>
      <c r="L78" s="1"/>
      <c r="M78" s="1"/>
      <c r="N78" s="1"/>
      <c r="O78" s="1"/>
      <c r="P78" s="1"/>
      <c r="Q78" s="1"/>
    </row>
    <row r="79" spans="2:17" ht="15.75" x14ac:dyDescent="0.25">
      <c r="B79" s="76"/>
      <c r="E79" s="1" t="s">
        <v>172</v>
      </c>
      <c r="F79" s="27">
        <f>+H54</f>
        <v>0</v>
      </c>
      <c r="G79" s="27">
        <f>+H56</f>
        <v>0</v>
      </c>
      <c r="H79" s="122">
        <f>SUM(F79:G79)</f>
        <v>0</v>
      </c>
      <c r="I79" s="27">
        <f>SUM(H54,H56)</f>
        <v>0</v>
      </c>
      <c r="J79" s="1"/>
      <c r="K79" s="1"/>
      <c r="L79" s="1"/>
      <c r="M79" s="1"/>
      <c r="N79" s="1"/>
      <c r="O79" s="1"/>
      <c r="P79" s="1"/>
      <c r="Q79" s="1"/>
    </row>
    <row r="80" spans="2:17" ht="15.75" x14ac:dyDescent="0.25">
      <c r="B80" s="76"/>
      <c r="E80" s="1" t="s">
        <v>173</v>
      </c>
      <c r="F80" s="27">
        <f>+H57</f>
        <v>0</v>
      </c>
      <c r="G80" s="27">
        <f>+H58</f>
        <v>0</v>
      </c>
      <c r="H80" s="122">
        <f>SUM(F80:G80)</f>
        <v>0</v>
      </c>
      <c r="I80" s="27">
        <f>SUM(H57,H58)</f>
        <v>0</v>
      </c>
      <c r="J80" s="1"/>
      <c r="K80" s="1"/>
      <c r="L80" s="1"/>
      <c r="M80" s="1"/>
      <c r="N80" s="1"/>
      <c r="O80" s="1"/>
      <c r="P80" s="1"/>
      <c r="Q80" s="1"/>
    </row>
    <row r="81" spans="2:17" ht="15.75" x14ac:dyDescent="0.25">
      <c r="B81" s="77"/>
      <c r="C81" s="78"/>
      <c r="D81" s="78"/>
      <c r="E81" s="50" t="s">
        <v>152</v>
      </c>
      <c r="F81" s="118">
        <f>SUM(F79:F80)</f>
        <v>0</v>
      </c>
      <c r="G81" s="118">
        <f>SUM(G79:G80)</f>
        <v>0</v>
      </c>
      <c r="H81" s="94">
        <f>SUM(H79:H80)</f>
        <v>0</v>
      </c>
      <c r="I81" s="27">
        <f>SUM(I79:I80)</f>
        <v>0</v>
      </c>
      <c r="J81" s="115" t="str">
        <f>IF(H81=I81,"","ERROR")</f>
        <v/>
      </c>
      <c r="K81" s="28"/>
      <c r="L81" s="1"/>
      <c r="M81" s="1"/>
      <c r="N81" s="1"/>
      <c r="O81" s="1"/>
      <c r="P81" s="1"/>
      <c r="Q81" s="1"/>
    </row>
    <row r="82" spans="2:17" ht="15.75" x14ac:dyDescent="0.25">
      <c r="B82" s="33"/>
      <c r="E82" s="1"/>
      <c r="F82" s="28"/>
      <c r="G82" s="28"/>
      <c r="H82" s="28"/>
      <c r="I82" s="1"/>
      <c r="J82" s="1"/>
      <c r="K82" s="28"/>
      <c r="L82" s="1"/>
      <c r="M82" s="1"/>
      <c r="N82" s="1"/>
      <c r="O82" s="1"/>
      <c r="P82" s="1"/>
      <c r="Q82" s="1"/>
    </row>
    <row r="83" spans="2:17" ht="15.75" x14ac:dyDescent="0.25">
      <c r="B83" s="42" t="s">
        <v>261</v>
      </c>
      <c r="E83" s="1"/>
      <c r="F83" s="28"/>
      <c r="G83" s="28"/>
      <c r="H83" s="28"/>
      <c r="I83" s="1"/>
      <c r="J83" s="1"/>
      <c r="K83" s="28"/>
      <c r="L83" s="1"/>
      <c r="M83" s="1"/>
      <c r="N83" s="1"/>
      <c r="O83" s="1"/>
      <c r="P83" s="1"/>
      <c r="Q83" s="1"/>
    </row>
    <row r="84" spans="2:17" ht="15.75" x14ac:dyDescent="0.25">
      <c r="B84" s="33"/>
      <c r="E84" s="1"/>
      <c r="F84" s="28"/>
      <c r="G84" s="28"/>
      <c r="H84" s="28"/>
      <c r="I84" s="1"/>
      <c r="J84" s="1"/>
      <c r="K84" s="28"/>
      <c r="L84" s="1"/>
      <c r="M84" s="1"/>
      <c r="N84" s="1"/>
      <c r="O84" s="1"/>
      <c r="P84" s="1"/>
      <c r="Q84" s="1"/>
    </row>
    <row r="85" spans="2:17" ht="15.75" x14ac:dyDescent="0.25">
      <c r="B85" s="74" t="s">
        <v>267</v>
      </c>
      <c r="C85" s="75"/>
      <c r="D85" s="75"/>
      <c r="E85" s="89" t="s">
        <v>284</v>
      </c>
      <c r="F85" s="75"/>
      <c r="G85" s="84"/>
      <c r="H85" s="87"/>
      <c r="I85" s="1"/>
      <c r="J85" s="1"/>
      <c r="K85" s="28"/>
      <c r="L85" s="1"/>
      <c r="M85" s="1"/>
      <c r="N85" s="1"/>
      <c r="O85" s="1"/>
      <c r="P85" s="1"/>
      <c r="Q85" s="1"/>
    </row>
    <row r="86" spans="2:17" ht="15.75" x14ac:dyDescent="0.25">
      <c r="B86" s="76" t="s">
        <v>171</v>
      </c>
      <c r="E86" s="1"/>
      <c r="F86" s="144" t="s">
        <v>287</v>
      </c>
      <c r="G86" s="144" t="s">
        <v>285</v>
      </c>
      <c r="H86" s="146" t="s">
        <v>90</v>
      </c>
      <c r="I86" s="145" t="s">
        <v>134</v>
      </c>
      <c r="J86" s="88" t="s">
        <v>152</v>
      </c>
      <c r="K86" s="61" t="s">
        <v>260</v>
      </c>
      <c r="L86" s="61"/>
      <c r="M86" s="1"/>
      <c r="N86" s="1"/>
      <c r="O86" s="1"/>
      <c r="P86" s="1"/>
      <c r="Q86" s="1"/>
    </row>
    <row r="87" spans="2:17" ht="15.75" x14ac:dyDescent="0.25">
      <c r="B87" s="76"/>
      <c r="E87" s="1" t="s">
        <v>215</v>
      </c>
      <c r="F87" s="133"/>
      <c r="G87" s="133"/>
      <c r="H87" s="156"/>
      <c r="I87" s="156"/>
      <c r="J87" s="123">
        <f>SUM(F87:I87)</f>
        <v>0</v>
      </c>
      <c r="K87" s="110">
        <f>+H60</f>
        <v>0</v>
      </c>
      <c r="L87" s="115" t="str">
        <f t="shared" ref="L87:L89" si="2">IF(OR(J87&lt;K87,J87=K87),"","ERROR")</f>
        <v/>
      </c>
      <c r="M87" s="1"/>
      <c r="N87" s="1"/>
      <c r="O87" s="1"/>
      <c r="P87" s="1"/>
      <c r="Q87" s="1"/>
    </row>
    <row r="88" spans="2:17" ht="15.75" x14ac:dyDescent="0.25">
      <c r="B88" s="76"/>
      <c r="E88" s="1" t="s">
        <v>216</v>
      </c>
      <c r="F88" s="133"/>
      <c r="G88" s="133"/>
      <c r="H88" s="156"/>
      <c r="I88" s="156"/>
      <c r="J88" s="122">
        <f>SUM(F88:I88)</f>
        <v>0</v>
      </c>
      <c r="K88" s="110">
        <f>+H61</f>
        <v>0</v>
      </c>
      <c r="L88" s="115" t="str">
        <f t="shared" si="2"/>
        <v/>
      </c>
      <c r="M88" s="1"/>
      <c r="N88" s="1"/>
      <c r="O88" s="1"/>
      <c r="P88" s="1"/>
      <c r="Q88" s="1"/>
    </row>
    <row r="89" spans="2:17" ht="15.75" x14ac:dyDescent="0.25">
      <c r="B89" s="76"/>
      <c r="E89" s="1" t="s">
        <v>217</v>
      </c>
      <c r="F89" s="130"/>
      <c r="G89" s="155"/>
      <c r="H89" s="156"/>
      <c r="I89" s="156"/>
      <c r="J89" s="105">
        <f>SUM(F89:I89)</f>
        <v>0</v>
      </c>
      <c r="K89" s="27">
        <f>+H62</f>
        <v>0</v>
      </c>
      <c r="L89" s="115" t="str">
        <f t="shared" si="2"/>
        <v/>
      </c>
      <c r="M89" s="1"/>
      <c r="N89" s="1"/>
      <c r="O89" s="1"/>
      <c r="P89" s="1"/>
      <c r="Q89" s="1"/>
    </row>
    <row r="90" spans="2:17" ht="15.75" x14ac:dyDescent="0.25">
      <c r="B90" s="77"/>
      <c r="C90" s="78"/>
      <c r="D90" s="78"/>
      <c r="E90" s="120" t="s">
        <v>152</v>
      </c>
      <c r="F90" s="92">
        <f t="shared" ref="F90:K90" si="3">SUM(F87:F89)</f>
        <v>0</v>
      </c>
      <c r="G90" s="92">
        <f t="shared" si="3"/>
        <v>0</v>
      </c>
      <c r="H90" s="150">
        <f t="shared" si="3"/>
        <v>0</v>
      </c>
      <c r="I90" s="151">
        <f t="shared" si="3"/>
        <v>0</v>
      </c>
      <c r="J90" s="92">
        <f t="shared" si="3"/>
        <v>0</v>
      </c>
      <c r="K90" s="95">
        <f t="shared" si="3"/>
        <v>0</v>
      </c>
      <c r="M90" s="1"/>
      <c r="N90" s="1"/>
      <c r="O90" s="1"/>
      <c r="P90" s="1"/>
      <c r="Q90" s="1"/>
    </row>
    <row r="91" spans="2:17" ht="15.75" x14ac:dyDescent="0.25">
      <c r="B91" s="33"/>
      <c r="E91" s="1" t="s">
        <v>260</v>
      </c>
      <c r="F91" s="68">
        <f>+F79</f>
        <v>0</v>
      </c>
      <c r="G91" s="68">
        <f>+G79</f>
        <v>0</v>
      </c>
      <c r="H91" s="149">
        <f>+F80</f>
        <v>0</v>
      </c>
      <c r="I91" s="149">
        <f>+G80</f>
        <v>0</v>
      </c>
      <c r="J91" s="116"/>
      <c r="K91" s="116"/>
      <c r="L91" s="1"/>
      <c r="M91" s="1"/>
      <c r="N91" s="1"/>
      <c r="O91" s="1"/>
      <c r="P91" s="1"/>
      <c r="Q91" s="1"/>
    </row>
    <row r="92" spans="2:17" ht="15.75" x14ac:dyDescent="0.25">
      <c r="B92" s="33"/>
      <c r="E92" s="33" t="s">
        <v>263</v>
      </c>
      <c r="F92" s="92">
        <f>+F91-F90</f>
        <v>0</v>
      </c>
      <c r="G92" s="92">
        <f>+G91-G90</f>
        <v>0</v>
      </c>
      <c r="H92" s="92">
        <f t="shared" ref="H92:I92" si="4">+H91-H90</f>
        <v>0</v>
      </c>
      <c r="I92" s="92">
        <f t="shared" si="4"/>
        <v>0</v>
      </c>
      <c r="J92" s="1"/>
      <c r="K92" s="28"/>
      <c r="L92" s="1"/>
      <c r="M92" s="1"/>
      <c r="N92" s="1"/>
      <c r="O92" s="1"/>
      <c r="P92" s="1"/>
      <c r="Q92" s="1"/>
    </row>
    <row r="93" spans="2:17" ht="15.75" x14ac:dyDescent="0.25">
      <c r="B93" s="33"/>
      <c r="E93" s="33"/>
      <c r="F93" s="89" t="str">
        <f>IF(OR(F90&lt;F91, F90=F91),"","ERROR")</f>
        <v/>
      </c>
      <c r="G93" s="89" t="str">
        <f t="shared" ref="G93:I93" si="5">IF(OR(G90&lt;G91, G90=G91),"","ERROR")</f>
        <v/>
      </c>
      <c r="H93" s="89" t="str">
        <f t="shared" si="5"/>
        <v/>
      </c>
      <c r="I93" s="89" t="str">
        <f t="shared" si="5"/>
        <v/>
      </c>
      <c r="J93" s="1"/>
      <c r="K93" s="28"/>
      <c r="L93" s="1"/>
      <c r="M93" s="1"/>
      <c r="N93" s="1"/>
      <c r="O93" s="1"/>
      <c r="P93" s="1"/>
      <c r="Q93" s="1"/>
    </row>
    <row r="94" spans="2:17" ht="15.75" x14ac:dyDescent="0.25">
      <c r="B94" s="103" t="s">
        <v>269</v>
      </c>
      <c r="C94" s="75"/>
      <c r="D94" s="75"/>
      <c r="E94" s="89" t="s">
        <v>286</v>
      </c>
      <c r="G94" s="84"/>
      <c r="H94" s="117"/>
      <c r="I94" s="28"/>
      <c r="J94" s="1"/>
      <c r="K94" s="28"/>
      <c r="L94" s="1"/>
      <c r="M94" s="1"/>
      <c r="N94" s="1"/>
      <c r="O94" s="1"/>
      <c r="P94" s="1"/>
      <c r="Q94" s="1"/>
    </row>
    <row r="95" spans="2:17" ht="15.75" x14ac:dyDescent="0.25">
      <c r="B95" s="76" t="s">
        <v>171</v>
      </c>
      <c r="E95" s="1"/>
      <c r="F95" s="144" t="s">
        <v>287</v>
      </c>
      <c r="G95" s="144" t="s">
        <v>285</v>
      </c>
      <c r="H95" s="146" t="s">
        <v>90</v>
      </c>
      <c r="I95" s="145" t="s">
        <v>134</v>
      </c>
      <c r="J95" s="88" t="s">
        <v>152</v>
      </c>
      <c r="K95" s="82" t="s">
        <v>260</v>
      </c>
      <c r="L95" s="1"/>
      <c r="M95" s="1"/>
      <c r="N95" s="1"/>
      <c r="O95" s="1"/>
      <c r="P95" s="1"/>
      <c r="Q95" s="1"/>
    </row>
    <row r="96" spans="2:17" ht="15.75" x14ac:dyDescent="0.25">
      <c r="B96" s="46"/>
      <c r="E96" s="1" t="s">
        <v>96</v>
      </c>
      <c r="F96" s="130"/>
      <c r="G96" s="130"/>
      <c r="H96" s="156"/>
      <c r="I96" s="156"/>
      <c r="J96" s="121">
        <f>SUM(F96:I96)</f>
        <v>0</v>
      </c>
      <c r="K96" s="27">
        <f>+G36</f>
        <v>0</v>
      </c>
      <c r="L96" s="115" t="str">
        <f>IF(OR(J96&lt;K96,J96=K96),"","ERROR")</f>
        <v/>
      </c>
      <c r="M96" s="1"/>
      <c r="N96" s="1"/>
      <c r="O96" s="1"/>
      <c r="P96" s="1"/>
      <c r="Q96" s="1"/>
    </row>
    <row r="97" spans="2:17" ht="15.75" x14ac:dyDescent="0.25">
      <c r="B97" s="46"/>
      <c r="E97" s="1" t="s">
        <v>133</v>
      </c>
      <c r="F97" s="130"/>
      <c r="G97" s="130"/>
      <c r="H97" s="157"/>
      <c r="I97" s="156"/>
      <c r="J97" s="105">
        <f>SUM(F97:I97)</f>
        <v>0</v>
      </c>
      <c r="K97" s="27">
        <f>+G37</f>
        <v>0</v>
      </c>
      <c r="L97" s="115" t="str">
        <f t="shared" ref="L97:L99" si="6">IF(OR(J97&lt;K97,J97=K97),"","ERROR")</f>
        <v/>
      </c>
      <c r="M97" s="1"/>
      <c r="N97" s="1"/>
      <c r="O97" s="1"/>
      <c r="P97" s="1"/>
      <c r="Q97" s="1"/>
    </row>
    <row r="98" spans="2:17" ht="15.75" x14ac:dyDescent="0.25">
      <c r="B98" s="46"/>
      <c r="E98" s="1" t="s">
        <v>218</v>
      </c>
      <c r="F98" s="130"/>
      <c r="G98" s="130"/>
      <c r="H98" s="156"/>
      <c r="I98" s="156"/>
      <c r="J98" s="105">
        <f>SUM(F98:I98)</f>
        <v>0</v>
      </c>
      <c r="K98" s="27">
        <f>+G38</f>
        <v>0</v>
      </c>
      <c r="L98" s="115" t="str">
        <f>IF(OR(J98&lt;K98,J98=K98),"","ERROR")</f>
        <v/>
      </c>
      <c r="M98" s="1"/>
      <c r="N98" s="1"/>
      <c r="O98" s="1"/>
      <c r="P98" s="1"/>
      <c r="Q98" s="1"/>
    </row>
    <row r="99" spans="2:17" ht="15.75" x14ac:dyDescent="0.25">
      <c r="B99" s="46"/>
      <c r="E99" s="1" t="s">
        <v>95</v>
      </c>
      <c r="F99" s="130"/>
      <c r="G99" s="130"/>
      <c r="H99" s="156"/>
      <c r="I99" s="156"/>
      <c r="J99" s="105">
        <f>SUM(F99:I99)</f>
        <v>0</v>
      </c>
      <c r="K99" s="27">
        <f>+G40</f>
        <v>0</v>
      </c>
      <c r="L99" s="115" t="str">
        <f t="shared" si="6"/>
        <v/>
      </c>
      <c r="M99" s="1"/>
      <c r="N99" s="1"/>
      <c r="O99" s="1"/>
      <c r="P99" s="1"/>
      <c r="Q99" s="1"/>
    </row>
    <row r="100" spans="2:17" ht="15.75" x14ac:dyDescent="0.25">
      <c r="B100" s="81"/>
      <c r="C100" s="78"/>
      <c r="D100" s="78"/>
      <c r="E100" s="120" t="s">
        <v>152</v>
      </c>
      <c r="F100" s="106">
        <f>SUM(F96:F99)</f>
        <v>0</v>
      </c>
      <c r="G100" s="106">
        <f>SUM(G96:G99)</f>
        <v>0</v>
      </c>
      <c r="H100" s="106">
        <f>SUM(H96:H99)</f>
        <v>0</v>
      </c>
      <c r="I100" s="119">
        <f t="shared" ref="I100" si="7">SUM(I96:I99)</f>
        <v>0</v>
      </c>
      <c r="J100" s="106">
        <f>SUM(J96:J99)</f>
        <v>0</v>
      </c>
      <c r="K100" s="95">
        <f>SUM(K96:K99)</f>
        <v>0</v>
      </c>
      <c r="L100" s="1"/>
      <c r="M100" s="1"/>
      <c r="N100" s="1"/>
      <c r="O100" s="1"/>
      <c r="P100" s="1"/>
      <c r="Q100" s="1"/>
    </row>
    <row r="101" spans="2:17" ht="15.75" x14ac:dyDescent="0.25">
      <c r="B101" s="1"/>
      <c r="E101" s="1" t="s">
        <v>260</v>
      </c>
      <c r="F101" s="68">
        <f>+F92</f>
        <v>0</v>
      </c>
      <c r="G101" s="68">
        <f>+G92</f>
        <v>0</v>
      </c>
      <c r="H101" s="152">
        <f>+H92</f>
        <v>0</v>
      </c>
      <c r="I101" s="149">
        <f>+I92</f>
        <v>0</v>
      </c>
      <c r="J101" s="116"/>
      <c r="K101" s="116"/>
      <c r="L101" s="1"/>
      <c r="M101" s="1"/>
      <c r="N101" s="1"/>
      <c r="O101" s="1"/>
      <c r="P101" s="1"/>
      <c r="Q101" s="1"/>
    </row>
    <row r="102" spans="2:17" ht="15.75" x14ac:dyDescent="0.25">
      <c r="B102" s="1"/>
      <c r="D102" s="1" t="s">
        <v>266</v>
      </c>
      <c r="F102" s="92">
        <f>+F79-(F90+F100)</f>
        <v>0</v>
      </c>
      <c r="G102" s="92">
        <f>+G79-(G90+G100)</f>
        <v>0</v>
      </c>
      <c r="H102" s="153">
        <f>+F80-(H90+H100)</f>
        <v>0</v>
      </c>
      <c r="I102" s="154">
        <f>+G80-(I90+I100)</f>
        <v>0</v>
      </c>
      <c r="J102" s="1"/>
      <c r="K102" s="28"/>
      <c r="L102" s="1"/>
      <c r="M102" s="1"/>
      <c r="N102" s="1"/>
      <c r="O102" s="1"/>
      <c r="P102" s="1"/>
      <c r="Q102" s="1"/>
    </row>
    <row r="103" spans="2:17" ht="15.75" x14ac:dyDescent="0.25">
      <c r="B103" s="1"/>
      <c r="D103" s="1"/>
      <c r="F103" s="102" t="str">
        <f>IF(OR(F100&lt;F101, F100=F101),"","ERROR")</f>
        <v/>
      </c>
      <c r="G103" s="102" t="str">
        <f t="shared" ref="G103:I103" si="8">IF(OR(G100&lt;G101, G100=G101),"","ERROR")</f>
        <v/>
      </c>
      <c r="H103" s="102" t="str">
        <f t="shared" si="8"/>
        <v/>
      </c>
      <c r="I103" s="102" t="str">
        <f t="shared" si="8"/>
        <v/>
      </c>
      <c r="J103" s="1"/>
      <c r="K103" s="28"/>
      <c r="L103" s="1"/>
      <c r="M103" s="1"/>
      <c r="N103" s="1"/>
      <c r="O103" s="1"/>
      <c r="P103" s="1"/>
      <c r="Q103" s="1"/>
    </row>
    <row r="104" spans="2:17" ht="15.75" x14ac:dyDescent="0.25">
      <c r="B104" s="3" t="s">
        <v>288</v>
      </c>
      <c r="E104" s="1"/>
      <c r="F104" s="28"/>
      <c r="G104" s="28"/>
      <c r="H104" s="32"/>
      <c r="I104" s="82"/>
      <c r="J104" s="1"/>
      <c r="K104" s="28"/>
      <c r="L104" s="1"/>
      <c r="M104" s="1"/>
      <c r="N104" s="1"/>
      <c r="O104" s="1"/>
      <c r="P104" s="1"/>
      <c r="Q104" s="1"/>
    </row>
    <row r="105" spans="2:17" ht="15.75" x14ac:dyDescent="0.25">
      <c r="B105" s="1"/>
      <c r="E105" s="1"/>
      <c r="F105" s="28"/>
      <c r="G105" s="28"/>
      <c r="H105" s="32"/>
      <c r="I105" s="82"/>
      <c r="J105" s="92">
        <f>MAX((SUM(H60:H62)+J100+H117-H81),0)</f>
        <v>0</v>
      </c>
      <c r="K105" s="28"/>
      <c r="L105" s="1"/>
      <c r="M105" s="1"/>
      <c r="N105" s="1"/>
      <c r="O105" s="1"/>
      <c r="P105" s="1"/>
      <c r="Q105" s="1"/>
    </row>
    <row r="106" spans="2:17" ht="15.75" x14ac:dyDescent="0.25">
      <c r="B106" s="1"/>
      <c r="E106" s="1"/>
      <c r="F106" s="28"/>
      <c r="G106" s="28"/>
      <c r="H106" s="28"/>
      <c r="I106" s="28"/>
      <c r="J106" s="115" t="str">
        <f>IF(J105&lt;0,"ERROR","")</f>
        <v/>
      </c>
      <c r="K106" s="28"/>
      <c r="L106" s="1"/>
      <c r="M106" s="1"/>
      <c r="N106" s="1"/>
      <c r="O106" s="1"/>
      <c r="P106" s="1"/>
      <c r="Q106" s="1"/>
    </row>
    <row r="107" spans="2:17" ht="15.75" x14ac:dyDescent="0.25">
      <c r="B107" s="147" t="s">
        <v>270</v>
      </c>
      <c r="C107" s="75"/>
      <c r="D107" s="75"/>
      <c r="E107" s="89" t="s">
        <v>230</v>
      </c>
      <c r="G107" s="84"/>
      <c r="H107" s="84"/>
      <c r="I107" s="90"/>
      <c r="J107" s="1"/>
      <c r="K107" s="28"/>
      <c r="L107" s="1"/>
      <c r="M107" s="1"/>
      <c r="N107" s="1"/>
      <c r="O107" s="1"/>
      <c r="P107" s="1"/>
      <c r="Q107" s="1"/>
    </row>
    <row r="108" spans="2:17" ht="15.75" x14ac:dyDescent="0.25">
      <c r="B108" s="76" t="s">
        <v>171</v>
      </c>
      <c r="E108" s="1"/>
      <c r="F108" s="82" t="s">
        <v>27</v>
      </c>
      <c r="G108" s="82" t="s">
        <v>26</v>
      </c>
      <c r="H108" s="88" t="s">
        <v>152</v>
      </c>
      <c r="I108" s="28"/>
      <c r="J108" s="1"/>
      <c r="K108" s="28"/>
      <c r="L108" s="1"/>
      <c r="M108" s="1"/>
      <c r="N108" s="1"/>
      <c r="O108" s="1"/>
      <c r="P108" s="1"/>
      <c r="Q108" s="1"/>
    </row>
    <row r="109" spans="2:17" ht="15.75" x14ac:dyDescent="0.25">
      <c r="B109" s="46"/>
      <c r="E109" s="1" t="s">
        <v>172</v>
      </c>
      <c r="F109" s="27">
        <f>+F102</f>
        <v>0</v>
      </c>
      <c r="G109" s="27">
        <f>+G102</f>
        <v>0</v>
      </c>
      <c r="H109" s="79">
        <f>SUM(F109:G109)</f>
        <v>0</v>
      </c>
      <c r="I109" s="28"/>
      <c r="J109" s="1"/>
      <c r="K109" s="28"/>
      <c r="L109" s="1"/>
      <c r="M109" s="1"/>
      <c r="N109" s="1"/>
      <c r="O109" s="1"/>
      <c r="P109" s="1"/>
      <c r="Q109" s="1"/>
    </row>
    <row r="110" spans="2:17" ht="15.75" x14ac:dyDescent="0.25">
      <c r="B110" s="46"/>
      <c r="E110" s="1" t="s">
        <v>173</v>
      </c>
      <c r="F110" s="27">
        <f>+H102</f>
        <v>0</v>
      </c>
      <c r="G110" s="27">
        <f>+I102</f>
        <v>0</v>
      </c>
      <c r="H110" s="79">
        <f>SUM(F110:G110)</f>
        <v>0</v>
      </c>
      <c r="I110" s="28"/>
      <c r="J110" s="1"/>
      <c r="K110" s="28"/>
      <c r="L110" s="1"/>
      <c r="M110" s="1"/>
      <c r="N110" s="1"/>
      <c r="O110" s="1"/>
      <c r="P110" s="1"/>
      <c r="Q110" s="1"/>
    </row>
    <row r="111" spans="2:17" ht="15.75" x14ac:dyDescent="0.25">
      <c r="B111" s="81"/>
      <c r="C111" s="78"/>
      <c r="D111" s="78"/>
      <c r="E111" s="50" t="s">
        <v>152</v>
      </c>
      <c r="F111" s="118">
        <f>SUM(F109:F110)</f>
        <v>0</v>
      </c>
      <c r="G111" s="80">
        <f>SUM(G109:G110)</f>
        <v>0</v>
      </c>
      <c r="H111" s="92">
        <f>SUM(H109:H110)</f>
        <v>0</v>
      </c>
      <c r="I111" s="28"/>
      <c r="J111" s="124"/>
      <c r="K111" s="28"/>
      <c r="L111" s="1"/>
      <c r="M111" s="1"/>
      <c r="N111" s="1"/>
      <c r="O111" s="1"/>
      <c r="P111" s="1"/>
      <c r="Q111" s="1"/>
    </row>
    <row r="112" spans="2:17" ht="15.75" x14ac:dyDescent="0.25">
      <c r="B112" s="1"/>
      <c r="E112" s="1"/>
      <c r="F112" s="28"/>
      <c r="G112" s="28"/>
      <c r="H112" s="102"/>
      <c r="I112" s="1"/>
      <c r="K112" s="28"/>
      <c r="L112" s="1"/>
      <c r="M112" s="1"/>
      <c r="N112" s="1"/>
      <c r="O112" s="1"/>
      <c r="P112" s="1"/>
      <c r="Q112" s="1"/>
    </row>
    <row r="113" spans="2:17" ht="15.75" x14ac:dyDescent="0.25">
      <c r="B113" s="1"/>
      <c r="E113" s="1"/>
      <c r="F113" s="102"/>
      <c r="G113" s="28"/>
      <c r="H113" s="102"/>
      <c r="I113" s="28"/>
      <c r="J113" s="1"/>
      <c r="K113" s="28"/>
      <c r="L113" s="1"/>
      <c r="M113" s="1"/>
      <c r="N113" s="1"/>
      <c r="O113" s="1"/>
      <c r="P113" s="1"/>
      <c r="Q113" s="1"/>
    </row>
    <row r="114" spans="2:17" ht="15.75" x14ac:dyDescent="0.25">
      <c r="B114" s="43" t="s">
        <v>248</v>
      </c>
      <c r="C114" s="75"/>
      <c r="D114" s="75"/>
      <c r="E114" s="44"/>
      <c r="F114" s="84"/>
      <c r="G114" s="84"/>
      <c r="H114" s="107"/>
      <c r="I114" s="28"/>
      <c r="J114" s="1"/>
      <c r="K114" s="28"/>
      <c r="L114" s="1"/>
      <c r="M114" s="1"/>
      <c r="N114" s="1"/>
      <c r="O114" s="1"/>
      <c r="P114" s="1"/>
      <c r="Q114" s="1"/>
    </row>
    <row r="115" spans="2:17" ht="15.75" x14ac:dyDescent="0.25">
      <c r="B115" s="46"/>
      <c r="C115" s="1" t="s">
        <v>200</v>
      </c>
      <c r="E115" s="1"/>
      <c r="F115" s="28"/>
      <c r="G115" s="92">
        <f>+F75</f>
        <v>0</v>
      </c>
      <c r="H115" s="108"/>
      <c r="I115" s="116" t="str">
        <f>IF(G115=SUM(H116:H117),"","ERROR")</f>
        <v/>
      </c>
      <c r="J115" s="1"/>
      <c r="K115" s="28"/>
      <c r="L115" s="1"/>
      <c r="M115" s="1"/>
      <c r="N115" s="1"/>
      <c r="O115" s="1"/>
      <c r="P115" s="1"/>
      <c r="Q115" s="1"/>
    </row>
    <row r="116" spans="2:17" ht="15.75" x14ac:dyDescent="0.25">
      <c r="B116" s="46"/>
      <c r="C116" s="1"/>
      <c r="D116" s="1" t="s">
        <v>212</v>
      </c>
      <c r="E116" s="1"/>
      <c r="F116" s="28"/>
      <c r="G116" s="28"/>
      <c r="H116" s="109">
        <f>+J90+J100</f>
        <v>0</v>
      </c>
      <c r="I116" s="28"/>
      <c r="J116" s="1"/>
      <c r="K116" s="28"/>
      <c r="L116" s="1"/>
      <c r="M116" s="1"/>
      <c r="N116" s="1"/>
      <c r="O116" s="1"/>
      <c r="P116" s="1"/>
      <c r="Q116" s="1"/>
    </row>
    <row r="117" spans="2:17" ht="15.75" x14ac:dyDescent="0.25">
      <c r="B117" s="46"/>
      <c r="C117" s="1"/>
      <c r="D117" s="1" t="s">
        <v>201</v>
      </c>
      <c r="E117" s="1"/>
      <c r="F117" s="28"/>
      <c r="G117" s="28"/>
      <c r="H117" s="109">
        <f>+H111</f>
        <v>0</v>
      </c>
      <c r="J117" s="1"/>
      <c r="K117" s="28"/>
      <c r="L117" s="1"/>
      <c r="M117" s="1"/>
      <c r="N117" s="1"/>
      <c r="O117" s="1"/>
      <c r="P117" s="1"/>
      <c r="Q117" s="1"/>
    </row>
    <row r="118" spans="2:17" ht="15.75" x14ac:dyDescent="0.25">
      <c r="B118" s="81"/>
      <c r="C118" s="50"/>
      <c r="D118" s="50"/>
      <c r="E118" s="50"/>
      <c r="F118" s="104"/>
      <c r="G118" s="104"/>
      <c r="H118" s="114"/>
      <c r="J118" s="1"/>
      <c r="K118" s="28"/>
      <c r="L118" s="1"/>
      <c r="M118" s="1"/>
      <c r="N118" s="1"/>
      <c r="O118" s="1"/>
      <c r="P118" s="1"/>
      <c r="Q118" s="1"/>
    </row>
    <row r="119" spans="2:17" ht="15.75" x14ac:dyDescent="0.25">
      <c r="B119" s="1"/>
      <c r="C119" s="1"/>
      <c r="D119" s="1"/>
      <c r="E119" s="1"/>
      <c r="F119" s="28"/>
      <c r="G119" s="28"/>
      <c r="H119" s="111"/>
      <c r="I119" s="28"/>
      <c r="J119" s="1"/>
      <c r="K119" s="28"/>
      <c r="L119" s="1"/>
      <c r="M119" s="1"/>
      <c r="N119" s="1"/>
      <c r="O119" s="1"/>
      <c r="P119" s="1"/>
      <c r="Q119" s="1"/>
    </row>
    <row r="120" spans="2:17" ht="15.75" x14ac:dyDescent="0.25">
      <c r="B120" s="3" t="s">
        <v>231</v>
      </c>
      <c r="C120" s="3"/>
      <c r="D120" s="3"/>
      <c r="E120" s="3"/>
      <c r="F120" s="102"/>
      <c r="G120" s="102"/>
      <c r="H120" s="111"/>
      <c r="I120" s="102"/>
      <c r="J120" s="1"/>
      <c r="K120" s="28"/>
      <c r="L120" s="1"/>
      <c r="M120" s="1"/>
      <c r="N120" s="1"/>
      <c r="O120" s="1"/>
      <c r="P120" s="1"/>
      <c r="Q120" s="1"/>
    </row>
    <row r="121" spans="2:17" ht="15.75" x14ac:dyDescent="0.25">
      <c r="B121" s="33"/>
      <c r="C121" s="1"/>
      <c r="E121" s="1"/>
      <c r="F121" s="28"/>
      <c r="G121" s="28"/>
      <c r="H121" s="28"/>
      <c r="I121" s="1"/>
      <c r="J121" s="1"/>
      <c r="K121" s="1"/>
      <c r="L121" s="1"/>
      <c r="M121" s="1"/>
      <c r="N121" s="1"/>
      <c r="O121" s="1"/>
      <c r="P121" s="1"/>
      <c r="Q121" s="1"/>
    </row>
    <row r="122" spans="2:17" ht="15.75" x14ac:dyDescent="0.25">
      <c r="B122" s="42" t="s">
        <v>232</v>
      </c>
      <c r="E122" s="1"/>
      <c r="F122" s="28"/>
      <c r="G122" s="28"/>
      <c r="H122" s="28"/>
      <c r="I122" s="1"/>
      <c r="K122" s="3" t="s">
        <v>154</v>
      </c>
      <c r="L122" s="1"/>
      <c r="M122" s="1"/>
      <c r="N122" s="1"/>
      <c r="O122" s="1"/>
      <c r="P122" s="1"/>
      <c r="Q122" s="1"/>
    </row>
    <row r="123" spans="2:17" ht="15.75" x14ac:dyDescent="0.25">
      <c r="I123" s="1"/>
      <c r="J123" s="3" t="s">
        <v>138</v>
      </c>
      <c r="K123" s="92">
        <f>+K124+K125</f>
        <v>0</v>
      </c>
      <c r="L123" s="1" t="s">
        <v>41</v>
      </c>
      <c r="M123" s="1"/>
      <c r="N123" s="1"/>
      <c r="O123" s="1"/>
      <c r="P123" s="1"/>
      <c r="Q123" s="1"/>
    </row>
    <row r="124" spans="2:17" ht="15.75" x14ac:dyDescent="0.25">
      <c r="B124" s="3" t="s">
        <v>238</v>
      </c>
      <c r="H124" s="3" t="s">
        <v>131</v>
      </c>
      <c r="I124" s="1" t="s">
        <v>41</v>
      </c>
      <c r="J124" s="1" t="s">
        <v>145</v>
      </c>
      <c r="K124" s="27">
        <f>+F28+H54</f>
        <v>0</v>
      </c>
      <c r="M124" s="1"/>
      <c r="N124" s="1"/>
      <c r="O124" s="1"/>
      <c r="P124" s="1"/>
      <c r="Q124" s="1"/>
    </row>
    <row r="125" spans="2:17" ht="15.75" x14ac:dyDescent="0.25">
      <c r="B125" s="1" t="s">
        <v>202</v>
      </c>
      <c r="C125" s="1"/>
      <c r="D125" s="1"/>
      <c r="E125" s="1"/>
      <c r="F125" s="112"/>
      <c r="G125" s="1"/>
      <c r="H125" s="97">
        <f>+F111</f>
        <v>0</v>
      </c>
      <c r="J125" s="1" t="s">
        <v>146</v>
      </c>
      <c r="K125" s="27">
        <f>+(F32+H56)</f>
        <v>0</v>
      </c>
      <c r="L125" s="1"/>
      <c r="M125" s="1"/>
      <c r="N125" s="1"/>
      <c r="O125" s="1"/>
      <c r="P125" s="1"/>
      <c r="Q125" s="1"/>
    </row>
    <row r="126" spans="2:17" ht="15.75" x14ac:dyDescent="0.25">
      <c r="B126" s="1" t="s">
        <v>203</v>
      </c>
      <c r="C126" s="1"/>
      <c r="D126" s="1"/>
      <c r="E126" s="1"/>
      <c r="F126" s="64"/>
      <c r="G126" s="1"/>
      <c r="H126" s="96">
        <f>+G111</f>
        <v>0</v>
      </c>
      <c r="I126" s="1"/>
      <c r="J126" s="3" t="s">
        <v>136</v>
      </c>
      <c r="K126" s="95">
        <f>SUM(K127:K129)</f>
        <v>0</v>
      </c>
      <c r="L126" s="1" t="s">
        <v>41</v>
      </c>
      <c r="M126" s="1"/>
      <c r="N126" s="1"/>
      <c r="O126" s="1"/>
      <c r="P126" s="1"/>
      <c r="Q126" s="1"/>
    </row>
    <row r="127" spans="2:17" ht="15.75" x14ac:dyDescent="0.25">
      <c r="B127" s="3" t="s">
        <v>239</v>
      </c>
      <c r="C127" s="1"/>
      <c r="D127" s="1"/>
      <c r="E127" s="1"/>
      <c r="F127" s="64"/>
      <c r="G127" s="1"/>
      <c r="H127" s="65"/>
      <c r="I127" s="1" t="s">
        <v>41</v>
      </c>
      <c r="J127" s="1" t="s">
        <v>147</v>
      </c>
      <c r="K127" s="27">
        <f>+F29-H60</f>
        <v>0</v>
      </c>
      <c r="L127" s="1"/>
      <c r="M127" s="1"/>
      <c r="N127" s="1"/>
      <c r="O127" s="1"/>
      <c r="P127" s="1"/>
      <c r="Q127" s="1"/>
    </row>
    <row r="128" spans="2:17" ht="15.75" x14ac:dyDescent="0.25">
      <c r="B128" s="1" t="s">
        <v>233</v>
      </c>
      <c r="C128" s="1"/>
      <c r="D128" s="1"/>
      <c r="E128" s="1"/>
      <c r="F128" s="64"/>
      <c r="G128" s="1"/>
      <c r="H128" s="97">
        <f>+J87</f>
        <v>0</v>
      </c>
      <c r="I128" s="1"/>
      <c r="J128" s="1" t="s">
        <v>148</v>
      </c>
      <c r="K128" s="69">
        <f>+F30-H61</f>
        <v>0</v>
      </c>
      <c r="L128" s="1"/>
      <c r="M128" s="1"/>
      <c r="N128" s="1"/>
      <c r="O128" s="1"/>
      <c r="P128" s="1"/>
      <c r="Q128" s="1"/>
    </row>
    <row r="129" spans="2:17" ht="15.75" x14ac:dyDescent="0.25">
      <c r="B129" s="1" t="s">
        <v>234</v>
      </c>
      <c r="C129" s="1"/>
      <c r="D129" s="1"/>
      <c r="E129" s="1"/>
      <c r="F129" s="64"/>
      <c r="G129" s="1"/>
      <c r="H129" s="98">
        <f>+J88</f>
        <v>0</v>
      </c>
      <c r="I129" s="1"/>
      <c r="J129" s="1" t="s">
        <v>220</v>
      </c>
      <c r="K129" s="69">
        <f>+F31-H62</f>
        <v>0</v>
      </c>
      <c r="L129" s="1"/>
      <c r="M129" s="1"/>
      <c r="N129" s="1"/>
      <c r="O129" s="1"/>
      <c r="P129" s="1"/>
      <c r="Q129" s="1"/>
    </row>
    <row r="130" spans="2:17" ht="15.75" x14ac:dyDescent="0.25">
      <c r="B130" s="1" t="s">
        <v>237</v>
      </c>
      <c r="C130" s="1"/>
      <c r="D130" s="1"/>
      <c r="E130" s="1"/>
      <c r="F130" s="64"/>
      <c r="G130" s="1"/>
      <c r="H130" s="99">
        <f>+J89</f>
        <v>0</v>
      </c>
      <c r="I130" s="1"/>
      <c r="J130" s="3" t="s">
        <v>135</v>
      </c>
      <c r="K130" s="92">
        <f>SUM(K131:K136)</f>
        <v>0</v>
      </c>
      <c r="L130" s="1" t="s">
        <v>41</v>
      </c>
      <c r="M130" s="1"/>
      <c r="N130" s="1"/>
      <c r="O130" s="1"/>
      <c r="P130" s="1"/>
      <c r="Q130" s="1"/>
    </row>
    <row r="131" spans="2:17" ht="15.75" x14ac:dyDescent="0.25">
      <c r="B131" s="3" t="s">
        <v>240</v>
      </c>
      <c r="C131" s="1"/>
      <c r="D131" s="1"/>
      <c r="E131" s="1"/>
      <c r="F131" s="64"/>
      <c r="G131" s="1"/>
      <c r="H131" s="65"/>
      <c r="I131" s="1" t="s">
        <v>41</v>
      </c>
      <c r="J131" s="1" t="s">
        <v>95</v>
      </c>
      <c r="K131" s="27">
        <f>+G40-J99+J105</f>
        <v>0</v>
      </c>
      <c r="L131" s="1"/>
      <c r="M131" s="1"/>
      <c r="N131" s="1"/>
      <c r="O131" s="1"/>
      <c r="P131" s="1"/>
      <c r="Q131" s="1"/>
    </row>
    <row r="132" spans="2:17" ht="15.75" x14ac:dyDescent="0.25">
      <c r="B132" s="1" t="s">
        <v>249</v>
      </c>
      <c r="F132" s="1"/>
      <c r="H132" s="97">
        <f>+J99</f>
        <v>0</v>
      </c>
      <c r="I132" s="9" t="s">
        <v>272</v>
      </c>
      <c r="J132" s="1" t="s">
        <v>96</v>
      </c>
      <c r="K132" s="27">
        <f>+G36-H133</f>
        <v>0</v>
      </c>
      <c r="L132" s="1"/>
      <c r="O132" s="1"/>
      <c r="P132" s="1"/>
      <c r="Q132" s="1"/>
    </row>
    <row r="133" spans="2:17" ht="15.75" x14ac:dyDescent="0.25">
      <c r="B133" s="1" t="s">
        <v>235</v>
      </c>
      <c r="F133" s="1"/>
      <c r="H133" s="98">
        <f>+J96</f>
        <v>0</v>
      </c>
      <c r="J133" s="1" t="s">
        <v>133</v>
      </c>
      <c r="K133" s="27">
        <f>+G37-H134</f>
        <v>0</v>
      </c>
      <c r="L133" s="1"/>
      <c r="O133" s="1"/>
      <c r="P133" s="1"/>
      <c r="Q133" s="1"/>
    </row>
    <row r="134" spans="2:17" ht="15.75" x14ac:dyDescent="0.25">
      <c r="B134" s="1" t="s">
        <v>236</v>
      </c>
      <c r="F134" s="1"/>
      <c r="H134" s="98">
        <f>+J97</f>
        <v>0</v>
      </c>
      <c r="J134" s="1" t="s">
        <v>90</v>
      </c>
      <c r="K134" s="27">
        <f>+G35+H57</f>
        <v>0</v>
      </c>
      <c r="L134" s="1"/>
      <c r="O134" s="1"/>
      <c r="P134" s="1"/>
      <c r="Q134" s="1"/>
    </row>
    <row r="135" spans="2:17" ht="15.75" x14ac:dyDescent="0.25">
      <c r="B135" s="145" t="s">
        <v>290</v>
      </c>
      <c r="F135" s="1"/>
      <c r="H135" s="99">
        <f>+J98</f>
        <v>0</v>
      </c>
      <c r="J135" s="1" t="s">
        <v>134</v>
      </c>
      <c r="K135" s="27">
        <f>+G39+H58</f>
        <v>0</v>
      </c>
      <c r="O135" s="1"/>
      <c r="P135" s="1"/>
      <c r="Q135" s="1"/>
    </row>
    <row r="136" spans="2:17" ht="15.75" x14ac:dyDescent="0.25">
      <c r="B136" s="1"/>
      <c r="F136" s="1" t="s">
        <v>271</v>
      </c>
      <c r="H136" s="36"/>
      <c r="J136" s="145" t="s">
        <v>218</v>
      </c>
      <c r="K136" s="148">
        <f>+G38-H135</f>
        <v>0</v>
      </c>
      <c r="O136" s="1"/>
      <c r="P136" s="1"/>
      <c r="Q136" s="1"/>
    </row>
    <row r="137" spans="2:17" ht="15.75" x14ac:dyDescent="0.25">
      <c r="B137" s="1"/>
      <c r="C137" s="3"/>
      <c r="F137" s="3"/>
      <c r="G137" s="3"/>
      <c r="H137" s="92">
        <f>IF(SUM(H125:H135)=F75,SUM(H125:H135),"ERROR")</f>
        <v>0</v>
      </c>
      <c r="I137" s="1" t="s">
        <v>41</v>
      </c>
      <c r="J137" s="70" t="s">
        <v>152</v>
      </c>
      <c r="K137" s="92">
        <f>IF(SUM(K123,K126,K130)=(H125+H126+F26),SUM(K123,K126,K130),"ERROR")</f>
        <v>0</v>
      </c>
      <c r="L137" s="1" t="s">
        <v>41</v>
      </c>
      <c r="M137" s="1"/>
      <c r="N137" s="1"/>
      <c r="O137" s="1"/>
      <c r="P137" s="1"/>
      <c r="Q137" s="1"/>
    </row>
    <row r="138" spans="2:17" ht="15.75" x14ac:dyDescent="0.25">
      <c r="H138" s="115" t="str">
        <f>IF(H137=F75,"","ERROR")</f>
        <v/>
      </c>
      <c r="K138" s="115" t="str">
        <f>IF(K137=F26+H117,"","ERROR")</f>
        <v/>
      </c>
      <c r="M138" s="1"/>
      <c r="N138" s="1"/>
      <c r="O138" s="1"/>
      <c r="P138" s="1"/>
      <c r="Q138" s="1"/>
    </row>
    <row r="139" spans="2:17" ht="15.75" x14ac:dyDescent="0.25">
      <c r="B139" s="1" t="s">
        <v>273</v>
      </c>
    </row>
    <row r="141" spans="2:17" ht="15.75" x14ac:dyDescent="0.25">
      <c r="B141" s="3" t="s">
        <v>191</v>
      </c>
      <c r="C141" s="1"/>
      <c r="D141" s="1"/>
      <c r="E141" s="1"/>
      <c r="F141" s="1"/>
      <c r="G141" s="1"/>
      <c r="H141" s="1"/>
      <c r="I141" s="1"/>
      <c r="J141" s="1"/>
      <c r="K141" s="1"/>
      <c r="L141" s="1"/>
      <c r="M141" s="1"/>
      <c r="N141" s="1"/>
      <c r="O141" s="1"/>
      <c r="Q141" s="1"/>
    </row>
    <row r="142" spans="2:17" ht="15.75" x14ac:dyDescent="0.25">
      <c r="B142" s="1"/>
      <c r="C142" s="1"/>
      <c r="D142" s="1"/>
      <c r="E142" s="1"/>
      <c r="F142" s="1"/>
      <c r="G142" s="1"/>
      <c r="H142" s="1"/>
      <c r="I142" s="1"/>
      <c r="J142" s="1"/>
      <c r="K142" s="1"/>
      <c r="L142" s="1"/>
      <c r="M142" s="1"/>
      <c r="N142" s="1"/>
    </row>
    <row r="143" spans="2:17" ht="15.75" x14ac:dyDescent="0.25">
      <c r="D143" s="3" t="s">
        <v>153</v>
      </c>
      <c r="G143" s="3" t="s">
        <v>39</v>
      </c>
      <c r="H143" s="1" t="s">
        <v>132</v>
      </c>
      <c r="I143" s="1"/>
      <c r="J143" s="1"/>
      <c r="K143" s="1"/>
      <c r="L143" s="1"/>
      <c r="M143" s="1"/>
      <c r="N143" s="1"/>
    </row>
    <row r="144" spans="2:17" ht="15.75" x14ac:dyDescent="0.25">
      <c r="B144" s="3" t="s">
        <v>137</v>
      </c>
      <c r="G144" s="3"/>
      <c r="H144" s="1"/>
      <c r="I144" s="1"/>
      <c r="J144" s="1"/>
      <c r="K144" s="1"/>
      <c r="L144" s="1"/>
      <c r="M144" s="1"/>
      <c r="N144" s="1"/>
    </row>
    <row r="145" spans="2:14" ht="15.75" x14ac:dyDescent="0.25">
      <c r="B145" s="1" t="s">
        <v>160</v>
      </c>
      <c r="C145" s="1"/>
      <c r="D145" s="1"/>
      <c r="E145" s="1"/>
      <c r="F145" s="1"/>
      <c r="G145" s="134">
        <f>IFERROR((F28/F26),0)</f>
        <v>0</v>
      </c>
      <c r="H145" s="134">
        <f>IFERROR((K124/K137), 0)</f>
        <v>0</v>
      </c>
      <c r="I145" s="1"/>
      <c r="J145" s="1"/>
      <c r="K145" s="1"/>
      <c r="L145" s="1"/>
      <c r="M145" s="1"/>
      <c r="N145" s="1"/>
    </row>
    <row r="146" spans="2:14" ht="15.75" x14ac:dyDescent="0.25">
      <c r="B146" s="1" t="s">
        <v>140</v>
      </c>
      <c r="C146" s="1"/>
      <c r="D146" s="1"/>
      <c r="E146" s="1"/>
      <c r="F146" s="1"/>
      <c r="G146" s="134">
        <f>IFERROR((F32/F26),0)</f>
        <v>0</v>
      </c>
      <c r="H146" s="134">
        <f>IFERROR((K125/K137), 0)</f>
        <v>0</v>
      </c>
      <c r="I146" s="1"/>
      <c r="J146" s="1"/>
      <c r="K146" s="1"/>
      <c r="L146" s="1"/>
      <c r="M146" s="1"/>
      <c r="N146" s="1"/>
    </row>
    <row r="147" spans="2:14" ht="15.75" x14ac:dyDescent="0.25">
      <c r="B147" s="3" t="s">
        <v>139</v>
      </c>
      <c r="C147" s="1"/>
      <c r="D147" s="1"/>
      <c r="E147" s="1"/>
      <c r="F147" s="1"/>
      <c r="G147" s="66"/>
      <c r="H147" s="66"/>
      <c r="I147" s="1"/>
      <c r="J147" s="1"/>
      <c r="K147" s="1"/>
      <c r="L147" s="1"/>
      <c r="M147" s="1"/>
      <c r="N147" s="1"/>
    </row>
    <row r="148" spans="2:14" ht="15.75" x14ac:dyDescent="0.25">
      <c r="B148" s="1" t="s">
        <v>164</v>
      </c>
      <c r="C148" s="1"/>
      <c r="D148" s="1"/>
      <c r="E148" s="1"/>
      <c r="F148" s="1"/>
      <c r="G148" s="72">
        <f>IFERROR((F29/F26),0)</f>
        <v>0</v>
      </c>
      <c r="H148" s="72">
        <f>IFERROR((K127/K137), 0)</f>
        <v>0</v>
      </c>
      <c r="I148" s="1"/>
      <c r="J148" s="1"/>
      <c r="K148" s="1"/>
      <c r="L148" s="1"/>
      <c r="M148" s="1"/>
      <c r="N148" s="1"/>
    </row>
    <row r="149" spans="2:14" ht="15.75" x14ac:dyDescent="0.25">
      <c r="B149" s="1" t="s">
        <v>165</v>
      </c>
      <c r="C149" s="1"/>
      <c r="D149" s="1"/>
      <c r="E149" s="1"/>
      <c r="F149" s="1"/>
      <c r="G149" s="72">
        <f>IFERROR((F30/F26), 0)</f>
        <v>0</v>
      </c>
      <c r="H149" s="72">
        <f>IFERROR((K128/K137), 0)</f>
        <v>0</v>
      </c>
      <c r="I149" s="1"/>
      <c r="J149" s="1"/>
      <c r="K149" s="1"/>
      <c r="L149" s="1"/>
    </row>
    <row r="150" spans="2:14" ht="15.75" x14ac:dyDescent="0.25">
      <c r="B150" s="1" t="s">
        <v>221</v>
      </c>
      <c r="C150" s="1"/>
      <c r="D150" s="1"/>
      <c r="E150" s="1"/>
      <c r="G150" s="72">
        <f>IFERROR((F31/F26), 0)</f>
        <v>0</v>
      </c>
      <c r="H150" s="72">
        <f>IFERROR((K129/K137), 0)</f>
        <v>0</v>
      </c>
      <c r="I150" s="1"/>
      <c r="J150" s="1"/>
      <c r="K150" s="1"/>
    </row>
    <row r="151" spans="2:14" ht="15.75" x14ac:dyDescent="0.25">
      <c r="B151" s="3" t="s">
        <v>141</v>
      </c>
      <c r="C151" s="1"/>
      <c r="D151" s="1"/>
      <c r="E151" s="1"/>
      <c r="G151" s="66"/>
      <c r="H151" s="66"/>
      <c r="I151" s="1"/>
      <c r="J151" s="1"/>
      <c r="K151" s="1"/>
    </row>
    <row r="152" spans="2:14" ht="15.75" x14ac:dyDescent="0.25">
      <c r="B152" s="1" t="s">
        <v>166</v>
      </c>
      <c r="C152" s="1"/>
      <c r="D152" s="1"/>
      <c r="E152" s="1"/>
      <c r="G152" s="73">
        <f>IFERROR(((G40)/F26), 0)</f>
        <v>0</v>
      </c>
      <c r="H152" s="73">
        <f>IFERROR((K131/K137), 0)</f>
        <v>0</v>
      </c>
    </row>
    <row r="153" spans="2:14" ht="15.75" x14ac:dyDescent="0.25">
      <c r="B153" s="1" t="s">
        <v>167</v>
      </c>
      <c r="C153" s="1"/>
      <c r="D153" s="1"/>
      <c r="E153" s="1"/>
      <c r="G153" s="73">
        <f>IFERROR((G36/F26), 0)</f>
        <v>0</v>
      </c>
      <c r="H153" s="73">
        <f>IFERROR((K132/K137), 0)</f>
        <v>0</v>
      </c>
    </row>
    <row r="154" spans="2:14" ht="15.75" x14ac:dyDescent="0.25">
      <c r="B154" s="1" t="s">
        <v>168</v>
      </c>
      <c r="C154" s="1"/>
      <c r="D154" s="1"/>
      <c r="E154" s="1"/>
      <c r="G154" s="73">
        <f>IFERROR((G37/F26), 0)</f>
        <v>0</v>
      </c>
      <c r="H154" s="73">
        <f>IFERROR((K133/K137), 0)</f>
        <v>0</v>
      </c>
    </row>
    <row r="155" spans="2:14" ht="15.75" x14ac:dyDescent="0.25">
      <c r="B155" s="1" t="s">
        <v>169</v>
      </c>
      <c r="C155" s="1"/>
      <c r="D155" s="1"/>
      <c r="E155" s="1"/>
      <c r="G155" s="73">
        <f>IFERROR((G35/F26), 0)</f>
        <v>0</v>
      </c>
      <c r="H155" s="73">
        <f>IFERROR((K134/K137), 0)</f>
        <v>0</v>
      </c>
    </row>
    <row r="156" spans="2:14" ht="15.75" x14ac:dyDescent="0.25">
      <c r="B156" s="1" t="s">
        <v>170</v>
      </c>
      <c r="C156" s="1"/>
      <c r="D156" s="1"/>
      <c r="E156" s="1"/>
      <c r="G156" s="73">
        <f>IFERROR((G39/F26), 0)</f>
        <v>0</v>
      </c>
      <c r="H156" s="73">
        <f>IFERROR((K135/K137), 0)</f>
        <v>0</v>
      </c>
    </row>
    <row r="157" spans="2:14" ht="15.75" x14ac:dyDescent="0.25">
      <c r="B157" s="145" t="s">
        <v>289</v>
      </c>
      <c r="G157" s="73">
        <f>IFERROR((G38/F26), 0)</f>
        <v>0</v>
      </c>
      <c r="H157" s="73">
        <f>IFERROR((K136/K137), 0)</f>
        <v>0</v>
      </c>
    </row>
    <row r="158" spans="2:14" ht="15.75" x14ac:dyDescent="0.25">
      <c r="E158" s="3" t="s">
        <v>38</v>
      </c>
      <c r="G158" s="93">
        <f>SUM(G145:G157)</f>
        <v>0</v>
      </c>
      <c r="H158" s="93">
        <f>SUM(H145:H157)</f>
        <v>0</v>
      </c>
    </row>
    <row r="159" spans="2:14" ht="15.75" x14ac:dyDescent="0.25">
      <c r="G159" s="115" t="str">
        <f>IF(OR(SUM(G145:G157)=1,SUM(G145:G157)=0),"","ERROR")</f>
        <v/>
      </c>
      <c r="H159" s="115" t="str">
        <f>IF(OR(SUM(H145:H157)=1,SUM(H145:H157)=0),"","ERROR")</f>
        <v/>
      </c>
      <c r="J159" s="3" t="s">
        <v>111</v>
      </c>
    </row>
    <row r="160" spans="2:14" ht="15.75" x14ac:dyDescent="0.25">
      <c r="B160" s="3" t="s">
        <v>12</v>
      </c>
      <c r="C160" s="1"/>
      <c r="D160" s="1"/>
      <c r="E160" s="1"/>
      <c r="F160" s="1"/>
      <c r="G160" s="1"/>
      <c r="H160" s="42" t="s">
        <v>42</v>
      </c>
      <c r="I160" s="1"/>
      <c r="J160" s="1" t="s">
        <v>176</v>
      </c>
    </row>
    <row r="161" spans="2:11" ht="15.75" x14ac:dyDescent="0.25">
      <c r="B161" s="1"/>
      <c r="D161" s="61" t="s">
        <v>8</v>
      </c>
      <c r="E161" s="67">
        <f>+((F29*CoalCO2)+(F30*NatGasCO2)+(F31*OilCO2)+(G40*GridCO2)+(G36*CoalCO2)+(G37*NatGasCO2)+(G38*OilCO2)+(F44*GridCO2))/2000</f>
        <v>0</v>
      </c>
      <c r="F161" s="1"/>
      <c r="G161" s="1"/>
      <c r="H161" s="61" t="s">
        <v>8</v>
      </c>
      <c r="I161" s="67">
        <f>+(((K127* CoalCO2)+(K128*NatGasCO2)+(K129*OilCO2)+(K131*GridCO2)+(K132*CoalCO2)+(K133*NatGasCO2)+(K136*OilCO2)+((F44-H66)*GridCO2))/2000)-H64</f>
        <v>0</v>
      </c>
      <c r="J161" s="67">
        <f>+((H125+H126)*AvoidedCO2)/2000</f>
        <v>0</v>
      </c>
    </row>
    <row r="162" spans="2:11" ht="15.75" x14ac:dyDescent="0.25">
      <c r="B162" s="1"/>
      <c r="D162" s="61" t="s">
        <v>18</v>
      </c>
      <c r="E162" s="67">
        <f>+(((F29*CoalN2O)+(F30*NatGasN2O)+(F31*OilN2O)+(G40*GridN2O)+(G36*CoalN2O)+(G37*NatGasN2O)+(G38*OilN2O)+(F44*GridN2O))/2000)</f>
        <v>0</v>
      </c>
      <c r="F162" s="1"/>
      <c r="G162" s="1"/>
      <c r="H162" s="61" t="s">
        <v>18</v>
      </c>
      <c r="I162" s="67">
        <f>+((K127*CoalN2O)+(K128*NatGasN2O)+(K129*OilN2O)+(K131*GridN2O)+(K132*CoalN2O)+(K133*NatGasN2O)+(K136*OilN2O)+((F44-H66)*GridN2O))/2000</f>
        <v>0</v>
      </c>
      <c r="J162" s="67">
        <f>+((H125+H126)*AvoidedN2O)/2000</f>
        <v>0</v>
      </c>
    </row>
    <row r="163" spans="2:11" ht="15.75" x14ac:dyDescent="0.25">
      <c r="B163" s="1"/>
      <c r="D163" s="61" t="s">
        <v>9</v>
      </c>
      <c r="E163" s="67">
        <f>+((F29*CoalCH4)+(F30*NatGasCH4)+(F31*OilCH4)+(G40*GridCH4)+(G36*CoalCH4)+(G37*NatGasCH4)+(G38*OilCH4)+(F44*GridCH4))/2000</f>
        <v>0</v>
      </c>
      <c r="F163" s="1"/>
      <c r="G163" s="1"/>
      <c r="H163" s="61" t="s">
        <v>9</v>
      </c>
      <c r="I163" s="67">
        <f>+((K127*CoalCH4)+(K128*NatGasCH4)+(K129*OilCH4)+(K131*GridCH4)+(K132*CoalCH4)+(K133*NatGasCH4)+(K136*OilCH4)+((F44-H66)*GridCH4))/2000</f>
        <v>0</v>
      </c>
      <c r="J163" s="67">
        <f>+((H125+H126)*AvoidedCH4)/2000</f>
        <v>0</v>
      </c>
    </row>
    <row r="164" spans="2:11" ht="15.75" x14ac:dyDescent="0.25">
      <c r="B164" s="1" t="s">
        <v>39</v>
      </c>
      <c r="C164" s="1"/>
      <c r="D164" s="1"/>
      <c r="E164" s="1"/>
      <c r="F164" s="1"/>
      <c r="G164" s="7" t="s">
        <v>122</v>
      </c>
      <c r="K164" s="1"/>
    </row>
    <row r="165" spans="2:11" ht="15.75" x14ac:dyDescent="0.25">
      <c r="B165" s="1" t="s">
        <v>70</v>
      </c>
      <c r="C165" s="1"/>
      <c r="D165" s="1"/>
      <c r="E165" s="1"/>
      <c r="F165" s="68">
        <f>+(E161*1)+(E162*N2Oequiv)+(E163*CH4equiv)</f>
        <v>0</v>
      </c>
      <c r="G165" s="7" t="s">
        <v>120</v>
      </c>
      <c r="H165" s="1" t="s">
        <v>43</v>
      </c>
      <c r="I165" s="68">
        <f>+(I161*1)+(I162*N2Oequiv)+(I163*CH4equiv)</f>
        <v>0</v>
      </c>
      <c r="J165" s="71">
        <f>+(J161*1)+(J162*N2Oequiv)+(J163*CH4equiv)</f>
        <v>0</v>
      </c>
      <c r="K165" s="35"/>
    </row>
    <row r="166" spans="2:11" ht="15.75" x14ac:dyDescent="0.25">
      <c r="B166" s="1"/>
      <c r="C166" s="1"/>
      <c r="D166" s="1"/>
      <c r="E166" s="1"/>
      <c r="F166" s="1"/>
      <c r="G166" s="1"/>
    </row>
    <row r="167" spans="2:11" ht="15.75" x14ac:dyDescent="0.25">
      <c r="B167" s="1" t="s">
        <v>71</v>
      </c>
      <c r="F167" s="71">
        <f>+F165*K61</f>
        <v>0</v>
      </c>
      <c r="G167" s="7" t="s">
        <v>121</v>
      </c>
      <c r="H167" s="1" t="s">
        <v>43</v>
      </c>
      <c r="I167" s="71">
        <f>+((I165+H64)*K61)-(H64*J64)</f>
        <v>0</v>
      </c>
      <c r="J167" s="71">
        <f>+J165*K61</f>
        <v>0</v>
      </c>
    </row>
    <row r="169" spans="2:11" ht="15.75" x14ac:dyDescent="0.25">
      <c r="B169" s="1" t="s">
        <v>123</v>
      </c>
      <c r="C169" s="1"/>
      <c r="D169" s="1"/>
      <c r="E169" s="1"/>
      <c r="F169" s="1"/>
      <c r="G169" s="1"/>
    </row>
    <row r="170" spans="2:11" ht="15.75" x14ac:dyDescent="0.25">
      <c r="B170" s="1"/>
      <c r="C170" s="1"/>
      <c r="D170" s="1"/>
      <c r="E170" s="1"/>
      <c r="F170" s="1"/>
      <c r="G170" s="1"/>
    </row>
    <row r="171" spans="2:11" ht="15.75" x14ac:dyDescent="0.25">
      <c r="D171" s="1"/>
      <c r="E171" s="1" t="s">
        <v>10</v>
      </c>
      <c r="F171" s="68">
        <f>IFERROR(((F165*2000)/F26), 0)</f>
        <v>0</v>
      </c>
      <c r="G171" s="1"/>
      <c r="H171" s="36"/>
    </row>
    <row r="172" spans="2:11" ht="15.75" x14ac:dyDescent="0.25">
      <c r="B172" s="1"/>
      <c r="C172" s="1"/>
      <c r="D172" s="1"/>
      <c r="E172" s="1"/>
      <c r="F172" s="1"/>
      <c r="G172" s="1"/>
    </row>
    <row r="173" spans="2:11" ht="15.75" x14ac:dyDescent="0.25">
      <c r="B173" s="1"/>
      <c r="D173" s="1"/>
      <c r="E173" s="1" t="s">
        <v>92</v>
      </c>
      <c r="F173" s="68">
        <f>IFERROR(((I165*2000)/K137), 0)</f>
        <v>0</v>
      </c>
      <c r="G173" s="1"/>
    </row>
    <row r="174" spans="2:11" ht="15.75" x14ac:dyDescent="0.25">
      <c r="B174" s="1"/>
      <c r="C174" s="1"/>
      <c r="D174" s="1"/>
      <c r="E174" s="1"/>
      <c r="F174" s="1"/>
      <c r="G174" s="1"/>
    </row>
    <row r="175" spans="2:11" ht="15.75" x14ac:dyDescent="0.25">
      <c r="B175" s="1"/>
      <c r="C175" s="1"/>
      <c r="D175" s="1"/>
      <c r="E175" s="1"/>
      <c r="F175" s="1"/>
      <c r="G175" s="1"/>
      <c r="H175" s="1"/>
    </row>
    <row r="176" spans="2:11" ht="15.75" x14ac:dyDescent="0.25">
      <c r="B176" s="3" t="s">
        <v>118</v>
      </c>
      <c r="C176" s="1"/>
      <c r="D176" s="1"/>
      <c r="E176" s="1"/>
      <c r="F176" s="1"/>
      <c r="G176" s="1"/>
      <c r="H176" s="1"/>
    </row>
    <row r="177" spans="2:12" ht="15.75" x14ac:dyDescent="0.25">
      <c r="F177" s="1"/>
    </row>
    <row r="178" spans="2:12" ht="15.75" x14ac:dyDescent="0.25">
      <c r="B178" s="3" t="s">
        <v>74</v>
      </c>
    </row>
    <row r="179" spans="2:12" ht="15.75" x14ac:dyDescent="0.25">
      <c r="H179" s="1"/>
      <c r="J179" s="1"/>
    </row>
    <row r="180" spans="2:12" ht="15.75" x14ac:dyDescent="0.25">
      <c r="B180" t="s">
        <v>58</v>
      </c>
      <c r="C180" s="1" t="s">
        <v>53</v>
      </c>
      <c r="F180" s="67">
        <f>+F165-I165</f>
        <v>0</v>
      </c>
      <c r="H180" s="28"/>
      <c r="I180" s="10"/>
      <c r="J180" s="28"/>
      <c r="K180" s="10"/>
      <c r="L180" s="1"/>
    </row>
    <row r="181" spans="2:12" ht="15.75" x14ac:dyDescent="0.25">
      <c r="C181" s="1" t="s">
        <v>54</v>
      </c>
      <c r="F181" s="27">
        <f>+J165</f>
        <v>0</v>
      </c>
    </row>
    <row r="182" spans="2:12" ht="15.75" x14ac:dyDescent="0.25">
      <c r="C182" s="1" t="s">
        <v>55</v>
      </c>
      <c r="F182" s="68">
        <f>SUM(F180:F181)</f>
        <v>0</v>
      </c>
      <c r="H182" s="28"/>
      <c r="I182" s="10"/>
      <c r="J182" s="28"/>
      <c r="K182" s="10"/>
      <c r="L182" s="1"/>
    </row>
    <row r="183" spans="2:12" ht="15.75" x14ac:dyDescent="0.25">
      <c r="H183" s="1"/>
      <c r="J183" s="1"/>
    </row>
    <row r="184" spans="2:12" ht="15.75" x14ac:dyDescent="0.25">
      <c r="F184" s="1" t="s">
        <v>92</v>
      </c>
      <c r="G184" s="1"/>
      <c r="J184" s="1"/>
    </row>
    <row r="185" spans="2:12" ht="15.75" x14ac:dyDescent="0.25">
      <c r="B185" t="s">
        <v>58</v>
      </c>
      <c r="C185" s="1" t="s">
        <v>193</v>
      </c>
      <c r="F185" s="135">
        <f>IFERROR(IF(F180=0,F181/F165,F180/F165),0)</f>
        <v>0</v>
      </c>
      <c r="G185" s="101" t="str">
        <f>IF(F180=0,"Avoided Emissions","")</f>
        <v>Avoided Emissions</v>
      </c>
      <c r="J185" s="1"/>
    </row>
    <row r="186" spans="2:12" ht="15.75" x14ac:dyDescent="0.25">
      <c r="C186" s="1" t="s">
        <v>11</v>
      </c>
      <c r="F186" s="136">
        <f>IFERROR(((F171-F173)/F171), 0)</f>
        <v>0</v>
      </c>
      <c r="H186" s="1"/>
    </row>
    <row r="187" spans="2:12" ht="15.75" x14ac:dyDescent="0.25">
      <c r="C187" s="1" t="s">
        <v>196</v>
      </c>
      <c r="F187" s="137">
        <f>+(H145+H155)-(G145+G155)</f>
        <v>0</v>
      </c>
      <c r="H187" s="1"/>
    </row>
    <row r="188" spans="2:12" ht="15.75" x14ac:dyDescent="0.25">
      <c r="C188" s="1" t="s">
        <v>195</v>
      </c>
      <c r="F188" s="137">
        <f>+(H145+H146+H155+H156)-(G145+G146+G155+G156)</f>
        <v>0</v>
      </c>
      <c r="H188" s="1"/>
    </row>
    <row r="189" spans="2:12" ht="15.75" x14ac:dyDescent="0.25">
      <c r="F189" s="1"/>
      <c r="H189" s="1"/>
    </row>
    <row r="190" spans="2:12" ht="15.75" x14ac:dyDescent="0.25">
      <c r="B190" s="3" t="s">
        <v>75</v>
      </c>
      <c r="H190" s="1"/>
    </row>
    <row r="191" spans="2:12" ht="15.75" x14ac:dyDescent="0.25">
      <c r="H191" s="61" t="s">
        <v>40</v>
      </c>
      <c r="J191" s="61" t="s">
        <v>40</v>
      </c>
    </row>
    <row r="192" spans="2:12" ht="15.75" x14ac:dyDescent="0.25">
      <c r="B192" t="s">
        <v>58</v>
      </c>
      <c r="C192" s="1" t="s">
        <v>76</v>
      </c>
      <c r="F192" s="67">
        <f>+F167-I167</f>
        <v>0</v>
      </c>
      <c r="H192" s="68">
        <f>IFERROR((F48/F192),0)</f>
        <v>0</v>
      </c>
      <c r="I192" s="10" t="s">
        <v>52</v>
      </c>
      <c r="J192" s="68">
        <f>IFERROR((F49/F192),0)</f>
        <v>0</v>
      </c>
      <c r="K192" s="10" t="s">
        <v>93</v>
      </c>
      <c r="L192" s="1" t="s">
        <v>56</v>
      </c>
    </row>
    <row r="193" spans="2:12" ht="15.75" x14ac:dyDescent="0.25">
      <c r="C193" s="1" t="s">
        <v>77</v>
      </c>
      <c r="F193" s="27">
        <f>+J167</f>
        <v>0</v>
      </c>
    </row>
    <row r="194" spans="2:12" ht="15.75" x14ac:dyDescent="0.25">
      <c r="C194" s="1" t="s">
        <v>78</v>
      </c>
      <c r="F194" s="68">
        <f>SUM(F192:F193)</f>
        <v>0</v>
      </c>
      <c r="H194" s="68">
        <f>IFERROR((F48/F194),0)</f>
        <v>0</v>
      </c>
      <c r="I194" s="10" t="s">
        <v>52</v>
      </c>
      <c r="J194" s="68">
        <f>IFERROR((F49/F194),0)</f>
        <v>0</v>
      </c>
      <c r="K194" s="10" t="s">
        <v>93</v>
      </c>
      <c r="L194" s="1" t="s">
        <v>57</v>
      </c>
    </row>
    <row r="195" spans="2:12" ht="15.75" x14ac:dyDescent="0.25">
      <c r="H195" s="1"/>
      <c r="J195" s="1"/>
    </row>
    <row r="196" spans="2:12" ht="15.75" x14ac:dyDescent="0.25">
      <c r="F196" s="1" t="s">
        <v>92</v>
      </c>
      <c r="G196" s="1"/>
      <c r="J196" s="1"/>
    </row>
    <row r="197" spans="2:12" ht="15.75" x14ac:dyDescent="0.25">
      <c r="B197" t="s">
        <v>58</v>
      </c>
      <c r="D197" s="1" t="s">
        <v>194</v>
      </c>
      <c r="F197" s="100">
        <f>IFERROR(IF(F192=0,F193/F167,F192/F167),0)</f>
        <v>0</v>
      </c>
      <c r="G197" s="101" t="str">
        <f>IF(F192=0,"Avoided Emissions","")</f>
        <v>Avoided Emissions</v>
      </c>
      <c r="J197" s="1"/>
    </row>
    <row r="200" spans="2:12" x14ac:dyDescent="0.25">
      <c r="B200" t="s">
        <v>60</v>
      </c>
      <c r="C200" t="s">
        <v>59</v>
      </c>
    </row>
    <row r="201" spans="2:12" x14ac:dyDescent="0.25">
      <c r="C201" t="s">
        <v>61</v>
      </c>
    </row>
  </sheetData>
  <sheetProtection algorithmName="SHA-512" hashValue="h9gWzZ2E+XSEZQcjtBB9NsTNdAGN1cy0o1oyzdaHH//bQE9aAV2joJiLq4g8hILjWse3BPl2xGB69IlT1O6rWQ==" saltValue="GIxtdrQNxyB1LqD6W1DzOw==" spinCount="100000" sheet="1" objects="1" scenarios="1"/>
  <mergeCells count="2">
    <mergeCell ref="E5:L5"/>
    <mergeCell ref="E7:P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7E462-3117-4D78-B091-C6721A0E094F}">
  <dimension ref="B2:O36"/>
  <sheetViews>
    <sheetView zoomScaleNormal="100" workbookViewId="0">
      <selection activeCell="B5" sqref="B5"/>
    </sheetView>
  </sheetViews>
  <sheetFormatPr defaultRowHeight="15" x14ac:dyDescent="0.25"/>
  <cols>
    <col min="2" max="2" width="11.7109375" customWidth="1"/>
    <col min="3" max="3" width="11.42578125" customWidth="1"/>
  </cols>
  <sheetData>
    <row r="2" spans="2:15" ht="15.75" x14ac:dyDescent="0.25">
      <c r="B2" s="3" t="s">
        <v>149</v>
      </c>
    </row>
    <row r="3" spans="2:15" ht="15.75" x14ac:dyDescent="0.25">
      <c r="B3" s="3" t="s">
        <v>156</v>
      </c>
    </row>
    <row r="5" spans="2:15" ht="15.75" x14ac:dyDescent="0.25">
      <c r="B5" s="3" t="s">
        <v>281</v>
      </c>
      <c r="C5" s="1"/>
      <c r="D5" s="1"/>
      <c r="E5" s="158"/>
      <c r="F5" s="158"/>
      <c r="G5" s="158"/>
      <c r="H5" s="158"/>
      <c r="I5" s="158"/>
      <c r="J5" s="158"/>
      <c r="K5" s="158"/>
      <c r="L5" s="158"/>
      <c r="M5" s="158"/>
      <c r="N5" s="158"/>
    </row>
    <row r="6" spans="2:15" ht="15.75" x14ac:dyDescent="0.25">
      <c r="B6" s="1"/>
      <c r="C6" s="1"/>
      <c r="D6" s="1"/>
      <c r="E6" s="1"/>
      <c r="F6" s="1"/>
      <c r="G6" s="1"/>
    </row>
    <row r="7" spans="2:15" ht="15.75" x14ac:dyDescent="0.25">
      <c r="B7" s="3" t="s">
        <v>279</v>
      </c>
      <c r="C7" s="1"/>
      <c r="D7" s="1"/>
      <c r="E7" s="158"/>
      <c r="F7" s="158"/>
      <c r="G7" s="158"/>
      <c r="H7" s="158"/>
      <c r="I7" s="158"/>
      <c r="J7" s="158"/>
      <c r="K7" s="158"/>
      <c r="L7" s="158"/>
      <c r="M7" s="158"/>
      <c r="N7" s="158"/>
    </row>
    <row r="8" spans="2:15" ht="15.75" x14ac:dyDescent="0.25">
      <c r="B8" s="1"/>
      <c r="C8" s="1"/>
      <c r="D8" s="1"/>
      <c r="E8" s="1"/>
      <c r="F8" s="1"/>
      <c r="G8" s="1"/>
    </row>
    <row r="9" spans="2:15" ht="15.75" x14ac:dyDescent="0.25">
      <c r="B9" s="3" t="s">
        <v>6</v>
      </c>
      <c r="C9" s="1"/>
      <c r="D9" s="1"/>
      <c r="E9" s="159"/>
      <c r="F9" s="159"/>
      <c r="G9" s="1"/>
    </row>
    <row r="10" spans="2:15" ht="15.75" x14ac:dyDescent="0.25">
      <c r="B10" s="1"/>
      <c r="C10" s="1"/>
      <c r="D10" s="1"/>
      <c r="E10" s="1"/>
      <c r="F10" s="1"/>
      <c r="G10" s="1"/>
    </row>
    <row r="11" spans="2:15" ht="15.75" x14ac:dyDescent="0.25">
      <c r="B11" s="3" t="s">
        <v>7</v>
      </c>
      <c r="C11" s="1"/>
      <c r="D11" s="1"/>
      <c r="E11" s="1"/>
      <c r="F11" s="1"/>
      <c r="G11" s="1"/>
    </row>
    <row r="12" spans="2:15" ht="15.75" x14ac:dyDescent="0.25">
      <c r="B12" s="1"/>
      <c r="C12" s="1"/>
      <c r="D12" s="1"/>
      <c r="E12" s="1"/>
      <c r="F12" s="1"/>
      <c r="G12" s="1"/>
    </row>
    <row r="13" spans="2:15" ht="15.75" x14ac:dyDescent="0.25">
      <c r="B13" s="5" t="s">
        <v>5</v>
      </c>
      <c r="C13" s="1"/>
      <c r="D13" s="1"/>
      <c r="E13" s="1"/>
      <c r="F13" s="1"/>
      <c r="G13" s="1"/>
      <c r="H13" s="1"/>
      <c r="I13" s="1"/>
      <c r="J13" s="1"/>
      <c r="K13" s="1"/>
      <c r="L13" s="1"/>
      <c r="M13" s="1"/>
      <c r="N13" s="1"/>
      <c r="O13" s="1"/>
    </row>
    <row r="14" spans="2:15" ht="15.75" x14ac:dyDescent="0.25">
      <c r="B14" s="1"/>
      <c r="C14" s="1"/>
      <c r="D14" s="1"/>
      <c r="E14" s="1"/>
      <c r="F14" s="1"/>
      <c r="G14" s="1"/>
      <c r="H14" s="1"/>
      <c r="I14" s="1"/>
      <c r="J14" s="1"/>
      <c r="K14" s="1"/>
      <c r="L14" s="1"/>
      <c r="M14" s="1"/>
      <c r="N14" s="1"/>
      <c r="O14" s="1"/>
    </row>
    <row r="15" spans="2:15" ht="15.75" x14ac:dyDescent="0.25">
      <c r="B15" s="1" t="s">
        <v>13</v>
      </c>
      <c r="C15" s="1"/>
      <c r="D15" s="1"/>
      <c r="E15" s="1"/>
      <c r="F15" s="1"/>
      <c r="G15" s="1"/>
      <c r="H15" s="1"/>
      <c r="I15" s="1"/>
      <c r="J15" s="1"/>
      <c r="K15" s="1"/>
      <c r="L15" s="1"/>
      <c r="M15" s="1"/>
      <c r="N15" s="1"/>
      <c r="O15" s="1"/>
    </row>
    <row r="16" spans="2:15" ht="23.25" customHeight="1" x14ac:dyDescent="0.25">
      <c r="B16" s="160"/>
      <c r="C16" s="160"/>
      <c r="D16" s="160"/>
      <c r="E16" s="160"/>
      <c r="F16" s="160"/>
      <c r="G16" s="160"/>
      <c r="H16" s="160"/>
      <c r="I16" s="160"/>
      <c r="J16" s="160"/>
      <c r="K16" s="160"/>
      <c r="L16" s="160"/>
      <c r="M16" s="160"/>
      <c r="N16" s="160"/>
      <c r="O16" s="1"/>
    </row>
    <row r="17" spans="2:15" ht="25.5" customHeight="1" x14ac:dyDescent="0.25">
      <c r="B17" s="160"/>
      <c r="C17" s="160"/>
      <c r="D17" s="160"/>
      <c r="E17" s="160"/>
      <c r="F17" s="160"/>
      <c r="G17" s="160"/>
      <c r="H17" s="160"/>
      <c r="I17" s="160"/>
      <c r="J17" s="160"/>
      <c r="K17" s="160"/>
      <c r="L17" s="160"/>
      <c r="M17" s="160"/>
      <c r="N17" s="160"/>
      <c r="O17" s="1"/>
    </row>
    <row r="18" spans="2:15" ht="31.5" customHeight="1" x14ac:dyDescent="0.25">
      <c r="B18" s="160"/>
      <c r="C18" s="160"/>
      <c r="D18" s="160"/>
      <c r="E18" s="160"/>
      <c r="F18" s="160"/>
      <c r="G18" s="160"/>
      <c r="H18" s="160"/>
      <c r="I18" s="160"/>
      <c r="J18" s="160"/>
      <c r="K18" s="160"/>
      <c r="L18" s="160"/>
      <c r="M18" s="160"/>
      <c r="N18" s="160"/>
      <c r="O18" s="1"/>
    </row>
    <row r="19" spans="2:15" ht="15.75" x14ac:dyDescent="0.25">
      <c r="B19" s="1" t="s">
        <v>14</v>
      </c>
      <c r="C19" s="1"/>
      <c r="D19" s="1"/>
      <c r="E19" s="1"/>
      <c r="F19" s="1"/>
      <c r="G19" s="1"/>
      <c r="H19" s="1"/>
      <c r="I19" s="1"/>
      <c r="J19" s="1"/>
      <c r="K19" s="1"/>
      <c r="L19" s="1"/>
      <c r="M19" s="1"/>
      <c r="N19" s="1"/>
      <c r="O19" s="1"/>
    </row>
    <row r="20" spans="2:15" ht="25.5" customHeight="1" x14ac:dyDescent="0.25">
      <c r="B20" s="160"/>
      <c r="C20" s="160"/>
      <c r="D20" s="160"/>
      <c r="E20" s="160"/>
      <c r="F20" s="160"/>
      <c r="G20" s="160"/>
      <c r="H20" s="160"/>
      <c r="I20" s="160"/>
      <c r="J20" s="160"/>
      <c r="K20" s="160"/>
      <c r="L20" s="160"/>
      <c r="M20" s="160"/>
      <c r="N20" s="160"/>
      <c r="O20" s="1"/>
    </row>
    <row r="21" spans="2:15" ht="23.25" customHeight="1" x14ac:dyDescent="0.25">
      <c r="B21" s="160"/>
      <c r="C21" s="160"/>
      <c r="D21" s="160"/>
      <c r="E21" s="160"/>
      <c r="F21" s="160"/>
      <c r="G21" s="160"/>
      <c r="H21" s="160"/>
      <c r="I21" s="160"/>
      <c r="J21" s="160"/>
      <c r="K21" s="160"/>
      <c r="L21" s="160"/>
      <c r="M21" s="160"/>
      <c r="N21" s="160"/>
      <c r="O21" s="1"/>
    </row>
    <row r="22" spans="2:15" ht="24" customHeight="1" x14ac:dyDescent="0.25">
      <c r="B22" s="160"/>
      <c r="C22" s="160"/>
      <c r="D22" s="160"/>
      <c r="E22" s="160"/>
      <c r="F22" s="160"/>
      <c r="G22" s="160"/>
      <c r="H22" s="160"/>
      <c r="I22" s="160"/>
      <c r="J22" s="160"/>
      <c r="K22" s="160"/>
      <c r="L22" s="160"/>
      <c r="M22" s="160"/>
      <c r="N22" s="160"/>
      <c r="O22" s="1"/>
    </row>
    <row r="23" spans="2:15" ht="15.75" x14ac:dyDescent="0.25">
      <c r="B23" s="1" t="s">
        <v>15</v>
      </c>
      <c r="C23" s="1"/>
      <c r="D23" s="1"/>
      <c r="E23" s="1"/>
      <c r="F23" s="1"/>
      <c r="G23" s="1"/>
      <c r="H23" s="1"/>
      <c r="I23" s="1"/>
      <c r="J23" s="1"/>
      <c r="K23" s="1"/>
      <c r="L23" s="1"/>
      <c r="M23" s="1"/>
      <c r="N23" s="1"/>
      <c r="O23" s="1"/>
    </row>
    <row r="24" spans="2:15" ht="28.5" customHeight="1" x14ac:dyDescent="0.25">
      <c r="B24" s="160"/>
      <c r="C24" s="160"/>
      <c r="D24" s="160"/>
      <c r="E24" s="160"/>
      <c r="F24" s="160"/>
      <c r="G24" s="160"/>
      <c r="H24" s="160"/>
      <c r="I24" s="160"/>
      <c r="J24" s="160"/>
      <c r="K24" s="160"/>
      <c r="L24" s="160"/>
      <c r="M24" s="160"/>
      <c r="N24" s="160"/>
      <c r="O24" s="1"/>
    </row>
    <row r="25" spans="2:15" ht="28.5" customHeight="1" x14ac:dyDescent="0.25">
      <c r="B25" s="160"/>
      <c r="C25" s="160"/>
      <c r="D25" s="160"/>
      <c r="E25" s="160"/>
      <c r="F25" s="160"/>
      <c r="G25" s="160"/>
      <c r="H25" s="160"/>
      <c r="I25" s="160"/>
      <c r="J25" s="160"/>
      <c r="K25" s="160"/>
      <c r="L25" s="160"/>
      <c r="M25" s="160"/>
      <c r="N25" s="160"/>
      <c r="O25" s="1"/>
    </row>
    <row r="26" spans="2:15" ht="30.75" customHeight="1" x14ac:dyDescent="0.25">
      <c r="B26" s="160"/>
      <c r="C26" s="160"/>
      <c r="D26" s="160"/>
      <c r="E26" s="160"/>
      <c r="F26" s="160"/>
      <c r="G26" s="160"/>
      <c r="H26" s="160"/>
      <c r="I26" s="160"/>
      <c r="J26" s="160"/>
      <c r="K26" s="160"/>
      <c r="L26" s="160"/>
      <c r="M26" s="160"/>
      <c r="N26" s="160"/>
      <c r="O26" s="1"/>
    </row>
    <row r="27" spans="2:15" ht="15.75" x14ac:dyDescent="0.25">
      <c r="B27" s="1"/>
      <c r="C27" s="1"/>
      <c r="D27" s="1"/>
      <c r="E27" s="1"/>
      <c r="F27" s="1"/>
      <c r="G27" s="1"/>
      <c r="H27" s="1"/>
      <c r="I27" s="1"/>
      <c r="J27" s="1"/>
      <c r="K27" s="1"/>
      <c r="L27" s="1"/>
      <c r="M27" s="1"/>
      <c r="N27" s="1"/>
      <c r="O27" s="1"/>
    </row>
    <row r="28" spans="2:15" ht="15.75" x14ac:dyDescent="0.25">
      <c r="B28" s="1"/>
      <c r="C28" s="1"/>
      <c r="D28" s="1"/>
      <c r="E28" s="1"/>
      <c r="F28" s="1"/>
      <c r="G28" s="1"/>
      <c r="H28" s="1"/>
      <c r="I28" s="1"/>
      <c r="J28" s="1"/>
      <c r="K28" s="1"/>
      <c r="L28" s="1"/>
      <c r="M28" s="1"/>
      <c r="N28" s="1"/>
      <c r="O28" s="1"/>
    </row>
    <row r="29" spans="2:15" ht="15.75" x14ac:dyDescent="0.25">
      <c r="B29" s="1"/>
      <c r="C29" s="1"/>
      <c r="D29" s="1"/>
      <c r="E29" s="1"/>
      <c r="F29" s="1"/>
      <c r="G29" s="1"/>
      <c r="H29" s="1"/>
      <c r="I29" s="1"/>
      <c r="J29" s="1"/>
      <c r="K29" s="1"/>
      <c r="L29" s="1"/>
      <c r="M29" s="1"/>
      <c r="N29" s="1"/>
      <c r="O29" s="1"/>
    </row>
    <row r="30" spans="2:15" ht="15.75" x14ac:dyDescent="0.25">
      <c r="B30" s="1"/>
      <c r="C30" s="1"/>
      <c r="D30" s="1"/>
      <c r="E30" s="1"/>
      <c r="F30" s="1"/>
      <c r="G30" s="1"/>
      <c r="H30" s="1"/>
      <c r="I30" s="1"/>
      <c r="J30" s="1"/>
      <c r="K30" s="1"/>
      <c r="L30" s="1"/>
      <c r="M30" s="1"/>
      <c r="N30" s="1"/>
      <c r="O30" s="1"/>
    </row>
    <row r="31" spans="2:15" ht="15.75" x14ac:dyDescent="0.25">
      <c r="B31" s="1"/>
      <c r="C31" s="1"/>
      <c r="D31" s="1"/>
      <c r="E31" s="1"/>
      <c r="F31" s="1"/>
      <c r="G31" s="1"/>
      <c r="H31" s="1"/>
      <c r="I31" s="1"/>
      <c r="J31" s="1"/>
      <c r="K31" s="1"/>
      <c r="L31" s="1"/>
      <c r="M31" s="1"/>
      <c r="N31" s="1"/>
      <c r="O31" s="1"/>
    </row>
    <row r="32" spans="2:15" ht="15.75" x14ac:dyDescent="0.25">
      <c r="B32" s="1"/>
      <c r="C32" s="1"/>
      <c r="D32" s="1"/>
      <c r="E32" s="1"/>
      <c r="F32" s="1"/>
      <c r="G32" s="1"/>
      <c r="H32" s="1"/>
      <c r="I32" s="1"/>
      <c r="J32" s="1"/>
      <c r="K32" s="1"/>
      <c r="L32" s="1"/>
      <c r="M32" s="1"/>
      <c r="N32" s="1"/>
      <c r="O32" s="1"/>
    </row>
    <row r="33" spans="2:15" ht="15.75" x14ac:dyDescent="0.25">
      <c r="B33" s="1"/>
      <c r="C33" s="1"/>
      <c r="D33" s="1"/>
      <c r="E33" s="1"/>
      <c r="F33" s="1"/>
      <c r="G33" s="1"/>
      <c r="H33" s="1"/>
      <c r="I33" s="1"/>
      <c r="J33" s="1"/>
      <c r="K33" s="1"/>
      <c r="L33" s="1"/>
      <c r="M33" s="1"/>
      <c r="N33" s="1"/>
      <c r="O33" s="1"/>
    </row>
    <row r="34" spans="2:15" ht="15.75" x14ac:dyDescent="0.25">
      <c r="B34" s="1"/>
      <c r="C34" s="1"/>
      <c r="D34" s="1"/>
      <c r="E34" s="1"/>
      <c r="F34" s="1"/>
      <c r="G34" s="1"/>
      <c r="H34" s="1"/>
      <c r="I34" s="1"/>
      <c r="J34" s="1"/>
      <c r="K34" s="1"/>
      <c r="L34" s="1"/>
      <c r="M34" s="1"/>
      <c r="N34" s="1"/>
      <c r="O34" s="1"/>
    </row>
    <row r="35" spans="2:15" ht="15.75" x14ac:dyDescent="0.25">
      <c r="B35" s="1"/>
      <c r="C35" s="1"/>
      <c r="D35" s="1"/>
      <c r="E35" s="1"/>
      <c r="F35" s="1"/>
      <c r="G35" s="1"/>
      <c r="H35" s="1"/>
      <c r="I35" s="1"/>
      <c r="J35" s="1"/>
      <c r="K35" s="1"/>
      <c r="L35" s="1"/>
      <c r="M35" s="1"/>
      <c r="N35" s="1"/>
      <c r="O35" s="1"/>
    </row>
    <row r="36" spans="2:15" ht="15.75" x14ac:dyDescent="0.25">
      <c r="B36" s="1"/>
      <c r="C36" s="1"/>
      <c r="D36" s="1"/>
      <c r="E36" s="1"/>
      <c r="F36" s="1"/>
      <c r="G36" s="1"/>
      <c r="H36" s="1"/>
      <c r="I36" s="1"/>
      <c r="J36" s="1"/>
      <c r="K36" s="1"/>
      <c r="L36" s="1"/>
      <c r="M36" s="1"/>
      <c r="N36" s="1"/>
      <c r="O36" s="1"/>
    </row>
  </sheetData>
  <sheetProtection algorithmName="SHA-512" hashValue="i3fbAWqJ/WABEZpm9BuA4NGRnuMsWeG9W0wyKxJKZyM5Dk8doGYAxf7lcozYd1tdAWv3DygMq6TfIVTblmly1A==" saltValue="C6f6q7hbZhL3c0hLi8HnVQ==" spinCount="100000" sheet="1" objects="1" scenarios="1"/>
  <mergeCells count="12">
    <mergeCell ref="B25:N25"/>
    <mergeCell ref="B26:N26"/>
    <mergeCell ref="B18:N18"/>
    <mergeCell ref="B20:N20"/>
    <mergeCell ref="B21:N21"/>
    <mergeCell ref="B22:N22"/>
    <mergeCell ref="B24:N24"/>
    <mergeCell ref="E5:N5"/>
    <mergeCell ref="E7:N7"/>
    <mergeCell ref="E9:F9"/>
    <mergeCell ref="B16:N16"/>
    <mergeCell ref="B17:N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EC4D-5BA4-41FC-82A4-28BBD8116146}">
  <dimension ref="B1:S52"/>
  <sheetViews>
    <sheetView workbookViewId="0">
      <selection activeCell="C22" sqref="C22"/>
    </sheetView>
  </sheetViews>
  <sheetFormatPr defaultRowHeight="15" x14ac:dyDescent="0.25"/>
  <cols>
    <col min="2" max="2" width="9.28515625" customWidth="1"/>
    <col min="3" max="3" width="10.7109375" customWidth="1"/>
    <col min="4" max="11" width="18.85546875" customWidth="1"/>
    <col min="18" max="18" width="9.7109375" customWidth="1"/>
  </cols>
  <sheetData>
    <row r="1" spans="2:19" x14ac:dyDescent="0.25">
      <c r="R1" s="138" t="s">
        <v>277</v>
      </c>
      <c r="S1" s="138"/>
    </row>
    <row r="2" spans="2:19" ht="15.75" x14ac:dyDescent="0.25">
      <c r="B2" s="3" t="s">
        <v>3</v>
      </c>
    </row>
    <row r="4" spans="2:19" ht="15.75" x14ac:dyDescent="0.25">
      <c r="B4" s="3" t="s">
        <v>1</v>
      </c>
    </row>
    <row r="5" spans="2:19" ht="15.75" x14ac:dyDescent="0.25">
      <c r="B5" s="4" t="s">
        <v>130</v>
      </c>
    </row>
    <row r="7" spans="2:19" ht="15.75" x14ac:dyDescent="0.25">
      <c r="B7" s="4" t="s">
        <v>4</v>
      </c>
    </row>
    <row r="9" spans="2:19" ht="15.75" x14ac:dyDescent="0.25">
      <c r="G9" s="1" t="s">
        <v>107</v>
      </c>
    </row>
    <row r="10" spans="2:19" ht="15.75" x14ac:dyDescent="0.25">
      <c r="B10" s="3" t="s">
        <v>22</v>
      </c>
      <c r="C10" s="1"/>
      <c r="D10" s="1"/>
      <c r="E10" s="1"/>
      <c r="F10" s="1"/>
      <c r="G10" s="42">
        <v>2021</v>
      </c>
      <c r="H10" s="3" t="s">
        <v>41</v>
      </c>
      <c r="I10" s="3" t="s">
        <v>8</v>
      </c>
      <c r="J10" s="3" t="s">
        <v>18</v>
      </c>
      <c r="K10" s="3" t="s">
        <v>9</v>
      </c>
      <c r="L10" s="1"/>
      <c r="M10" s="1"/>
      <c r="N10" s="1"/>
      <c r="O10" s="1"/>
      <c r="P10" s="1"/>
      <c r="Q10" s="1"/>
      <c r="R10" s="1"/>
    </row>
    <row r="11" spans="2:19" ht="16.5" thickBot="1" x14ac:dyDescent="0.3">
      <c r="B11" s="1"/>
      <c r="C11" s="1"/>
      <c r="D11" s="1"/>
      <c r="E11" s="1"/>
      <c r="F11" s="1" t="s">
        <v>104</v>
      </c>
      <c r="G11" s="3" t="s">
        <v>49</v>
      </c>
      <c r="H11" s="9">
        <v>4120000000</v>
      </c>
      <c r="J11" s="1"/>
      <c r="K11" s="1"/>
      <c r="L11" s="1"/>
      <c r="M11" s="1"/>
      <c r="N11" s="1"/>
      <c r="O11" s="1"/>
      <c r="P11" s="1"/>
      <c r="Q11" s="1"/>
      <c r="R11" s="1"/>
    </row>
    <row r="12" spans="2:19" ht="15.75" x14ac:dyDescent="0.25">
      <c r="B12" s="11" t="s">
        <v>17</v>
      </c>
      <c r="C12" s="12" t="s">
        <v>19</v>
      </c>
      <c r="D12" s="38" t="s">
        <v>100</v>
      </c>
      <c r="E12" s="3"/>
      <c r="F12" s="37">
        <v>0.49299999999999999</v>
      </c>
      <c r="G12" s="1" t="s">
        <v>44</v>
      </c>
      <c r="H12" s="9">
        <f>+H11*0.23</f>
        <v>947600000</v>
      </c>
      <c r="I12" s="1">
        <f>+(H12*H29)</f>
        <v>2139089497600.0002</v>
      </c>
      <c r="J12" s="1">
        <f>+(H12*I29)</f>
        <v>36691072.000000007</v>
      </c>
      <c r="K12" s="1">
        <f>+(H12*J29)</f>
        <v>252251120</v>
      </c>
      <c r="L12" s="1"/>
      <c r="M12" s="1"/>
      <c r="N12" s="1"/>
      <c r="O12" s="1"/>
      <c r="P12" s="1"/>
      <c r="Q12" s="1"/>
      <c r="R12" s="1"/>
    </row>
    <row r="13" spans="2:19" ht="15.75" x14ac:dyDescent="0.25">
      <c r="B13" s="13" t="s">
        <v>8</v>
      </c>
      <c r="C13" s="14">
        <v>818.3</v>
      </c>
      <c r="D13" s="39">
        <v>852.3</v>
      </c>
      <c r="E13" s="1"/>
      <c r="F13" s="37">
        <v>0.54400000000000004</v>
      </c>
      <c r="G13" s="1" t="s">
        <v>45</v>
      </c>
      <c r="H13" s="9">
        <f>+H11*0.38</f>
        <v>1565600000</v>
      </c>
      <c r="I13" s="1">
        <f>+(H13*H30)</f>
        <v>1407218267840.0002</v>
      </c>
      <c r="J13" s="31">
        <f>+(H13*I30)</f>
        <v>2652126.4000000004</v>
      </c>
      <c r="K13" s="1">
        <f>+(H13*J30)</f>
        <v>26521264</v>
      </c>
      <c r="L13" s="1"/>
      <c r="M13" s="1"/>
      <c r="N13" s="1"/>
      <c r="O13" s="1"/>
      <c r="P13" s="1"/>
      <c r="Q13" s="1"/>
      <c r="R13" s="1"/>
    </row>
    <row r="14" spans="2:19" ht="15.75" x14ac:dyDescent="0.25">
      <c r="B14" s="13" t="s">
        <v>18</v>
      </c>
      <c r="C14" s="14">
        <v>8.9999999999999993E-3</v>
      </c>
      <c r="D14" s="39">
        <v>0.01</v>
      </c>
      <c r="E14" s="9"/>
      <c r="F14" s="37">
        <v>0.16400000000000001</v>
      </c>
      <c r="G14" s="1" t="s">
        <v>47</v>
      </c>
      <c r="H14" s="9">
        <f>+H11*0.005</f>
        <v>20600000</v>
      </c>
      <c r="I14" s="1">
        <f>+(H14*H31)</f>
        <v>37389000000</v>
      </c>
      <c r="J14" s="1">
        <f>+(H14*I31)</f>
        <v>299112</v>
      </c>
      <c r="K14" s="1">
        <f>+(H14*J31)</f>
        <v>1495560.0000000002</v>
      </c>
      <c r="L14" s="1"/>
      <c r="M14" s="1"/>
      <c r="N14" s="1"/>
      <c r="O14" s="1"/>
      <c r="P14" s="1"/>
      <c r="Q14" s="1"/>
      <c r="R14" s="1"/>
    </row>
    <row r="15" spans="2:19" ht="16.5" thickBot="1" x14ac:dyDescent="0.3">
      <c r="B15" s="15" t="s">
        <v>9</v>
      </c>
      <c r="C15" s="16">
        <v>6.5000000000000002E-2</v>
      </c>
      <c r="D15" s="40">
        <v>7.0999999999999994E-2</v>
      </c>
      <c r="E15" s="7"/>
      <c r="F15" s="1"/>
      <c r="G15" s="1" t="s">
        <v>46</v>
      </c>
      <c r="H15" s="9">
        <f>+H11*0.195</f>
        <v>803400000</v>
      </c>
      <c r="I15" s="1">
        <v>0</v>
      </c>
      <c r="J15" s="1">
        <v>0</v>
      </c>
      <c r="K15" s="1">
        <v>0</v>
      </c>
      <c r="L15" s="1"/>
      <c r="M15" s="1"/>
      <c r="N15" s="1"/>
      <c r="O15" s="1"/>
      <c r="P15" s="1"/>
      <c r="Q15" s="1"/>
      <c r="R15" s="1"/>
    </row>
    <row r="16" spans="2:19" ht="15.75" x14ac:dyDescent="0.25">
      <c r="B16" s="7" t="s">
        <v>101</v>
      </c>
      <c r="C16" s="1"/>
      <c r="D16" s="1">
        <v>857</v>
      </c>
      <c r="E16" s="1"/>
      <c r="F16" s="1"/>
      <c r="G16" s="1" t="s">
        <v>48</v>
      </c>
      <c r="H16" s="9">
        <f>+H11*0.19</f>
        <v>782800000</v>
      </c>
      <c r="I16" s="1">
        <v>0</v>
      </c>
      <c r="J16" s="1">
        <v>0</v>
      </c>
      <c r="K16" s="1">
        <v>0</v>
      </c>
      <c r="L16" s="1"/>
      <c r="M16" s="1"/>
      <c r="N16" s="1"/>
      <c r="O16" s="1"/>
      <c r="P16" s="1"/>
      <c r="Q16" s="1"/>
      <c r="R16" s="1"/>
    </row>
    <row r="17" spans="2:18" ht="15.75" x14ac:dyDescent="0.25">
      <c r="B17" s="1"/>
      <c r="C17" s="1"/>
      <c r="D17" s="1"/>
      <c r="E17" s="1"/>
      <c r="F17" s="1"/>
      <c r="G17" s="1"/>
      <c r="H17" s="41" t="s">
        <v>50</v>
      </c>
      <c r="I17" s="29">
        <f>+(I12+I13+I14)/H11</f>
        <v>869.82931200000007</v>
      </c>
      <c r="J17" s="29">
        <f>+(J12+J13+J14)/H11</f>
        <v>9.6219200000000008E-3</v>
      </c>
      <c r="K17" s="29">
        <f>+(K12+K13+K14)/H11</f>
        <v>6.8026199999999995E-2</v>
      </c>
      <c r="L17" s="1"/>
      <c r="M17" s="1"/>
      <c r="N17" s="1"/>
      <c r="O17" s="1"/>
      <c r="P17" s="1"/>
      <c r="Q17" s="1"/>
      <c r="R17" s="1"/>
    </row>
    <row r="18" spans="2:18" ht="31.5" x14ac:dyDescent="0.25">
      <c r="B18" s="3" t="s">
        <v>21</v>
      </c>
      <c r="C18" s="1"/>
      <c r="D18" s="1"/>
      <c r="E18" s="1"/>
      <c r="F18" s="1"/>
      <c r="G18" s="30">
        <f>+(I18+J18+K18)</f>
        <v>874.3972991600001</v>
      </c>
      <c r="H18" s="32" t="s">
        <v>51</v>
      </c>
      <c r="I18" s="30">
        <f>+I17*1</f>
        <v>869.82931200000007</v>
      </c>
      <c r="J18" s="30">
        <f>+(J17*298)</f>
        <v>2.8673321600000001</v>
      </c>
      <c r="K18" s="30">
        <f>+(K17*25)</f>
        <v>1.7006549999999998</v>
      </c>
      <c r="L18" s="1"/>
      <c r="M18" s="1"/>
      <c r="N18" s="1"/>
      <c r="O18" s="1"/>
      <c r="P18" s="1"/>
      <c r="Q18" s="1"/>
      <c r="R18" s="1"/>
    </row>
    <row r="19" spans="2:18" ht="15.75" x14ac:dyDescent="0.25">
      <c r="B19" s="3" t="s">
        <v>20</v>
      </c>
      <c r="C19" s="1"/>
      <c r="D19" s="1"/>
      <c r="E19" s="1"/>
      <c r="F19" s="1"/>
      <c r="G19" s="1"/>
      <c r="H19" s="1"/>
      <c r="I19" s="1"/>
      <c r="J19" s="1"/>
      <c r="K19" s="1"/>
      <c r="L19" s="1"/>
      <c r="M19" s="1"/>
      <c r="N19" s="1"/>
      <c r="O19" s="1"/>
      <c r="P19" s="1"/>
      <c r="Q19" s="1"/>
      <c r="R19" s="1"/>
    </row>
    <row r="20" spans="2:18" ht="16.5" thickBot="1" x14ac:dyDescent="0.3">
      <c r="B20" s="1"/>
      <c r="C20" s="1"/>
      <c r="D20" s="7" t="s">
        <v>102</v>
      </c>
      <c r="E20" s="1"/>
      <c r="F20" s="1"/>
      <c r="G20" s="43" t="s">
        <v>108</v>
      </c>
      <c r="H20" s="44"/>
      <c r="I20" s="44"/>
      <c r="J20" s="45"/>
      <c r="K20" s="1"/>
      <c r="L20" s="1"/>
      <c r="M20" s="1"/>
      <c r="N20" s="1"/>
      <c r="O20" s="1"/>
      <c r="P20" s="1"/>
      <c r="Q20" s="1"/>
      <c r="R20" s="1"/>
    </row>
    <row r="21" spans="2:18" ht="15.75" x14ac:dyDescent="0.25">
      <c r="B21" s="17" t="s">
        <v>8</v>
      </c>
      <c r="C21" s="12">
        <v>1</v>
      </c>
      <c r="D21" s="1">
        <v>1</v>
      </c>
      <c r="E21" s="1"/>
      <c r="F21" s="1"/>
      <c r="G21" s="46" t="s">
        <v>110</v>
      </c>
      <c r="H21" s="1"/>
      <c r="I21" s="1"/>
      <c r="J21" s="47"/>
      <c r="K21" s="1"/>
      <c r="L21" s="1"/>
      <c r="M21" s="1"/>
      <c r="N21" s="1"/>
      <c r="O21" s="1"/>
      <c r="P21" s="1"/>
      <c r="Q21" s="1"/>
      <c r="R21" s="1"/>
    </row>
    <row r="22" spans="2:18" ht="15.75" x14ac:dyDescent="0.25">
      <c r="B22" s="13" t="s">
        <v>18</v>
      </c>
      <c r="C22" s="25">
        <v>298</v>
      </c>
      <c r="D22" s="1">
        <v>265</v>
      </c>
      <c r="E22" s="1"/>
      <c r="F22" s="1"/>
      <c r="G22" s="48">
        <v>1417.3</v>
      </c>
      <c r="H22" s="3" t="s">
        <v>109</v>
      </c>
      <c r="I22" s="1"/>
      <c r="J22" s="47"/>
      <c r="K22" s="1"/>
      <c r="L22" s="1"/>
      <c r="M22" s="1"/>
      <c r="N22" s="1"/>
      <c r="O22" s="1"/>
      <c r="P22" s="1"/>
      <c r="Q22" s="1"/>
      <c r="R22" s="1"/>
    </row>
    <row r="23" spans="2:18" ht="16.5" thickBot="1" x14ac:dyDescent="0.3">
      <c r="B23" s="15" t="s">
        <v>9</v>
      </c>
      <c r="C23" s="26">
        <v>25</v>
      </c>
      <c r="D23" s="1">
        <v>28</v>
      </c>
      <c r="E23" s="1"/>
      <c r="F23" s="1"/>
      <c r="G23" s="48">
        <v>1400</v>
      </c>
      <c r="H23" s="1" t="s">
        <v>8</v>
      </c>
      <c r="I23" s="1"/>
      <c r="J23" s="47"/>
      <c r="K23" s="1"/>
      <c r="L23" s="1"/>
      <c r="M23" s="1"/>
      <c r="N23" s="1"/>
      <c r="O23" s="1"/>
      <c r="P23" s="1"/>
      <c r="Q23" s="1"/>
      <c r="R23" s="1"/>
    </row>
    <row r="24" spans="2:18" ht="15.75" x14ac:dyDescent="0.25">
      <c r="B24" s="1"/>
      <c r="C24" s="1"/>
      <c r="D24" s="1"/>
      <c r="E24" s="1"/>
      <c r="F24" s="1"/>
      <c r="G24" s="48">
        <v>1.6E-2</v>
      </c>
      <c r="H24" s="1" t="s">
        <v>18</v>
      </c>
      <c r="I24" s="1"/>
      <c r="J24" s="47"/>
      <c r="K24" s="1"/>
      <c r="L24" s="1"/>
      <c r="M24" s="1"/>
      <c r="N24" s="1"/>
      <c r="O24" s="1"/>
      <c r="P24" s="1"/>
      <c r="Q24" s="1"/>
      <c r="R24" s="1"/>
    </row>
    <row r="25" spans="2:18" ht="15.75" x14ac:dyDescent="0.25">
      <c r="B25" s="1"/>
      <c r="C25" s="1"/>
      <c r="D25" s="1"/>
      <c r="E25" s="1"/>
      <c r="F25" s="1"/>
      <c r="G25" s="49">
        <v>0.11</v>
      </c>
      <c r="H25" s="50" t="s">
        <v>9</v>
      </c>
      <c r="I25" s="50"/>
      <c r="J25" s="51"/>
      <c r="K25" s="1"/>
      <c r="L25" s="1"/>
      <c r="M25" s="1"/>
      <c r="N25" s="1"/>
      <c r="O25" s="1"/>
      <c r="P25" s="1"/>
      <c r="Q25" s="1"/>
      <c r="R25" s="1"/>
    </row>
    <row r="26" spans="2:18" ht="15.75" x14ac:dyDescent="0.25">
      <c r="B26" s="3" t="s">
        <v>23</v>
      </c>
      <c r="C26" s="1"/>
      <c r="D26" s="1"/>
      <c r="E26" s="1"/>
      <c r="F26" s="1"/>
      <c r="G26" s="1"/>
      <c r="H26" s="1"/>
      <c r="I26" s="1"/>
      <c r="J26" s="1"/>
      <c r="K26" s="1"/>
      <c r="L26" s="1"/>
      <c r="M26" s="1"/>
      <c r="N26" s="1"/>
      <c r="O26" s="1"/>
      <c r="P26" s="1"/>
      <c r="Q26" s="1"/>
      <c r="R26" s="1"/>
    </row>
    <row r="27" spans="2:18" ht="16.5" thickBot="1" x14ac:dyDescent="0.3">
      <c r="B27" s="1"/>
      <c r="C27" s="1"/>
      <c r="D27" s="1" t="s">
        <v>35</v>
      </c>
      <c r="E27" s="1" t="s">
        <v>36</v>
      </c>
      <c r="F27" s="1" t="s">
        <v>36</v>
      </c>
      <c r="G27" s="1" t="s">
        <v>36</v>
      </c>
      <c r="H27" s="1" t="s">
        <v>37</v>
      </c>
      <c r="I27" s="1" t="s">
        <v>37</v>
      </c>
      <c r="J27" s="1" t="s">
        <v>37</v>
      </c>
      <c r="K27" s="1"/>
      <c r="L27" s="1"/>
      <c r="M27" s="1"/>
      <c r="N27" s="1"/>
      <c r="O27" s="1"/>
      <c r="P27" s="1"/>
      <c r="Q27" s="1"/>
      <c r="R27" s="1"/>
    </row>
    <row r="28" spans="2:18" ht="31.5" x14ac:dyDescent="0.25">
      <c r="C28" s="1"/>
      <c r="D28" s="10" t="s">
        <v>28</v>
      </c>
      <c r="E28" s="10" t="s">
        <v>29</v>
      </c>
      <c r="F28" s="10" t="s">
        <v>30</v>
      </c>
      <c r="G28" s="10" t="s">
        <v>31</v>
      </c>
      <c r="H28" s="18" t="s">
        <v>32</v>
      </c>
      <c r="I28" s="19" t="s">
        <v>33</v>
      </c>
      <c r="J28" s="20" t="s">
        <v>34</v>
      </c>
      <c r="K28" s="1"/>
      <c r="L28" s="1"/>
      <c r="M28" s="1"/>
      <c r="N28" s="1"/>
      <c r="O28" s="1"/>
      <c r="P28" s="1"/>
      <c r="Q28" s="1"/>
      <c r="R28" s="1"/>
    </row>
    <row r="29" spans="2:18" ht="15.75" x14ac:dyDescent="0.25">
      <c r="B29" s="3" t="s">
        <v>24</v>
      </c>
      <c r="C29" s="1"/>
      <c r="D29" s="8">
        <v>11000</v>
      </c>
      <c r="E29" s="1">
        <v>93.28</v>
      </c>
      <c r="F29" s="1">
        <v>1.6</v>
      </c>
      <c r="G29" s="1">
        <v>11</v>
      </c>
      <c r="H29" s="21">
        <f>+(E29*2.2*D29)/1000</f>
        <v>2257.3760000000002</v>
      </c>
      <c r="I29" s="22">
        <f>+(F29/1000)*2.2*D29/1000</f>
        <v>3.8720000000000004E-2</v>
      </c>
      <c r="J29" s="23">
        <f>+(G29/1000)*2.2*D29/1000</f>
        <v>0.26619999999999999</v>
      </c>
      <c r="K29" s="1"/>
      <c r="L29" s="1"/>
      <c r="M29" s="1"/>
      <c r="N29" s="1"/>
      <c r="O29" s="1"/>
      <c r="P29" s="1"/>
      <c r="Q29" s="1"/>
      <c r="R29" s="1"/>
    </row>
    <row r="30" spans="2:18" ht="15.75" x14ac:dyDescent="0.25">
      <c r="B30" s="3" t="s">
        <v>103</v>
      </c>
      <c r="C30" s="1"/>
      <c r="D30" s="9">
        <v>7700</v>
      </c>
      <c r="E30" s="1">
        <v>53.06</v>
      </c>
      <c r="F30" s="1">
        <v>0.1</v>
      </c>
      <c r="G30" s="1">
        <v>1</v>
      </c>
      <c r="H30" s="21">
        <f t="shared" ref="H30:H31" si="0">+(E30*2.2*D30)/1000</f>
        <v>898.83640000000014</v>
      </c>
      <c r="I30" s="22">
        <f t="shared" ref="I30" si="1">+(F30/1000)*2.2*D30/1000</f>
        <v>1.6940000000000002E-3</v>
      </c>
      <c r="J30" s="23">
        <f>+(G30/1000)*2.2*D30/1000</f>
        <v>1.694E-2</v>
      </c>
      <c r="K30" s="1"/>
      <c r="L30" s="1"/>
      <c r="M30" s="1"/>
      <c r="N30" s="1"/>
      <c r="O30" s="1"/>
      <c r="P30" s="1"/>
      <c r="Q30" s="1"/>
      <c r="R30" s="1"/>
    </row>
    <row r="31" spans="2:18" ht="15.75" x14ac:dyDescent="0.25">
      <c r="B31" s="3" t="s">
        <v>25</v>
      </c>
      <c r="C31" s="1"/>
      <c r="D31" s="9">
        <v>11000</v>
      </c>
      <c r="E31" s="1">
        <v>75</v>
      </c>
      <c r="F31" s="1">
        <v>0.6</v>
      </c>
      <c r="G31" s="1">
        <v>3</v>
      </c>
      <c r="H31" s="21">
        <f t="shared" si="0"/>
        <v>1815</v>
      </c>
      <c r="I31" s="22">
        <f>+(F31/1000)*2.2*D31/1000</f>
        <v>1.452E-2</v>
      </c>
      <c r="J31" s="23">
        <f>+(G31/1000)*2.2*D31/1000</f>
        <v>7.2600000000000012E-2</v>
      </c>
      <c r="K31" s="1"/>
      <c r="L31" s="1"/>
      <c r="M31" s="1"/>
      <c r="N31" s="1"/>
      <c r="O31" s="1"/>
      <c r="P31" s="1"/>
      <c r="Q31" s="1"/>
      <c r="R31" s="1"/>
    </row>
    <row r="32" spans="2:18" ht="15.75" x14ac:dyDescent="0.25">
      <c r="B32" s="3" t="s">
        <v>26</v>
      </c>
      <c r="C32" s="1"/>
      <c r="D32" s="9">
        <v>10500</v>
      </c>
      <c r="E32" s="1">
        <v>0</v>
      </c>
      <c r="F32" s="1">
        <v>0</v>
      </c>
      <c r="G32" s="1">
        <v>0</v>
      </c>
      <c r="H32" s="24">
        <v>0</v>
      </c>
      <c r="I32" s="3">
        <v>0</v>
      </c>
      <c r="J32" s="25">
        <v>0</v>
      </c>
      <c r="K32" s="1"/>
      <c r="L32" s="1"/>
      <c r="M32" s="1"/>
      <c r="N32" s="1"/>
      <c r="O32" s="1"/>
      <c r="P32" s="1"/>
      <c r="Q32" s="1"/>
      <c r="R32" s="1"/>
    </row>
    <row r="33" spans="2:18" ht="15.75" x14ac:dyDescent="0.25">
      <c r="B33" s="3" t="s">
        <v>27</v>
      </c>
      <c r="C33" s="1"/>
      <c r="D33" s="9">
        <v>0</v>
      </c>
      <c r="E33" s="1">
        <v>0</v>
      </c>
      <c r="F33" s="1">
        <v>0</v>
      </c>
      <c r="G33" s="1">
        <v>0</v>
      </c>
      <c r="H33" s="24">
        <v>0</v>
      </c>
      <c r="I33" s="3">
        <v>0</v>
      </c>
      <c r="J33" s="25">
        <v>0</v>
      </c>
      <c r="K33" s="1"/>
      <c r="L33" s="1"/>
      <c r="M33" s="1"/>
      <c r="N33" s="1"/>
      <c r="O33" s="1"/>
      <c r="P33" s="1"/>
      <c r="Q33" s="1"/>
      <c r="R33" s="1"/>
    </row>
    <row r="34" spans="2:18" ht="15.75" x14ac:dyDescent="0.25">
      <c r="B34" s="1"/>
      <c r="C34" s="1"/>
      <c r="D34" s="1"/>
      <c r="E34" s="1"/>
      <c r="F34" s="1"/>
      <c r="G34" s="55">
        <v>2021</v>
      </c>
      <c r="H34" s="53" t="s">
        <v>36</v>
      </c>
      <c r="I34" s="53" t="s">
        <v>36</v>
      </c>
      <c r="J34" s="54" t="s">
        <v>36</v>
      </c>
      <c r="K34" s="1"/>
      <c r="L34" s="1"/>
      <c r="M34" s="1"/>
      <c r="N34" s="1"/>
      <c r="O34" s="1"/>
      <c r="P34" s="1"/>
      <c r="Q34" s="1"/>
      <c r="R34" s="1"/>
    </row>
    <row r="35" spans="2:18" ht="15.75" x14ac:dyDescent="0.25">
      <c r="B35" s="1"/>
      <c r="C35" s="1"/>
      <c r="D35" s="1"/>
      <c r="E35" s="1"/>
      <c r="F35" s="1"/>
      <c r="G35" s="48" t="s">
        <v>24</v>
      </c>
      <c r="H35" s="1">
        <v>2151</v>
      </c>
      <c r="I35" s="1">
        <v>3.5000000000000003E-2</v>
      </c>
      <c r="J35" s="47">
        <v>0.23899999999999999</v>
      </c>
      <c r="K35" s="1"/>
      <c r="L35" s="1"/>
      <c r="M35" s="1"/>
      <c r="N35" s="1"/>
      <c r="O35" s="1"/>
      <c r="P35" s="1"/>
      <c r="Q35" s="1"/>
      <c r="R35" s="1"/>
    </row>
    <row r="36" spans="2:18" ht="15.75" x14ac:dyDescent="0.25">
      <c r="B36" s="1"/>
      <c r="C36" s="1"/>
      <c r="D36" s="1"/>
      <c r="E36" s="1"/>
      <c r="F36" s="1"/>
      <c r="G36" s="48" t="s">
        <v>103</v>
      </c>
      <c r="H36" s="1">
        <v>894</v>
      </c>
      <c r="I36" s="1">
        <v>2E-3</v>
      </c>
      <c r="J36" s="47">
        <v>1.7000000000000001E-2</v>
      </c>
      <c r="K36" s="1"/>
      <c r="L36" s="1"/>
      <c r="M36" s="1"/>
      <c r="N36" s="1"/>
      <c r="O36" s="1"/>
      <c r="P36" s="1"/>
      <c r="Q36" s="1"/>
      <c r="R36" s="1"/>
    </row>
    <row r="37" spans="2:18" ht="15.75" x14ac:dyDescent="0.25">
      <c r="B37" s="1"/>
      <c r="C37" s="1"/>
      <c r="D37" s="1"/>
      <c r="E37" s="9"/>
      <c r="F37" s="1"/>
      <c r="G37" s="49" t="s">
        <v>25</v>
      </c>
      <c r="H37" s="50">
        <v>1667</v>
      </c>
      <c r="I37" s="50">
        <v>1.7000000000000001E-2</v>
      </c>
      <c r="J37" s="52">
        <v>0.1</v>
      </c>
      <c r="K37" s="1"/>
      <c r="L37" s="1"/>
      <c r="M37" s="1"/>
      <c r="N37" s="1"/>
      <c r="O37" s="1"/>
      <c r="P37" s="1"/>
      <c r="Q37" s="1"/>
      <c r="R37" s="1"/>
    </row>
    <row r="38" spans="2:18" ht="15.75" x14ac:dyDescent="0.25">
      <c r="B38" s="1"/>
      <c r="C38" s="1"/>
      <c r="D38" s="1"/>
      <c r="E38" s="9"/>
      <c r="F38" s="1"/>
      <c r="G38" s="3"/>
      <c r="H38" s="1"/>
      <c r="I38" s="1"/>
      <c r="J38" s="1"/>
      <c r="K38" s="1"/>
      <c r="L38" s="1"/>
      <c r="M38" s="1"/>
      <c r="N38" s="1"/>
      <c r="O38" s="1"/>
      <c r="P38" s="1"/>
      <c r="Q38" s="1"/>
      <c r="R38" s="1"/>
    </row>
    <row r="39" spans="2:18" ht="15.75" x14ac:dyDescent="0.25">
      <c r="B39" s="1"/>
      <c r="C39" s="1"/>
      <c r="D39" s="1"/>
      <c r="E39" s="9"/>
      <c r="F39" s="1"/>
      <c r="G39" s="1" t="s">
        <v>112</v>
      </c>
      <c r="H39" s="1"/>
      <c r="I39" s="1"/>
      <c r="J39" s="1"/>
      <c r="K39" s="1"/>
      <c r="L39" s="1"/>
      <c r="M39" s="1"/>
      <c r="N39" s="1"/>
      <c r="O39" s="1"/>
      <c r="P39" s="1"/>
      <c r="Q39" s="1"/>
      <c r="R39" s="1"/>
    </row>
    <row r="40" spans="2:18" ht="15.75" x14ac:dyDescent="0.25">
      <c r="B40" s="1"/>
      <c r="C40" s="1"/>
      <c r="D40" s="1"/>
      <c r="E40" s="1"/>
      <c r="F40" s="1"/>
      <c r="G40" s="1"/>
      <c r="H40" s="1"/>
      <c r="I40" s="1"/>
      <c r="J40" s="1"/>
      <c r="K40" s="1"/>
      <c r="L40" s="1"/>
      <c r="M40" s="1"/>
      <c r="N40" s="1"/>
      <c r="O40" s="1"/>
      <c r="P40" s="1"/>
      <c r="Q40" s="1"/>
      <c r="R40" s="1"/>
    </row>
    <row r="41" spans="2:18" ht="15.75" x14ac:dyDescent="0.25">
      <c r="B41" s="1"/>
      <c r="C41" s="1"/>
      <c r="D41" s="1"/>
      <c r="E41" s="1"/>
      <c r="F41" s="1"/>
      <c r="G41" s="1"/>
      <c r="H41" s="1"/>
      <c r="I41" s="1"/>
      <c r="J41" s="1"/>
      <c r="K41" s="1"/>
      <c r="L41" s="1"/>
      <c r="M41" s="1"/>
      <c r="N41" s="1"/>
      <c r="O41" s="1"/>
      <c r="P41" s="1"/>
      <c r="Q41" s="1"/>
      <c r="R41" s="1"/>
    </row>
    <row r="42" spans="2:18" ht="15.75" x14ac:dyDescent="0.25">
      <c r="B42" s="1"/>
      <c r="C42" s="1"/>
      <c r="D42" s="1"/>
      <c r="E42" s="1"/>
      <c r="F42" s="1"/>
      <c r="G42" s="1"/>
      <c r="H42" s="1"/>
      <c r="I42" s="1"/>
      <c r="J42" s="1"/>
      <c r="K42" s="1"/>
      <c r="L42" s="1"/>
      <c r="M42" s="1"/>
      <c r="N42" s="1"/>
      <c r="O42" s="1"/>
      <c r="P42" s="1"/>
      <c r="Q42" s="1"/>
      <c r="R42" s="1"/>
    </row>
    <row r="43" spans="2:18" ht="15.75" x14ac:dyDescent="0.25">
      <c r="B43" s="1"/>
      <c r="C43" s="1"/>
      <c r="D43" s="1"/>
      <c r="E43" s="1"/>
      <c r="F43" s="1"/>
      <c r="G43" s="1"/>
      <c r="H43" s="1"/>
      <c r="I43" s="1"/>
      <c r="J43" s="1"/>
      <c r="K43" s="1"/>
      <c r="L43" s="1"/>
      <c r="M43" s="1"/>
      <c r="N43" s="1"/>
      <c r="O43" s="1"/>
      <c r="P43" s="1"/>
      <c r="Q43" s="1"/>
      <c r="R43" s="1"/>
    </row>
    <row r="44" spans="2:18" ht="15.75" x14ac:dyDescent="0.25">
      <c r="B44" s="1"/>
      <c r="C44" s="1"/>
      <c r="D44" s="1"/>
      <c r="E44" s="1"/>
      <c r="F44" s="1"/>
      <c r="G44" s="1"/>
      <c r="H44" s="1"/>
      <c r="I44" s="1"/>
      <c r="J44" s="1"/>
      <c r="K44" s="1"/>
      <c r="L44" s="1"/>
      <c r="M44" s="1"/>
      <c r="N44" s="1"/>
      <c r="O44" s="1"/>
      <c r="P44" s="1"/>
      <c r="Q44" s="1"/>
      <c r="R44" s="1"/>
    </row>
    <row r="45" spans="2:18" ht="15.75" x14ac:dyDescent="0.25">
      <c r="B45" s="1"/>
      <c r="C45" s="1"/>
      <c r="D45" s="1"/>
      <c r="E45" s="1"/>
      <c r="F45" s="1"/>
      <c r="G45" s="1"/>
      <c r="H45" s="1"/>
      <c r="I45" s="1"/>
      <c r="J45" s="1"/>
      <c r="K45" s="1"/>
      <c r="L45" s="1"/>
      <c r="M45" s="1"/>
      <c r="N45" s="1"/>
      <c r="O45" s="1"/>
      <c r="P45" s="1"/>
      <c r="Q45" s="1"/>
      <c r="R45" s="1"/>
    </row>
    <row r="46" spans="2:18" ht="15.75" x14ac:dyDescent="0.25">
      <c r="B46" s="1"/>
      <c r="C46" s="1"/>
      <c r="D46" s="1"/>
      <c r="E46" s="1"/>
      <c r="F46" s="1"/>
      <c r="G46" s="1"/>
      <c r="H46" s="1"/>
      <c r="I46" s="1"/>
      <c r="J46" s="1"/>
      <c r="K46" s="1"/>
      <c r="L46" s="1"/>
      <c r="M46" s="1"/>
      <c r="N46" s="1"/>
      <c r="O46" s="1"/>
      <c r="P46" s="1"/>
      <c r="Q46" s="1"/>
      <c r="R46" s="1"/>
    </row>
    <row r="47" spans="2:18" ht="15.75" x14ac:dyDescent="0.25">
      <c r="B47" s="1"/>
      <c r="C47" s="1"/>
      <c r="D47" s="1"/>
      <c r="E47" s="1"/>
      <c r="F47" s="1"/>
      <c r="G47" s="1"/>
      <c r="H47" s="1"/>
      <c r="I47" s="1"/>
      <c r="J47" s="1"/>
      <c r="K47" s="1"/>
      <c r="L47" s="1"/>
      <c r="M47" s="1"/>
      <c r="N47" s="1"/>
      <c r="O47" s="1"/>
      <c r="P47" s="1"/>
      <c r="Q47" s="1"/>
      <c r="R47" s="1"/>
    </row>
    <row r="48" spans="2:18" ht="15.75" x14ac:dyDescent="0.25">
      <c r="B48" s="1"/>
      <c r="C48" s="1"/>
      <c r="D48" s="1"/>
      <c r="E48" s="1"/>
      <c r="F48" s="1"/>
      <c r="G48" s="1"/>
      <c r="H48" s="1"/>
      <c r="I48" s="1"/>
      <c r="J48" s="1"/>
      <c r="K48" s="1"/>
      <c r="L48" s="1"/>
      <c r="M48" s="1"/>
      <c r="N48" s="1"/>
      <c r="O48" s="1"/>
      <c r="P48" s="1"/>
      <c r="Q48" s="1"/>
      <c r="R48" s="1"/>
    </row>
    <row r="49" spans="2:18" ht="15.75" x14ac:dyDescent="0.25">
      <c r="B49" s="1"/>
      <c r="C49" s="1"/>
      <c r="D49" s="1"/>
      <c r="E49" s="1"/>
      <c r="F49" s="1"/>
      <c r="G49" s="1"/>
      <c r="H49" s="1"/>
      <c r="I49" s="1"/>
      <c r="J49" s="1"/>
      <c r="K49" s="1"/>
      <c r="L49" s="1"/>
      <c r="M49" s="1"/>
      <c r="N49" s="1"/>
      <c r="O49" s="1"/>
      <c r="P49" s="1"/>
      <c r="Q49" s="1"/>
      <c r="R49" s="1"/>
    </row>
    <row r="50" spans="2:18" ht="15.75" x14ac:dyDescent="0.25">
      <c r="B50" s="1"/>
      <c r="C50" s="1"/>
      <c r="D50" s="1"/>
      <c r="E50" s="1"/>
      <c r="F50" s="1"/>
      <c r="G50" s="1"/>
      <c r="H50" s="1"/>
      <c r="I50" s="1"/>
      <c r="J50" s="1"/>
      <c r="K50" s="1"/>
      <c r="L50" s="1"/>
      <c r="M50" s="1"/>
      <c r="N50" s="1"/>
      <c r="O50" s="1"/>
      <c r="P50" s="1"/>
      <c r="Q50" s="1"/>
      <c r="R50" s="1"/>
    </row>
    <row r="51" spans="2:18" ht="15.75" x14ac:dyDescent="0.25">
      <c r="B51" s="1"/>
      <c r="C51" s="1"/>
      <c r="D51" s="1"/>
      <c r="E51" s="1"/>
      <c r="F51" s="1"/>
      <c r="G51" s="1"/>
      <c r="H51" s="1"/>
      <c r="I51" s="1"/>
      <c r="J51" s="1"/>
      <c r="K51" s="1"/>
      <c r="L51" s="1"/>
      <c r="M51" s="1"/>
      <c r="N51" s="1"/>
      <c r="O51" s="1"/>
      <c r="P51" s="1"/>
      <c r="Q51" s="1"/>
      <c r="R51" s="1"/>
    </row>
    <row r="52" spans="2:18" ht="15.75" x14ac:dyDescent="0.25">
      <c r="B52" s="1"/>
      <c r="C52" s="1"/>
      <c r="D52" s="1"/>
      <c r="E52" s="1"/>
      <c r="F52" s="1"/>
      <c r="G52" s="1"/>
      <c r="H52" s="1"/>
      <c r="I52" s="1"/>
      <c r="J52" s="1"/>
      <c r="K52" s="1"/>
      <c r="L52" s="1"/>
      <c r="M52" s="1"/>
      <c r="N52" s="1"/>
      <c r="O52" s="1"/>
      <c r="P52" s="1"/>
      <c r="Q52" s="1"/>
      <c r="R52" s="1"/>
    </row>
  </sheetData>
  <sheetProtection algorithmName="SHA-512" hashValue="VXu0JklSDiRLUqji75jCtmJ3npNHkYXLR23JdSU+N8Hot5zxNVCpQEpoh2zLqrtqU0XKE3TgQddpTyuYuBuL8w==" saltValue="S7dzje9RCt7LpIdHtQ80I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Welcome</vt:lpstr>
      <vt:lpstr>A. Calculator Worksheet</vt:lpstr>
      <vt:lpstr>B. Notes</vt:lpstr>
      <vt:lpstr>C. Emission Factors Used</vt:lpstr>
      <vt:lpstr>AvoidedCH4</vt:lpstr>
      <vt:lpstr>AvoidedCO2</vt:lpstr>
      <vt:lpstr>AvoidedCO2e</vt:lpstr>
      <vt:lpstr>AvoidedN2O</vt:lpstr>
      <vt:lpstr>CH4equiv</vt:lpstr>
      <vt:lpstr>CoalCH4</vt:lpstr>
      <vt:lpstr>CoalCO2</vt:lpstr>
      <vt:lpstr>CoalN2O</vt:lpstr>
      <vt:lpstr>GridCH4</vt:lpstr>
      <vt:lpstr>GridCO2</vt:lpstr>
      <vt:lpstr>GridN2O</vt:lpstr>
      <vt:lpstr>N2Oequiv</vt:lpstr>
      <vt:lpstr>NatGasCH4</vt:lpstr>
      <vt:lpstr>NatGasCO2</vt:lpstr>
      <vt:lpstr>NatGasN2O</vt:lpstr>
      <vt:lpstr>OilCH4</vt:lpstr>
      <vt:lpstr>OilCO2</vt:lpstr>
      <vt:lpstr>OilN2O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Badin, Joe - RD, Washington, DC</dc:creator>
  <cp:lastModifiedBy>Hugh, Michael - RD, DC</cp:lastModifiedBy>
  <dcterms:created xsi:type="dcterms:W3CDTF">2023-01-15T00:50:57Z</dcterms:created>
  <dcterms:modified xsi:type="dcterms:W3CDTF">2023-08-28T10:49:13Z</dcterms:modified>
</cp:coreProperties>
</file>