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52346\Documents\USDA\RD Task Order 26-27- Infrastructure Support-Vcentra\RD Task Order 27 - LAPAS\"/>
    </mc:Choice>
  </mc:AlternateContent>
  <bookViews>
    <workbookView xWindow="0" yWindow="0" windowWidth="23976" windowHeight="9660" tabRatio="790"/>
  </bookViews>
  <sheets>
    <sheet name="Table of Contents" sheetId="1" r:id="rId1"/>
    <sheet name="Table 1 Map" sheetId="3" r:id="rId2"/>
    <sheet name="Table 1" sheetId="16" r:id="rId3"/>
    <sheet name="Table 2" sheetId="17" r:id="rId4"/>
    <sheet name="Table 3" sheetId="18" r:id="rId5"/>
    <sheet name="Table 4" sheetId="19" r:id="rId6"/>
    <sheet name="Table 5" sheetId="20" r:id="rId7"/>
    <sheet name="Table 6" sheetId="21" r:id="rId8"/>
    <sheet name="Table 7" sheetId="22" r:id="rId9"/>
    <sheet name="Table 8" sheetId="23" r:id="rId10"/>
    <sheet name="Table 9" sheetId="24" r:id="rId11"/>
    <sheet name="Table 10" sheetId="2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5" l="1"/>
  <c r="F11" i="25"/>
  <c r="B10" i="25"/>
  <c r="F10" i="25" s="1"/>
  <c r="D9" i="25"/>
  <c r="F9" i="25" s="1"/>
  <c r="F8" i="25"/>
  <c r="F7" i="25"/>
  <c r="F6" i="25"/>
  <c r="F5" i="25"/>
  <c r="J27" i="24"/>
  <c r="F27" i="24"/>
  <c r="E27" i="24"/>
  <c r="D27" i="24"/>
  <c r="C27" i="24"/>
  <c r="L26" i="24"/>
  <c r="K26" i="24"/>
  <c r="G26" i="24"/>
  <c r="L25" i="24"/>
  <c r="K25" i="24"/>
  <c r="J25" i="24"/>
  <c r="I25" i="24"/>
  <c r="G25" i="24"/>
  <c r="L24" i="24"/>
  <c r="K24" i="24"/>
  <c r="J24" i="24"/>
  <c r="I24" i="24"/>
  <c r="G24" i="24"/>
  <c r="L23" i="24"/>
  <c r="K23" i="24"/>
  <c r="J23" i="24"/>
  <c r="I23" i="24"/>
  <c r="G23" i="24"/>
  <c r="L19" i="24"/>
  <c r="K19" i="24"/>
  <c r="K27" i="24" s="1"/>
  <c r="L18" i="24"/>
  <c r="J18" i="24"/>
  <c r="J26" i="24" s="1"/>
  <c r="I18" i="24"/>
  <c r="H18" i="24"/>
  <c r="G18" i="24"/>
  <c r="H16" i="24"/>
  <c r="H15" i="24"/>
  <c r="L10" i="24"/>
  <c r="L27" i="24" s="1"/>
  <c r="K10" i="24"/>
  <c r="J10" i="24"/>
  <c r="L9" i="24"/>
  <c r="I9" i="24"/>
  <c r="I26" i="24" s="1"/>
  <c r="H9" i="24"/>
  <c r="H26" i="24" s="1"/>
  <c r="G9" i="24"/>
  <c r="G10" i="24" s="1"/>
  <c r="G27" i="24" s="1"/>
  <c r="H8" i="24"/>
  <c r="H25" i="24" s="1"/>
  <c r="H7" i="24"/>
  <c r="H24" i="24" s="1"/>
  <c r="H6" i="24"/>
  <c r="H23" i="24" s="1"/>
  <c r="D15" i="23"/>
  <c r="B15" i="23"/>
  <c r="F15" i="23" s="1"/>
  <c r="F14" i="23"/>
  <c r="D14" i="23"/>
  <c r="B14" i="23"/>
  <c r="F13" i="23"/>
  <c r="F12" i="23"/>
  <c r="F11" i="23"/>
  <c r="F10" i="23"/>
  <c r="F9" i="23"/>
  <c r="F8" i="23"/>
  <c r="F7" i="23"/>
  <c r="F6" i="23"/>
  <c r="F5" i="23"/>
  <c r="F15" i="22"/>
  <c r="F14" i="22"/>
  <c r="F13" i="22"/>
  <c r="F12" i="22"/>
  <c r="F11" i="22"/>
  <c r="F10" i="22"/>
  <c r="F9" i="22"/>
  <c r="F8" i="22"/>
  <c r="F7" i="22"/>
  <c r="F6" i="22"/>
  <c r="J38" i="20"/>
  <c r="B38" i="20"/>
  <c r="J37" i="20"/>
  <c r="I37" i="20"/>
  <c r="H37" i="20"/>
  <c r="G37" i="20"/>
  <c r="J36" i="20"/>
  <c r="I36" i="20"/>
  <c r="H36" i="20"/>
  <c r="J35" i="20"/>
  <c r="I35" i="20"/>
  <c r="H35" i="20"/>
  <c r="G35" i="20"/>
  <c r="J34" i="20"/>
  <c r="I34" i="20"/>
  <c r="H34" i="20"/>
  <c r="G34" i="20"/>
  <c r="J33" i="20"/>
  <c r="I33" i="20"/>
  <c r="H33" i="20"/>
  <c r="G33" i="20"/>
  <c r="J32" i="20"/>
  <c r="I32" i="20"/>
  <c r="H32" i="20"/>
  <c r="G32" i="20"/>
  <c r="L29" i="20"/>
  <c r="K29" i="20"/>
  <c r="J29" i="20"/>
  <c r="I29" i="20"/>
  <c r="H29" i="20"/>
  <c r="G28" i="20"/>
  <c r="G27" i="20"/>
  <c r="G36" i="20" s="1"/>
  <c r="G23" i="20"/>
  <c r="G29" i="20" s="1"/>
  <c r="K11" i="20"/>
  <c r="K38" i="20" s="1"/>
  <c r="J11" i="20"/>
  <c r="I11" i="20"/>
  <c r="I38" i="20" s="1"/>
  <c r="H11" i="20"/>
  <c r="H38" i="20" s="1"/>
  <c r="E11" i="20"/>
  <c r="E38" i="20" s="1"/>
  <c r="F10" i="20"/>
  <c r="E10" i="20"/>
  <c r="D10" i="20"/>
  <c r="C10" i="20"/>
  <c r="G5" i="20"/>
  <c r="G11" i="20" s="1"/>
  <c r="G38" i="20" s="1"/>
  <c r="F5" i="20"/>
  <c r="F11" i="20" s="1"/>
  <c r="F38" i="20" s="1"/>
  <c r="E5" i="20"/>
  <c r="D5" i="20"/>
  <c r="D11" i="20" s="1"/>
  <c r="D38" i="20" s="1"/>
  <c r="C5" i="20"/>
  <c r="C11" i="20" s="1"/>
  <c r="C38" i="20" s="1"/>
  <c r="K15" i="19"/>
  <c r="I15" i="19"/>
  <c r="G15" i="19"/>
  <c r="G14" i="19"/>
  <c r="I14" i="19" s="1"/>
  <c r="G13" i="19"/>
  <c r="K13" i="19" s="1"/>
  <c r="K12" i="19"/>
  <c r="I12" i="19"/>
  <c r="G12" i="19"/>
  <c r="K11" i="19"/>
  <c r="I11" i="19"/>
  <c r="G11" i="19"/>
  <c r="I10" i="19"/>
  <c r="E10" i="19"/>
  <c r="K10" i="19" s="1"/>
  <c r="I9" i="19"/>
  <c r="E9" i="19"/>
  <c r="K9" i="19" s="1"/>
  <c r="K8" i="19"/>
  <c r="I8" i="19"/>
  <c r="E8" i="19"/>
  <c r="K7" i="19"/>
  <c r="I7" i="19"/>
  <c r="E7" i="19"/>
  <c r="I6" i="19"/>
  <c r="E6" i="19"/>
  <c r="K6" i="19" s="1"/>
  <c r="K15" i="18"/>
  <c r="G15" i="18"/>
  <c r="M15" i="18" s="1"/>
  <c r="M14" i="18"/>
  <c r="K14" i="18"/>
  <c r="G14" i="18"/>
  <c r="M13" i="18"/>
  <c r="K13" i="18"/>
  <c r="G13" i="18"/>
  <c r="K12" i="18"/>
  <c r="G12" i="18"/>
  <c r="M12" i="18" s="1"/>
  <c r="K11" i="18"/>
  <c r="G11" i="18"/>
  <c r="M11" i="18" s="1"/>
  <c r="M10" i="18"/>
  <c r="K10" i="18"/>
  <c r="E10" i="18"/>
  <c r="M9" i="18"/>
  <c r="K9" i="18"/>
  <c r="E9" i="18"/>
  <c r="M8" i="18"/>
  <c r="K8" i="18"/>
  <c r="E8" i="18"/>
  <c r="M7" i="18"/>
  <c r="M6" i="18"/>
  <c r="L48" i="16"/>
  <c r="K47" i="16"/>
  <c r="J47" i="16"/>
  <c r="I47" i="16"/>
  <c r="H47" i="16"/>
  <c r="G47" i="16"/>
  <c r="E47" i="16"/>
  <c r="D47" i="16"/>
  <c r="K46" i="16"/>
  <c r="J46" i="16"/>
  <c r="I46" i="16"/>
  <c r="H46" i="16"/>
  <c r="G46" i="16"/>
  <c r="F46" i="16"/>
  <c r="E46" i="16"/>
  <c r="D46" i="16"/>
  <c r="K45" i="16"/>
  <c r="J45" i="16"/>
  <c r="I45" i="16"/>
  <c r="H45" i="16"/>
  <c r="G45" i="16"/>
  <c r="F45" i="16"/>
  <c r="E45" i="16"/>
  <c r="D45" i="16"/>
  <c r="K44" i="16"/>
  <c r="J44" i="16"/>
  <c r="I44" i="16"/>
  <c r="H44" i="16"/>
  <c r="G44" i="16"/>
  <c r="F44" i="16"/>
  <c r="E44" i="16"/>
  <c r="D44" i="16"/>
  <c r="K43" i="16"/>
  <c r="J43" i="16"/>
  <c r="I43" i="16"/>
  <c r="H43" i="16"/>
  <c r="G43" i="16"/>
  <c r="F43" i="16"/>
  <c r="E43" i="16"/>
  <c r="D43" i="16"/>
  <c r="K42" i="16"/>
  <c r="K48" i="16" s="1"/>
  <c r="J42" i="16"/>
  <c r="J48" i="16" s="1"/>
  <c r="I42" i="16"/>
  <c r="I48" i="16" s="1"/>
  <c r="L38" i="16"/>
  <c r="L37" i="16"/>
  <c r="K37" i="16"/>
  <c r="K38" i="16" s="1"/>
  <c r="J37" i="16"/>
  <c r="I37" i="16"/>
  <c r="I38" i="16" s="1"/>
  <c r="H37" i="16"/>
  <c r="G37" i="16"/>
  <c r="F37" i="16"/>
  <c r="E37" i="16"/>
  <c r="D31" i="16"/>
  <c r="D37" i="16" s="1"/>
  <c r="B27" i="16"/>
  <c r="K26" i="16"/>
  <c r="B26" i="16"/>
  <c r="K23" i="16"/>
  <c r="K24" i="16" s="1"/>
  <c r="J23" i="16"/>
  <c r="J24" i="16" s="1"/>
  <c r="I23" i="16"/>
  <c r="I24" i="16" s="1"/>
  <c r="H23" i="16"/>
  <c r="G23" i="16"/>
  <c r="F23" i="16"/>
  <c r="E23" i="16"/>
  <c r="D23" i="16"/>
  <c r="D17" i="16"/>
  <c r="K12" i="16"/>
  <c r="K13" i="16" s="1"/>
  <c r="J12" i="16"/>
  <c r="J26" i="16" s="1"/>
  <c r="I12" i="16"/>
  <c r="I26" i="16" s="1"/>
  <c r="E12" i="16"/>
  <c r="E26" i="16" s="1"/>
  <c r="H11" i="16"/>
  <c r="G11" i="16"/>
  <c r="F11" i="16"/>
  <c r="F47" i="16" s="1"/>
  <c r="E11" i="16"/>
  <c r="D11" i="16"/>
  <c r="H6" i="16"/>
  <c r="H12" i="16" s="1"/>
  <c r="G6" i="16"/>
  <c r="G12" i="16" s="1"/>
  <c r="F6" i="16"/>
  <c r="F42" i="16" s="1"/>
  <c r="E6" i="16"/>
  <c r="E42" i="16" s="1"/>
  <c r="E48" i="16" s="1"/>
  <c r="D6" i="16"/>
  <c r="D12" i="16" s="1"/>
  <c r="H10" i="24" l="1"/>
  <c r="H27" i="24" s="1"/>
  <c r="I10" i="24"/>
  <c r="I27" i="24" s="1"/>
  <c r="I13" i="19"/>
  <c r="K14" i="19"/>
  <c r="G26" i="16"/>
  <c r="E38" i="16"/>
  <c r="K49" i="16"/>
  <c r="K27" i="16"/>
  <c r="F24" i="16"/>
  <c r="D26" i="16"/>
  <c r="H26" i="16"/>
  <c r="E24" i="16"/>
  <c r="F38" i="16"/>
  <c r="J38" i="16"/>
  <c r="F48" i="16"/>
  <c r="D38" i="16"/>
  <c r="E13" i="16"/>
  <c r="I13" i="16"/>
  <c r="G42" i="16"/>
  <c r="G48" i="16" s="1"/>
  <c r="G13" i="16" s="1"/>
  <c r="F12" i="16"/>
  <c r="J13" i="16"/>
  <c r="D42" i="16"/>
  <c r="D48" i="16" s="1"/>
  <c r="D13" i="16" s="1"/>
  <c r="H42" i="16"/>
  <c r="H48" i="16" s="1"/>
  <c r="H38" i="16" s="1"/>
  <c r="G27" i="16" l="1"/>
  <c r="E49" i="16"/>
  <c r="E27" i="16"/>
  <c r="G38" i="16"/>
  <c r="H24" i="16"/>
  <c r="G24" i="16"/>
  <c r="G49" i="16" s="1"/>
  <c r="J49" i="16"/>
  <c r="J27" i="16"/>
  <c r="F26" i="16"/>
  <c r="F13" i="16"/>
  <c r="H13" i="16"/>
  <c r="D24" i="16"/>
  <c r="D27" i="16" s="1"/>
  <c r="I49" i="16"/>
  <c r="I27" i="16"/>
  <c r="D49" i="16" l="1"/>
  <c r="H27" i="16"/>
  <c r="H49" i="16"/>
  <c r="F49" i="16"/>
  <c r="F27" i="16"/>
</calcChain>
</file>

<file path=xl/sharedStrings.xml><?xml version="1.0" encoding="utf-8"?>
<sst xmlns="http://schemas.openxmlformats.org/spreadsheetml/2006/main" count="280" uniqueCount="200">
  <si>
    <t>Tab</t>
  </si>
  <si>
    <t>Table 1</t>
  </si>
  <si>
    <t>Table 2</t>
  </si>
  <si>
    <t>Table 3</t>
  </si>
  <si>
    <t>Table 5</t>
  </si>
  <si>
    <t>Table 6</t>
  </si>
  <si>
    <t>Table 7</t>
  </si>
  <si>
    <t>Item</t>
  </si>
  <si>
    <t>Year</t>
  </si>
  <si>
    <t>Member milk</t>
  </si>
  <si>
    <t>Total milk handled</t>
  </si>
  <si>
    <t>Table Name</t>
  </si>
  <si>
    <t>TABLE OF CONTENTS</t>
  </si>
  <si>
    <t>Table 4</t>
  </si>
  <si>
    <t>Table 1 Map</t>
  </si>
  <si>
    <t>Table 8</t>
  </si>
  <si>
    <t>Table 9</t>
  </si>
  <si>
    <t>Table 10</t>
  </si>
  <si>
    <t>U.S. Geographical Regions</t>
  </si>
  <si>
    <t>Dairy Cooperatives by type of operation and by headquarters region</t>
  </si>
  <si>
    <t>Cooperatives marketing selected dairy products</t>
  </si>
  <si>
    <t>Cooperative Share of milk marketed by producers</t>
  </si>
  <si>
    <t>Utilization of cooperatively marketed milk</t>
  </si>
  <si>
    <t>Cooperative member milk by farm location, number of producers, and milk per producer</t>
  </si>
  <si>
    <t>Number of dairy plants owned and operated by cooperatives performing various marketing functions</t>
  </si>
  <si>
    <t>Volume of butter marketed by cooperatives compared with U.S. production</t>
  </si>
  <si>
    <t>Volume of dry milk products marketed by cooperatives compared with U.S. production</t>
  </si>
  <si>
    <t>Voulume of natural cheese, by type, marketed by cooperatives compared with U.S. Production</t>
  </si>
  <si>
    <t>Volume of dry whey products marketed by cooperatives compared with U.S. production</t>
  </si>
  <si>
    <t>Table 1--Dairy cooperatives by type of operation and by headquarters region</t>
  </si>
  <si>
    <t>1957</t>
  </si>
  <si>
    <t>2012</t>
  </si>
  <si>
    <t>North Atlantic</t>
  </si>
  <si>
    <t>South Atlantic</t>
  </si>
  <si>
    <t>East North Central</t>
  </si>
  <si>
    <t>West North Central</t>
  </si>
  <si>
    <t>South Central</t>
  </si>
  <si>
    <t>Western</t>
  </si>
  <si>
    <t xml:space="preserve">     All regions</t>
  </si>
  <si>
    <t>Share of total cooperatives</t>
  </si>
  <si>
    <t>All co-ops that operated milk plants or receiving facilities</t>
  </si>
  <si>
    <t>Not operating milk plants or receiving facilities</t>
  </si>
  <si>
    <t>114</t>
  </si>
  <si>
    <t>Total number of dairy cooperatives</t>
  </si>
  <si>
    <t>Number</t>
  </si>
  <si>
    <t>Bulk raw milk</t>
  </si>
  <si>
    <t>Butter</t>
  </si>
  <si>
    <t>Nonfat dry milk</t>
  </si>
  <si>
    <t>Skim milk powder</t>
  </si>
  <si>
    <t>Dry whole milk</t>
  </si>
  <si>
    <t>Dry buttermilk</t>
  </si>
  <si>
    <t>Casein</t>
  </si>
  <si>
    <t xml:space="preserve">     American cheese</t>
  </si>
  <si>
    <t xml:space="preserve">     Italian cheese</t>
  </si>
  <si>
    <t xml:space="preserve">     Swiss cheese</t>
  </si>
  <si>
    <t xml:space="preserve">     Other cheeses</t>
  </si>
  <si>
    <t>Cottage cheese</t>
  </si>
  <si>
    <t>Sour cream</t>
  </si>
  <si>
    <t>Packaged fluid milk products</t>
  </si>
  <si>
    <t>Ice cream</t>
  </si>
  <si>
    <t>Ice cream mix</t>
  </si>
  <si>
    <t>Yogurt</t>
  </si>
  <si>
    <t>Bulk condensed milk</t>
  </si>
  <si>
    <t>Condensed buttermilk</t>
  </si>
  <si>
    <t>Dry whey products</t>
  </si>
  <si>
    <t>Whey protein concentrates and isolates</t>
  </si>
  <si>
    <t>Lactose</t>
  </si>
  <si>
    <t>Bulk Cream</t>
  </si>
  <si>
    <t>Table 3--Cooperative share of milk marketed by producers</t>
  </si>
  <si>
    <t>Milk from member-producers</t>
  </si>
  <si>
    <t>United States total</t>
  </si>
  <si>
    <t>Cooperative share of U.S. total</t>
  </si>
  <si>
    <t>Million pounds</t>
  </si>
  <si>
    <t>Percent</t>
  </si>
  <si>
    <t>168,944</t>
  </si>
  <si>
    <t>Processed or manufactured</t>
  </si>
  <si>
    <t>Total milk handled by cooperatives</t>
  </si>
  <si>
    <t>Portion sold raw</t>
  </si>
  <si>
    <t>Portion processed or manufactured</t>
  </si>
  <si>
    <t>Cooperative member-producer milk in million pounds</t>
  </si>
  <si>
    <t>Million pounds of milk per producer</t>
  </si>
  <si>
    <t>Table 6--Number of dairy plants owned and operated by cooperatives performing various marketing functions</t>
  </si>
  <si>
    <t>Marketing function</t>
  </si>
  <si>
    <t xml:space="preserve">     (Receiving stations only)</t>
  </si>
  <si>
    <t>(419)</t>
  </si>
  <si>
    <t>(242)</t>
  </si>
  <si>
    <t>(279)</t>
  </si>
  <si>
    <t>(81)</t>
  </si>
  <si>
    <t>(91)</t>
  </si>
  <si>
    <t>(35)</t>
  </si>
  <si>
    <t>(17)</t>
  </si>
  <si>
    <t>13</t>
  </si>
  <si>
    <t>Churn butter</t>
  </si>
  <si>
    <t>Make dry milk products</t>
  </si>
  <si>
    <t>Make American cheese</t>
  </si>
  <si>
    <t>Make Italian cheese</t>
  </si>
  <si>
    <t>Make other cheeses</t>
  </si>
  <si>
    <t>Package fluid milk</t>
  </si>
  <si>
    <t>Make ice cream</t>
  </si>
  <si>
    <t>Make condensed products</t>
  </si>
  <si>
    <t>Make dry whey products</t>
  </si>
  <si>
    <t>Marketed by cooperatives</t>
  </si>
  <si>
    <t>United States total production</t>
  </si>
  <si>
    <t>Thousand pounds</t>
  </si>
  <si>
    <t>1,355,147</t>
  </si>
  <si>
    <t>174,531</t>
  </si>
  <si>
    <t>1,705,801</t>
  </si>
  <si>
    <t>Cheese type</t>
  </si>
  <si>
    <t>1936</t>
  </si>
  <si>
    <t>1964</t>
  </si>
  <si>
    <t>2002</t>
  </si>
  <si>
    <t>2007</t>
  </si>
  <si>
    <t>Marketed by cooperatives in thousand pounds</t>
  </si>
  <si>
    <t>American types</t>
  </si>
  <si>
    <t>Italian varieties</t>
  </si>
  <si>
    <t>Swiss cheese</t>
  </si>
  <si>
    <t>Other cheeses</t>
  </si>
  <si>
    <t>Total</t>
  </si>
  <si>
    <t>U.S. production in thousand pounds</t>
  </si>
  <si>
    <t>Cooperative share (%)</t>
  </si>
  <si>
    <t>772</t>
  </si>
  <si>
    <t>2,116</t>
  </si>
  <si>
    <r>
      <t>Region</t>
    </r>
    <r>
      <rPr>
        <i/>
        <vertAlign val="superscript"/>
        <sz val="9"/>
        <rFont val="Calibri"/>
        <family val="2"/>
        <scheme val="minor"/>
      </rPr>
      <t>1</t>
    </r>
  </si>
  <si>
    <r>
      <t>Processing and manufacturing dairy products</t>
    </r>
    <r>
      <rPr>
        <i/>
        <vertAlign val="superscript"/>
        <sz val="9"/>
        <rFont val="Calibri"/>
        <family val="2"/>
        <scheme val="minor"/>
      </rPr>
      <t>2</t>
    </r>
  </si>
  <si>
    <r>
      <t>2,168</t>
    </r>
    <r>
      <rPr>
        <i/>
        <vertAlign val="superscript"/>
        <sz val="9"/>
        <rFont val="Calibri"/>
        <family val="2"/>
        <scheme val="minor"/>
      </rPr>
      <t>3</t>
    </r>
  </si>
  <si>
    <r>
      <t>Operating milk receiving facilities only</t>
    </r>
    <r>
      <rPr>
        <vertAlign val="superscript"/>
        <sz val="9"/>
        <rFont val="Calibri"/>
        <family val="2"/>
        <scheme val="minor"/>
      </rPr>
      <t>4</t>
    </r>
  </si>
  <si>
    <r>
      <t>56</t>
    </r>
    <r>
      <rPr>
        <i/>
        <vertAlign val="superscript"/>
        <sz val="9"/>
        <rFont val="Calibri"/>
        <family val="2"/>
        <scheme val="minor"/>
      </rPr>
      <t>5</t>
    </r>
  </si>
  <si>
    <r>
      <t>1,746</t>
    </r>
    <r>
      <rPr>
        <i/>
        <vertAlign val="superscript"/>
        <sz val="9"/>
        <rFont val="Calibri"/>
        <family val="2"/>
        <scheme val="minor"/>
      </rPr>
      <t>6</t>
    </r>
  </si>
  <si>
    <r>
      <t>1</t>
    </r>
    <r>
      <rPr>
        <sz val="10"/>
        <rFont val="Calibri"/>
        <family val="2"/>
        <scheme val="minor"/>
      </rPr>
      <t>Figure 1 shows states by region.</t>
    </r>
  </si>
  <si>
    <r>
      <rPr>
        <i/>
        <vertAlign val="superscript"/>
        <sz val="9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Including 6 cooperatives that operated milk receiving facilities only in 2012.</t>
    </r>
  </si>
  <si>
    <r>
      <rPr>
        <i/>
        <vertAlign val="superscript"/>
        <sz val="9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Comprises 240 milk marketing cooperatives, 1,385 cooperative creameries and 543 cheese factories.</t>
    </r>
  </si>
  <si>
    <r>
      <t>4</t>
    </r>
    <r>
      <rPr>
        <sz val="10"/>
        <rFont val="Calibri"/>
        <family val="2"/>
        <scheme val="minor"/>
      </rPr>
      <t>Operating milk and cream receiving facilities only prior to 1987.  For 2012, see footnote 2.</t>
    </r>
  </si>
  <si>
    <r>
      <t>5</t>
    </r>
    <r>
      <rPr>
        <sz val="10"/>
        <rFont val="Calibri"/>
        <family val="2"/>
        <scheme val="minor"/>
      </rPr>
      <t>Cooperative operating cream stations.</t>
    </r>
  </si>
  <si>
    <r>
      <t>6</t>
    </r>
    <r>
      <rPr>
        <sz val="10"/>
        <rFont val="Calibri"/>
        <family val="2"/>
        <scheme val="minor"/>
      </rPr>
      <t xml:space="preserve">From </t>
    </r>
    <r>
      <rPr>
        <i/>
        <sz val="10"/>
        <rFont val="Calibri"/>
        <family val="2"/>
        <scheme val="minor"/>
      </rPr>
      <t>Farm Marketing, Supply and Service Cooperative Historical Statistics</t>
    </r>
    <r>
      <rPr>
        <sz val="10"/>
        <rFont val="Calibri"/>
        <family val="2"/>
        <scheme val="minor"/>
      </rPr>
      <t>, Cooperative Information Report 1, Section 26, August 2004.</t>
    </r>
  </si>
  <si>
    <r>
      <t>Table 2--Cooperatives marketing selected dairy products</t>
    </r>
    <r>
      <rPr>
        <i/>
        <vertAlign val="superscript"/>
        <sz val="9"/>
        <rFont val="Calibri"/>
        <family val="2"/>
        <scheme val="minor"/>
      </rPr>
      <t>1</t>
    </r>
  </si>
  <si>
    <r>
      <t>Natural cheese</t>
    </r>
    <r>
      <rPr>
        <i/>
        <vertAlign val="superscript"/>
        <sz val="9"/>
        <rFont val="Calibri"/>
        <family val="2"/>
        <scheme val="minor"/>
      </rPr>
      <t>2</t>
    </r>
  </si>
  <si>
    <r>
      <t>1,080</t>
    </r>
    <r>
      <rPr>
        <i/>
        <vertAlign val="superscript"/>
        <sz val="9"/>
        <rFont val="Calibri"/>
        <family val="2"/>
        <scheme val="minor"/>
      </rPr>
      <t>3</t>
    </r>
  </si>
  <si>
    <r>
      <t>1</t>
    </r>
    <r>
      <rPr>
        <sz val="10"/>
        <rFont val="Calibri"/>
        <family val="2"/>
        <scheme val="minor"/>
      </rPr>
      <t>A cooperative may market several products.</t>
    </r>
  </si>
  <si>
    <r>
      <t>2</t>
    </r>
    <r>
      <rPr>
        <sz val="10"/>
        <rFont val="Calibri"/>
        <family val="2"/>
        <scheme val="minor"/>
      </rPr>
      <t>Other than cottage cheese; a cooperative may market more than one type of cheese.</t>
    </r>
  </si>
  <si>
    <r>
      <t>3</t>
    </r>
    <r>
      <rPr>
        <sz val="10"/>
        <rFont val="Calibri"/>
        <family val="2"/>
        <scheme val="minor"/>
      </rPr>
      <t>Total number of cooperatives selling cream for manufacturing and cooperatives selling "market cream as a side-line product."  A small number of cooperatives may have been double-counted.</t>
    </r>
  </si>
  <si>
    <r>
      <t>Milk from sources other than cooperatives</t>
    </r>
    <r>
      <rPr>
        <vertAlign val="superscript"/>
        <sz val="9"/>
        <rFont val="Calibri"/>
        <family val="2"/>
        <scheme val="minor"/>
      </rPr>
      <t>1</t>
    </r>
  </si>
  <si>
    <r>
      <t>Total milk handled by cooperatives</t>
    </r>
    <r>
      <rPr>
        <vertAlign val="superscript"/>
        <sz val="9"/>
        <rFont val="Calibri"/>
        <family val="2"/>
        <scheme val="minor"/>
      </rPr>
      <t>2</t>
    </r>
  </si>
  <si>
    <r>
      <t>1</t>
    </r>
    <r>
      <rPr>
        <sz val="10"/>
        <rFont val="Calibri"/>
        <family val="2"/>
        <scheme val="minor"/>
      </rPr>
      <t>Milk from nonmembers and noncooperative firms.</t>
    </r>
  </si>
  <si>
    <r>
      <t>2</t>
    </r>
    <r>
      <rPr>
        <sz val="10"/>
        <rFont val="Calibri"/>
        <family val="2"/>
        <scheme val="minor"/>
      </rPr>
      <t>Handled either by physical receipt or by bargaining or servicing transactions.  Excludes inter-cooperative shipment.</t>
    </r>
  </si>
  <si>
    <r>
      <t>Table 4--Utilization of cooperatively marketed milk</t>
    </r>
    <r>
      <rPr>
        <i/>
        <vertAlign val="superscript"/>
        <sz val="9"/>
        <rFont val="Calibri"/>
        <family val="2"/>
        <scheme val="minor"/>
      </rPr>
      <t>1</t>
    </r>
  </si>
  <si>
    <r>
      <t>Sold Raw</t>
    </r>
    <r>
      <rPr>
        <i/>
        <vertAlign val="superscript"/>
        <sz val="9"/>
        <rFont val="Calibri"/>
        <family val="2"/>
        <scheme val="minor"/>
      </rPr>
      <t>2</t>
    </r>
  </si>
  <si>
    <r>
      <t>15,632</t>
    </r>
    <r>
      <rPr>
        <i/>
        <vertAlign val="superscript"/>
        <sz val="9"/>
        <rFont val="Calibri"/>
        <family val="2"/>
        <scheme val="minor"/>
      </rPr>
      <t>3</t>
    </r>
  </si>
  <si>
    <r>
      <t>1</t>
    </r>
    <r>
      <rPr>
        <sz val="10"/>
        <rFont val="Calibri"/>
        <family val="2"/>
        <scheme val="minor"/>
      </rPr>
      <t>Excludes inter-cooperative volume.</t>
    </r>
  </si>
  <si>
    <r>
      <t>2</t>
    </r>
    <r>
      <rPr>
        <sz val="10"/>
        <rFont val="Calibri"/>
        <family val="2"/>
        <scheme val="minor"/>
      </rPr>
      <t>Includes milk shipped to plants which cooperatives invested in but did not directly operate.</t>
    </r>
  </si>
  <si>
    <r>
      <t>3</t>
    </r>
    <r>
      <rPr>
        <sz val="10"/>
        <rFont val="Calibri"/>
        <family val="2"/>
        <scheme val="minor"/>
      </rPr>
      <t>Whole milk equivalent of "market milk", "market cream" and "cream for manufacturing," and may include some packaged fluid milk.</t>
    </r>
  </si>
  <si>
    <r>
      <t>Table 5--Cooperative member milk by farm location, number of producers, and milk per producer</t>
    </r>
    <r>
      <rPr>
        <i/>
        <vertAlign val="superscript"/>
        <sz val="9"/>
        <rFont val="Calibri"/>
        <family val="2"/>
        <scheme val="minor"/>
      </rPr>
      <t>1</t>
    </r>
  </si>
  <si>
    <r>
      <t>Region</t>
    </r>
    <r>
      <rPr>
        <i/>
        <vertAlign val="superscript"/>
        <sz val="9"/>
        <rFont val="Calibri"/>
        <family val="2"/>
        <scheme val="minor"/>
      </rPr>
      <t>2</t>
    </r>
  </si>
  <si>
    <r>
      <t>1957</t>
    </r>
    <r>
      <rPr>
        <i/>
        <vertAlign val="superscript"/>
        <sz val="9"/>
        <rFont val="Calibri"/>
        <family val="2"/>
        <scheme val="minor"/>
      </rPr>
      <t>3</t>
    </r>
  </si>
  <si>
    <r>
      <t>1964</t>
    </r>
    <r>
      <rPr>
        <i/>
        <vertAlign val="superscript"/>
        <sz val="9"/>
        <rFont val="Calibri"/>
        <family val="2"/>
        <scheme val="minor"/>
      </rPr>
      <t>3</t>
    </r>
  </si>
  <si>
    <r>
      <t>East North Central</t>
    </r>
    <r>
      <rPr>
        <i/>
        <vertAlign val="superscript"/>
        <sz val="9"/>
        <rFont val="Calibri"/>
        <family val="2"/>
        <scheme val="minor"/>
      </rPr>
      <t>4</t>
    </r>
  </si>
  <si>
    <r>
      <t>West North Central</t>
    </r>
    <r>
      <rPr>
        <i/>
        <vertAlign val="superscript"/>
        <sz val="9"/>
        <rFont val="Calibri"/>
        <family val="2"/>
        <scheme val="minor"/>
      </rPr>
      <t>4</t>
    </r>
  </si>
  <si>
    <r>
      <t>South Central</t>
    </r>
    <r>
      <rPr>
        <i/>
        <vertAlign val="superscript"/>
        <sz val="9"/>
        <rFont val="Calibri"/>
        <family val="2"/>
        <scheme val="minor"/>
      </rPr>
      <t>4</t>
    </r>
  </si>
  <si>
    <r>
      <t>Cooperative regional share (%)</t>
    </r>
    <r>
      <rPr>
        <i/>
        <vertAlign val="superscript"/>
        <sz val="9"/>
        <rFont val="Calibri"/>
        <family val="2"/>
        <scheme val="minor"/>
      </rPr>
      <t>5</t>
    </r>
  </si>
  <si>
    <r>
      <t>Number of member-producers delivering</t>
    </r>
    <r>
      <rPr>
        <i/>
        <vertAlign val="superscript"/>
        <sz val="9"/>
        <rFont val="Calibri"/>
        <family val="2"/>
        <scheme val="minor"/>
      </rPr>
      <t>6</t>
    </r>
  </si>
  <si>
    <r>
      <t>1</t>
    </r>
    <r>
      <rPr>
        <sz val="10"/>
        <rFont val="Calibri"/>
        <family val="2"/>
        <scheme val="minor"/>
      </rPr>
      <t>Milk from member-producers only and by farm location, except 1957 and 1964.</t>
    </r>
  </si>
  <si>
    <r>
      <t>2</t>
    </r>
    <r>
      <rPr>
        <sz val="10"/>
        <rFont val="Calibri"/>
        <family val="2"/>
        <scheme val="minor"/>
      </rPr>
      <t>Figure 1 shows states by region.</t>
    </r>
  </si>
  <si>
    <r>
      <t>3</t>
    </r>
    <r>
      <rPr>
        <sz val="10"/>
        <rFont val="Calibri"/>
        <family val="2"/>
        <scheme val="minor"/>
      </rPr>
      <t>For 1957 and 1964, milk was by cooperative headquarters region and included receipts from other firms but net of intercooperative volume.</t>
    </r>
  </si>
  <si>
    <r>
      <t>4</t>
    </r>
    <r>
      <rPr>
        <sz val="10"/>
        <rFont val="Calibri"/>
        <family val="2"/>
        <scheme val="minor"/>
      </rPr>
      <t>For 1957 and 1964, West North Central represents all three central regions.</t>
    </r>
  </si>
  <si>
    <r>
      <t>5</t>
    </r>
    <r>
      <rPr>
        <sz val="10"/>
        <rFont val="Calibri"/>
        <family val="2"/>
        <scheme val="minor"/>
      </rPr>
      <t>Cooperative member milk volume as a percentage of regional volume sold to plants and dealers.</t>
    </r>
  </si>
  <si>
    <r>
      <t>6</t>
    </r>
    <r>
      <rPr>
        <sz val="10"/>
        <rFont val="Calibri"/>
        <family val="2"/>
        <scheme val="minor"/>
      </rPr>
      <t xml:space="preserve">For 1957-80, number of members as recorded in </t>
    </r>
    <r>
      <rPr>
        <i/>
        <sz val="10"/>
        <rFont val="Calibri"/>
        <family val="2"/>
        <scheme val="minor"/>
      </rPr>
      <t>Statistics of Farmer Cooperatives</t>
    </r>
    <r>
      <rPr>
        <sz val="10"/>
        <rFont val="Calibri"/>
        <family val="2"/>
        <scheme val="minor"/>
      </rPr>
      <t>, selected years.</t>
    </r>
  </si>
  <si>
    <r>
      <t>Receive and ship milk</t>
    </r>
    <r>
      <rPr>
        <i/>
        <vertAlign val="superscript"/>
        <sz val="9"/>
        <rFont val="Calibri"/>
        <family val="2"/>
        <scheme val="minor"/>
      </rPr>
      <t>1</t>
    </r>
  </si>
  <si>
    <r>
      <t>105</t>
    </r>
    <r>
      <rPr>
        <i/>
        <vertAlign val="superscript"/>
        <sz val="9"/>
        <rFont val="Calibri"/>
        <family val="2"/>
        <scheme val="minor"/>
      </rPr>
      <t>2</t>
    </r>
  </si>
  <si>
    <r>
      <t>108</t>
    </r>
    <r>
      <rPr>
        <i/>
        <vertAlign val="superscript"/>
        <sz val="9"/>
        <rFont val="Calibri"/>
        <family val="2"/>
        <scheme val="minor"/>
      </rPr>
      <t>3</t>
    </r>
  </si>
  <si>
    <r>
      <t>177</t>
    </r>
    <r>
      <rPr>
        <i/>
        <vertAlign val="superscript"/>
        <sz val="9"/>
        <rFont val="Calibri"/>
        <family val="2"/>
        <scheme val="minor"/>
      </rPr>
      <t>4</t>
    </r>
  </si>
  <si>
    <r>
      <t>174</t>
    </r>
    <r>
      <rPr>
        <i/>
        <vertAlign val="superscript"/>
        <sz val="9"/>
        <rFont val="Calibri"/>
        <family val="2"/>
        <scheme val="minor"/>
      </rPr>
      <t>4</t>
    </r>
  </si>
  <si>
    <r>
      <t>132</t>
    </r>
    <r>
      <rPr>
        <i/>
        <vertAlign val="superscript"/>
        <sz val="9"/>
        <rFont val="Calibri"/>
        <family val="2"/>
        <scheme val="minor"/>
      </rPr>
      <t>4</t>
    </r>
  </si>
  <si>
    <r>
      <t>Make cottage cheese</t>
    </r>
    <r>
      <rPr>
        <vertAlign val="superscript"/>
        <sz val="9"/>
        <rFont val="Calibri"/>
        <family val="2"/>
        <scheme val="minor"/>
      </rPr>
      <t>5</t>
    </r>
  </si>
  <si>
    <r>
      <t>76</t>
    </r>
    <r>
      <rPr>
        <i/>
        <vertAlign val="superscript"/>
        <sz val="9"/>
        <rFont val="Calibri"/>
        <family val="2"/>
        <scheme val="minor"/>
      </rPr>
      <t>6</t>
    </r>
  </si>
  <si>
    <r>
      <t>60</t>
    </r>
    <r>
      <rPr>
        <i/>
        <vertAlign val="superscript"/>
        <sz val="9"/>
        <rFont val="Calibri"/>
        <family val="2"/>
        <scheme val="minor"/>
      </rPr>
      <t>6</t>
    </r>
  </si>
  <si>
    <r>
      <t>66</t>
    </r>
    <r>
      <rPr>
        <i/>
        <vertAlign val="superscript"/>
        <sz val="9"/>
        <rFont val="Calibri"/>
        <family val="2"/>
        <scheme val="minor"/>
      </rPr>
      <t>6</t>
    </r>
  </si>
  <si>
    <r>
      <t>4</t>
    </r>
    <r>
      <rPr>
        <i/>
        <vertAlign val="superscript"/>
        <sz val="9"/>
        <rFont val="Calibri"/>
        <family val="2"/>
        <scheme val="minor"/>
      </rPr>
      <t>7</t>
    </r>
  </si>
  <si>
    <r>
      <t>2</t>
    </r>
    <r>
      <rPr>
        <i/>
        <vertAlign val="superscript"/>
        <sz val="9"/>
        <rFont val="Calibri"/>
        <family val="2"/>
        <scheme val="minor"/>
      </rPr>
      <t>7</t>
    </r>
  </si>
  <si>
    <r>
      <t>Other activities</t>
    </r>
    <r>
      <rPr>
        <i/>
        <vertAlign val="superscript"/>
        <sz val="9"/>
        <rFont val="Calibri"/>
        <family val="2"/>
        <scheme val="minor"/>
      </rPr>
      <t>8</t>
    </r>
  </si>
  <si>
    <r>
      <t>Total</t>
    </r>
    <r>
      <rPr>
        <i/>
        <vertAlign val="superscript"/>
        <sz val="9"/>
        <rFont val="Calibri"/>
        <family val="2"/>
        <scheme val="minor"/>
      </rPr>
      <t>9</t>
    </r>
  </si>
  <si>
    <r>
      <t>1</t>
    </r>
    <r>
      <rPr>
        <sz val="10"/>
        <rFont val="Calibri"/>
        <family val="2"/>
        <scheme val="minor"/>
      </rPr>
      <t>Of plants performing this function, some were receiving stations only.</t>
    </r>
  </si>
  <si>
    <r>
      <t>2</t>
    </r>
    <r>
      <rPr>
        <sz val="10"/>
        <rFont val="Calibri"/>
        <family val="2"/>
        <scheme val="minor"/>
      </rPr>
      <t>Reported as making nonfat dry milk.</t>
    </r>
  </si>
  <si>
    <r>
      <t>3</t>
    </r>
    <r>
      <rPr>
        <sz val="10"/>
        <rFont val="Calibri"/>
        <family val="2"/>
        <scheme val="minor"/>
      </rPr>
      <t>Reported as including making dry whey products.</t>
    </r>
  </si>
  <si>
    <r>
      <t>4</t>
    </r>
    <r>
      <rPr>
        <sz val="10"/>
        <rFont val="Calibri"/>
        <family val="2"/>
        <scheme val="minor"/>
      </rPr>
      <t>Reported as making natural cheese.</t>
    </r>
  </si>
  <si>
    <r>
      <t>5</t>
    </r>
    <r>
      <rPr>
        <sz val="10"/>
        <rFont val="Calibri"/>
        <family val="2"/>
        <scheme val="minor"/>
      </rPr>
      <t>Reported as including making cultured products since 2002.</t>
    </r>
  </si>
  <si>
    <r>
      <t>6</t>
    </r>
    <r>
      <rPr>
        <sz val="10"/>
        <rFont val="Calibri"/>
        <family val="2"/>
        <scheme val="minor"/>
      </rPr>
      <t>Reported as including making condensed whey products.</t>
    </r>
  </si>
  <si>
    <r>
      <t>7</t>
    </r>
    <r>
      <rPr>
        <sz val="10"/>
        <rFont val="Calibri"/>
        <family val="2"/>
        <scheme val="minor"/>
      </rPr>
      <t>Plants that only condensed milk as final products without further processing on site.</t>
    </r>
  </si>
  <si>
    <r>
      <t>8</t>
    </r>
    <r>
      <rPr>
        <sz val="10"/>
        <rFont val="Calibri"/>
        <family val="2"/>
        <scheme val="minor"/>
      </rPr>
      <t>Other marketing functions not separately listed for the survey year.</t>
    </r>
  </si>
  <si>
    <r>
      <t>9</t>
    </r>
    <r>
      <rPr>
        <sz val="10"/>
        <rFont val="Calibri"/>
        <family val="2"/>
        <scheme val="minor"/>
      </rPr>
      <t>Number of plants do not add to totals because some perform more than one function.</t>
    </r>
  </si>
  <si>
    <r>
      <t>Table 7--Volume of butter marketed</t>
    </r>
    <r>
      <rPr>
        <sz val="11"/>
        <color theme="1"/>
        <rFont val="Calibri"/>
        <family val="2"/>
        <scheme val="minor"/>
      </rPr>
      <t xml:space="preserve"> by cooperatives compared with U.S. production</t>
    </r>
  </si>
  <si>
    <r>
      <t>Table 8--Volume of dry milk products</t>
    </r>
    <r>
      <rPr>
        <i/>
        <vertAlign val="superscript"/>
        <sz val="9"/>
        <rFont val="Calibri"/>
        <family val="2"/>
        <scheme val="minor"/>
      </rPr>
      <t>1</t>
    </r>
    <r>
      <rPr>
        <i/>
        <sz val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marketed by cooperatives compared with U.S. production</t>
    </r>
  </si>
  <si>
    <r>
      <t>1936</t>
    </r>
    <r>
      <rPr>
        <i/>
        <vertAlign val="superscript"/>
        <sz val="9"/>
        <rFont val="Calibri"/>
        <family val="2"/>
        <scheme val="minor"/>
      </rPr>
      <t>2</t>
    </r>
  </si>
  <si>
    <r>
      <t>1</t>
    </r>
    <r>
      <rPr>
        <sz val="10"/>
        <rFont val="Calibri"/>
        <family val="2"/>
        <scheme val="minor"/>
      </rPr>
      <t>Includes nonfat and skim milk powders, dry buttermilk and dry whole milk.</t>
    </r>
  </si>
  <si>
    <r>
      <t>2</t>
    </r>
    <r>
      <rPr>
        <sz val="10"/>
        <rFont val="Calibri"/>
        <family val="2"/>
        <scheme val="minor"/>
      </rPr>
      <t>Dried/powdered skim milk.</t>
    </r>
  </si>
  <si>
    <r>
      <t>Table 9--Volume of natural cheese</t>
    </r>
    <r>
      <rPr>
        <i/>
        <vertAlign val="superscript"/>
        <sz val="9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, by type, marketed by cooperatives compared with U.S. production</t>
    </r>
  </si>
  <si>
    <r>
      <t>1</t>
    </r>
    <r>
      <rPr>
        <sz val="10"/>
        <rFont val="Calibri"/>
        <family val="2"/>
        <scheme val="minor"/>
      </rPr>
      <t>Includes all types of natural cheese except cottage cheese.  Prior to 1987, data were not reported by cheese variety.</t>
    </r>
  </si>
  <si>
    <r>
      <t>Table 10--Volume of dry whey products</t>
    </r>
    <r>
      <rPr>
        <i/>
        <vertAlign val="superscript"/>
        <sz val="9"/>
        <rFont val="Calibri"/>
        <family val="2"/>
        <scheme val="minor"/>
      </rPr>
      <t>1</t>
    </r>
    <r>
      <rPr>
        <i/>
        <sz val="9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marketed by cooperatives compared with U.S. production</t>
    </r>
  </si>
  <si>
    <r>
      <t>1973</t>
    </r>
    <r>
      <rPr>
        <i/>
        <vertAlign val="superscript"/>
        <sz val="9"/>
        <rFont val="Calibri"/>
        <family val="2"/>
        <scheme val="minor"/>
      </rPr>
      <t>2</t>
    </r>
  </si>
  <si>
    <r>
      <t>1980</t>
    </r>
    <r>
      <rPr>
        <i/>
        <vertAlign val="superscript"/>
        <sz val="9"/>
        <rFont val="Calibri"/>
        <family val="2"/>
        <scheme val="minor"/>
      </rPr>
      <t>2</t>
    </r>
  </si>
  <si>
    <r>
      <t>1</t>
    </r>
    <r>
      <rPr>
        <sz val="10"/>
        <rFont val="Calibri"/>
        <family val="2"/>
        <scheme val="minor"/>
      </rPr>
      <t>Dry and modified dry whey including reduced lactose and minerals, whey proteins and lactose.</t>
    </r>
  </si>
  <si>
    <r>
      <t>2</t>
    </r>
    <r>
      <rPr>
        <sz val="10"/>
        <rFont val="Calibri"/>
        <family val="2"/>
        <scheme val="minor"/>
      </rPr>
      <t>Dry and modified dry whey.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</si>
</sst>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i/>
      <vertAlign val="superscript"/>
      <sz val="9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9"/>
      <name val="Calibri"/>
      <family val="2"/>
      <scheme val="minor"/>
    </font>
    <font>
      <i/>
      <sz val="9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8"/>
      <name val="Calibri"/>
      <family val="2"/>
      <scheme val="minor"/>
    </font>
    <font>
      <u/>
      <sz val="8"/>
      <color indexed="12"/>
      <name val="Calibri"/>
      <family val="2"/>
      <scheme val="minor"/>
    </font>
    <font>
      <sz val="8"/>
      <color indexed="10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Fill="1"/>
    <xf numFmtId="0" fontId="7" fillId="0" borderId="0" xfId="2" applyFont="1" applyAlignment="1" applyProtection="1">
      <alignment horizontal="left"/>
    </xf>
    <xf numFmtId="0" fontId="7" fillId="0" borderId="0" xfId="0" applyFont="1"/>
    <xf numFmtId="0" fontId="8" fillId="0" borderId="0" xfId="2" applyFont="1" applyAlignment="1" applyProtection="1"/>
    <xf numFmtId="0" fontId="7" fillId="0" borderId="0" xfId="0" applyFont="1" applyFill="1" applyAlignment="1">
      <alignment horizontal="right"/>
    </xf>
    <xf numFmtId="164" fontId="0" fillId="0" borderId="0" xfId="1" applyNumberFormat="1" applyFont="1"/>
    <xf numFmtId="164" fontId="0" fillId="0" borderId="0" xfId="1" applyNumberFormat="1" applyFont="1" applyAlignment="1">
      <alignment horizontal="right"/>
    </xf>
    <xf numFmtId="164" fontId="0" fillId="0" borderId="3" xfId="1" applyNumberFormat="1" applyFont="1" applyBorder="1"/>
    <xf numFmtId="9" fontId="0" fillId="0" borderId="0" xfId="3" applyFont="1"/>
    <xf numFmtId="49" fontId="0" fillId="0" borderId="0" xfId="1" applyNumberFormat="1" applyFont="1" applyAlignment="1">
      <alignment horizontal="right"/>
    </xf>
    <xf numFmtId="9" fontId="0" fillId="0" borderId="3" xfId="3" applyFont="1" applyBorder="1"/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right"/>
    </xf>
    <xf numFmtId="49" fontId="0" fillId="0" borderId="3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43" fontId="0" fillId="0" borderId="0" xfId="1" applyFont="1" applyBorder="1" applyAlignment="1">
      <alignment horizontal="right"/>
    </xf>
    <xf numFmtId="164" fontId="0" fillId="0" borderId="0" xfId="1" applyNumberFormat="1" applyFont="1" applyFill="1"/>
    <xf numFmtId="164" fontId="0" fillId="0" borderId="0" xfId="1" applyNumberFormat="1" applyFont="1" applyFill="1" applyBorder="1"/>
    <xf numFmtId="165" fontId="0" fillId="0" borderId="0" xfId="1" applyNumberFormat="1" applyFont="1"/>
    <xf numFmtId="165" fontId="0" fillId="0" borderId="3" xfId="1" applyNumberFormat="1" applyFont="1" applyBorder="1"/>
    <xf numFmtId="43" fontId="0" fillId="0" borderId="3" xfId="1" applyNumberFormat="1" applyFont="1" applyBorder="1"/>
    <xf numFmtId="9" fontId="0" fillId="0" borderId="0" xfId="3" applyFont="1" applyBorder="1"/>
    <xf numFmtId="9" fontId="0" fillId="0" borderId="0" xfId="3" applyNumberFormat="1" applyFont="1"/>
    <xf numFmtId="9" fontId="0" fillId="0" borderId="0" xfId="3" applyNumberFormat="1" applyFont="1" applyBorder="1"/>
    <xf numFmtId="43" fontId="0" fillId="0" borderId="0" xfId="1" applyFont="1" applyAlignment="1">
      <alignment horizontal="right"/>
    </xf>
    <xf numFmtId="0" fontId="0" fillId="0" borderId="2" xfId="0" applyFont="1" applyBorder="1"/>
    <xf numFmtId="0" fontId="0" fillId="0" borderId="0" xfId="0" applyFont="1"/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right" wrapText="1"/>
    </xf>
    <xf numFmtId="49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49" fontId="10" fillId="0" borderId="0" xfId="1" applyNumberFormat="1" applyFont="1" applyAlignment="1">
      <alignment horizontal="right"/>
    </xf>
    <xf numFmtId="49" fontId="13" fillId="0" borderId="0" xfId="1" applyNumberFormat="1" applyFont="1" applyAlignment="1">
      <alignment horizontal="right"/>
    </xf>
    <xf numFmtId="0" fontId="10" fillId="0" borderId="0" xfId="0" applyFont="1" applyAlignment="1">
      <alignment wrapText="1"/>
    </xf>
    <xf numFmtId="0" fontId="0" fillId="0" borderId="0" xfId="0" applyNumberFormat="1" applyFont="1"/>
    <xf numFmtId="164" fontId="11" fillId="0" borderId="0" xfId="1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64" fontId="0" fillId="0" borderId="0" xfId="0" applyNumberFormat="1" applyFont="1"/>
    <xf numFmtId="164" fontId="0" fillId="0" borderId="3" xfId="0" applyNumberFormat="1" applyFont="1" applyBorder="1"/>
    <xf numFmtId="0" fontId="0" fillId="0" borderId="3" xfId="0" applyFont="1" applyBorder="1"/>
    <xf numFmtId="0" fontId="14" fillId="0" borderId="0" xfId="0" applyFont="1"/>
    <xf numFmtId="0" fontId="15" fillId="0" borderId="0" xfId="0" applyFont="1"/>
    <xf numFmtId="0" fontId="10" fillId="0" borderId="0" xfId="0" applyFont="1"/>
    <xf numFmtId="0" fontId="15" fillId="0" borderId="0" xfId="0" applyFont="1" applyBorder="1" applyAlignment="1"/>
    <xf numFmtId="0" fontId="10" fillId="0" borderId="0" xfId="0" applyFont="1" applyBorder="1" applyAlignment="1">
      <alignment wrapText="1"/>
    </xf>
    <xf numFmtId="0" fontId="14" fillId="0" borderId="0" xfId="0" applyFont="1" applyBorder="1" applyAlignment="1"/>
    <xf numFmtId="0" fontId="1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2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2" applyFont="1" applyAlignment="1" applyProtection="1"/>
    <xf numFmtId="0" fontId="10" fillId="0" borderId="0" xfId="0" applyFont="1" applyFill="1"/>
    <xf numFmtId="0" fontId="16" fillId="0" borderId="0" xfId="0" applyFont="1" applyFill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/>
    <xf numFmtId="0" fontId="16" fillId="0" borderId="0" xfId="0" applyFont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0" fillId="0" borderId="3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5" fillId="0" borderId="0" xfId="0" applyFont="1" applyBorder="1"/>
    <xf numFmtId="0" fontId="10" fillId="0" borderId="0" xfId="0" applyFont="1" applyBorder="1"/>
    <xf numFmtId="9" fontId="10" fillId="0" borderId="0" xfId="3" applyNumberFormat="1" applyFont="1" applyBorder="1"/>
    <xf numFmtId="0" fontId="12" fillId="0" borderId="0" xfId="0" applyFont="1" applyFill="1" applyBorder="1" applyAlignment="1">
      <alignment horizontal="left"/>
    </xf>
    <xf numFmtId="0" fontId="19" fillId="0" borderId="0" xfId="0" applyFont="1"/>
    <xf numFmtId="0" fontId="14" fillId="0" borderId="0" xfId="0" applyFont="1" applyBorder="1"/>
    <xf numFmtId="0" fontId="10" fillId="0" borderId="0" xfId="0" applyFont="1" applyBorder="1" applyAlignment="1"/>
    <xf numFmtId="0" fontId="12" fillId="0" borderId="0" xfId="0" applyFont="1" applyBorder="1" applyAlignment="1"/>
    <xf numFmtId="43" fontId="0" fillId="0" borderId="3" xfId="0" applyNumberFormat="1" applyFont="1" applyBorder="1"/>
    <xf numFmtId="0" fontId="0" fillId="0" borderId="5" xfId="0" applyFont="1" applyBorder="1"/>
    <xf numFmtId="164" fontId="10" fillId="0" borderId="0" xfId="1" applyNumberFormat="1" applyFont="1"/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left" wrapText="1"/>
    </xf>
    <xf numFmtId="0" fontId="12" fillId="0" borderId="0" xfId="0" applyFont="1"/>
    <xf numFmtId="0" fontId="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14" fillId="0" borderId="4" xfId="0" applyFont="1" applyBorder="1" applyAlignment="1">
      <alignment horizontal="left"/>
    </xf>
    <xf numFmtId="0" fontId="14" fillId="0" borderId="4" xfId="0" applyFont="1" applyBorder="1" applyAlignment="1">
      <alignment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164" fontId="19" fillId="0" borderId="0" xfId="1" applyNumberFormat="1" applyFont="1" applyBorder="1"/>
    <xf numFmtId="49" fontId="0" fillId="0" borderId="0" xfId="0" applyNumberFormat="1" applyFont="1" applyAlignment="1">
      <alignment horizontal="left"/>
    </xf>
    <xf numFmtId="0" fontId="14" fillId="0" borderId="0" xfId="0" applyFont="1" applyBorder="1" applyAlignment="1">
      <alignment horizontal="left"/>
    </xf>
    <xf numFmtId="164" fontId="0" fillId="0" borderId="0" xfId="0" applyNumberFormat="1" applyFont="1" applyBorder="1"/>
    <xf numFmtId="49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" xfId="0" applyFont="1" applyBorder="1"/>
    <xf numFmtId="0" fontId="20" fillId="0" borderId="1" xfId="2" applyFont="1" applyBorder="1" applyAlignment="1" applyProtection="1"/>
    <xf numFmtId="0" fontId="2" fillId="3" borderId="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4" fillId="0" borderId="4" xfId="0" applyFont="1" applyBorder="1" applyAlignment="1">
      <alignment horizontal="left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38100</xdr:rowOff>
    </xdr:from>
    <xdr:to>
      <xdr:col>10</xdr:col>
      <xdr:colOff>219075</xdr:colOff>
      <xdr:row>23</xdr:row>
      <xdr:rowOff>28575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065" t="21003" r="25303" b="29992"/>
        <a:stretch/>
      </xdr:blipFill>
      <xdr:spPr>
        <a:xfrm>
          <a:off x="1724025" y="38100"/>
          <a:ext cx="7715250" cy="420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showGridLines="0" tabSelected="1" workbookViewId="0">
      <selection sqref="A1:XFD1048576"/>
    </sheetView>
  </sheetViews>
  <sheetFormatPr defaultColWidth="9.109375" defaultRowHeight="14.4" x14ac:dyDescent="0.3"/>
  <cols>
    <col min="1" max="1" width="9.109375" style="31"/>
    <col min="2" max="2" width="15.109375" style="31" customWidth="1"/>
    <col min="3" max="3" width="92.88671875" style="31" bestFit="1" customWidth="1"/>
    <col min="4" max="16384" width="9.109375" style="31"/>
  </cols>
  <sheetData>
    <row r="3" spans="2:3" x14ac:dyDescent="0.3">
      <c r="B3" s="106" t="s">
        <v>12</v>
      </c>
      <c r="C3" s="106"/>
    </row>
    <row r="4" spans="2:3" x14ac:dyDescent="0.3">
      <c r="B4" s="1" t="s">
        <v>0</v>
      </c>
      <c r="C4" s="1" t="s">
        <v>11</v>
      </c>
    </row>
    <row r="5" spans="2:3" x14ac:dyDescent="0.3">
      <c r="B5" s="105" t="s">
        <v>14</v>
      </c>
      <c r="C5" s="104" t="s">
        <v>18</v>
      </c>
    </row>
    <row r="6" spans="2:3" x14ac:dyDescent="0.3">
      <c r="B6" s="105" t="s">
        <v>1</v>
      </c>
      <c r="C6" s="104" t="s">
        <v>19</v>
      </c>
    </row>
    <row r="7" spans="2:3" x14ac:dyDescent="0.3">
      <c r="B7" s="105" t="s">
        <v>2</v>
      </c>
      <c r="C7" s="104" t="s">
        <v>20</v>
      </c>
    </row>
    <row r="8" spans="2:3" x14ac:dyDescent="0.3">
      <c r="B8" s="105" t="s">
        <v>3</v>
      </c>
      <c r="C8" s="104" t="s">
        <v>21</v>
      </c>
    </row>
    <row r="9" spans="2:3" x14ac:dyDescent="0.3">
      <c r="B9" s="105" t="s">
        <v>13</v>
      </c>
      <c r="C9" s="104" t="s">
        <v>22</v>
      </c>
    </row>
    <row r="10" spans="2:3" x14ac:dyDescent="0.3">
      <c r="B10" s="105" t="s">
        <v>4</v>
      </c>
      <c r="C10" s="104" t="s">
        <v>23</v>
      </c>
    </row>
    <row r="11" spans="2:3" x14ac:dyDescent="0.3">
      <c r="B11" s="105" t="s">
        <v>5</v>
      </c>
      <c r="C11" s="104" t="s">
        <v>24</v>
      </c>
    </row>
    <row r="12" spans="2:3" x14ac:dyDescent="0.3">
      <c r="B12" s="105" t="s">
        <v>6</v>
      </c>
      <c r="C12" s="104" t="s">
        <v>25</v>
      </c>
    </row>
    <row r="13" spans="2:3" x14ac:dyDescent="0.3">
      <c r="B13" s="105" t="s">
        <v>15</v>
      </c>
      <c r="C13" s="104" t="s">
        <v>26</v>
      </c>
    </row>
    <row r="14" spans="2:3" x14ac:dyDescent="0.3">
      <c r="B14" s="105" t="s">
        <v>16</v>
      </c>
      <c r="C14" s="104" t="s">
        <v>27</v>
      </c>
    </row>
    <row r="15" spans="2:3" x14ac:dyDescent="0.3">
      <c r="B15" s="105" t="s">
        <v>17</v>
      </c>
      <c r="C15" s="104" t="s">
        <v>28</v>
      </c>
    </row>
  </sheetData>
  <mergeCells count="1">
    <mergeCell ref="B3:C3"/>
  </mergeCells>
  <hyperlinks>
    <hyperlink ref="B5" location="'Table 1 Map'!A1" display="Table 1 Map"/>
    <hyperlink ref="B6" location="'Table 1'!A1" display="Table 1"/>
    <hyperlink ref="B7" location="'Table 2'!A1" display="Table 2"/>
    <hyperlink ref="B8" location="'Table 3'!A1" display="Table 3"/>
    <hyperlink ref="B9" location="'Table 4'!A1" display="Table 4"/>
    <hyperlink ref="B10" location="'Table 5'!A1" display="Table 5"/>
    <hyperlink ref="B11" location="'Table 6'!A1" display="Table 6"/>
    <hyperlink ref="B12" location="'Table 7'!A1" display="Table 7"/>
    <hyperlink ref="B13" location="'Table 8'!A1" display="Table 8"/>
    <hyperlink ref="B14" location="'Table 9'!A1" display="Table 9"/>
    <hyperlink ref="B15" location="'Table 10'!A1" display="Table 10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workbookViewId="0">
      <selection activeCell="J12" sqref="J12"/>
    </sheetView>
  </sheetViews>
  <sheetFormatPr defaultRowHeight="30.75" customHeight="1" x14ac:dyDescent="0.3"/>
  <cols>
    <col min="1" max="1" width="18.33203125" style="31" customWidth="1"/>
    <col min="2" max="2" width="12.88671875" style="31" customWidth="1"/>
    <col min="3" max="3" width="2.6640625" style="31" customWidth="1"/>
    <col min="4" max="4" width="13.88671875" style="31" bestFit="1" customWidth="1"/>
    <col min="5" max="5" width="2.6640625" style="31" customWidth="1"/>
    <col min="6" max="6" width="11.6640625" style="31" customWidth="1"/>
    <col min="7" max="256" width="9.109375" style="31"/>
    <col min="257" max="257" width="18.33203125" style="31" customWidth="1"/>
    <col min="258" max="258" width="12.88671875" style="31" customWidth="1"/>
    <col min="259" max="259" width="2.6640625" style="31" customWidth="1"/>
    <col min="260" max="260" width="13.88671875" style="31" bestFit="1" customWidth="1"/>
    <col min="261" max="261" width="2.6640625" style="31" customWidth="1"/>
    <col min="262" max="262" width="11.6640625" style="31" customWidth="1"/>
    <col min="263" max="512" width="9.109375" style="31"/>
    <col min="513" max="513" width="18.33203125" style="31" customWidth="1"/>
    <col min="514" max="514" width="12.88671875" style="31" customWidth="1"/>
    <col min="515" max="515" width="2.6640625" style="31" customWidth="1"/>
    <col min="516" max="516" width="13.88671875" style="31" bestFit="1" customWidth="1"/>
    <col min="517" max="517" width="2.6640625" style="31" customWidth="1"/>
    <col min="518" max="518" width="11.6640625" style="31" customWidth="1"/>
    <col min="519" max="768" width="9.109375" style="31"/>
    <col min="769" max="769" width="18.33203125" style="31" customWidth="1"/>
    <col min="770" max="770" width="12.88671875" style="31" customWidth="1"/>
    <col min="771" max="771" width="2.6640625" style="31" customWidth="1"/>
    <col min="772" max="772" width="13.88671875" style="31" bestFit="1" customWidth="1"/>
    <col min="773" max="773" width="2.6640625" style="31" customWidth="1"/>
    <col min="774" max="774" width="11.6640625" style="31" customWidth="1"/>
    <col min="775" max="1024" width="9.109375" style="31"/>
    <col min="1025" max="1025" width="18.33203125" style="31" customWidth="1"/>
    <col min="1026" max="1026" width="12.88671875" style="31" customWidth="1"/>
    <col min="1027" max="1027" width="2.6640625" style="31" customWidth="1"/>
    <col min="1028" max="1028" width="13.88671875" style="31" bestFit="1" customWidth="1"/>
    <col min="1029" max="1029" width="2.6640625" style="31" customWidth="1"/>
    <col min="1030" max="1030" width="11.6640625" style="31" customWidth="1"/>
    <col min="1031" max="1280" width="9.109375" style="31"/>
    <col min="1281" max="1281" width="18.33203125" style="31" customWidth="1"/>
    <col min="1282" max="1282" width="12.88671875" style="31" customWidth="1"/>
    <col min="1283" max="1283" width="2.6640625" style="31" customWidth="1"/>
    <col min="1284" max="1284" width="13.88671875" style="31" bestFit="1" customWidth="1"/>
    <col min="1285" max="1285" width="2.6640625" style="31" customWidth="1"/>
    <col min="1286" max="1286" width="11.6640625" style="31" customWidth="1"/>
    <col min="1287" max="1536" width="9.109375" style="31"/>
    <col min="1537" max="1537" width="18.33203125" style="31" customWidth="1"/>
    <col min="1538" max="1538" width="12.88671875" style="31" customWidth="1"/>
    <col min="1539" max="1539" width="2.6640625" style="31" customWidth="1"/>
    <col min="1540" max="1540" width="13.88671875" style="31" bestFit="1" customWidth="1"/>
    <col min="1541" max="1541" width="2.6640625" style="31" customWidth="1"/>
    <col min="1542" max="1542" width="11.6640625" style="31" customWidth="1"/>
    <col min="1543" max="1792" width="9.109375" style="31"/>
    <col min="1793" max="1793" width="18.33203125" style="31" customWidth="1"/>
    <col min="1794" max="1794" width="12.88671875" style="31" customWidth="1"/>
    <col min="1795" max="1795" width="2.6640625" style="31" customWidth="1"/>
    <col min="1796" max="1796" width="13.88671875" style="31" bestFit="1" customWidth="1"/>
    <col min="1797" max="1797" width="2.6640625" style="31" customWidth="1"/>
    <col min="1798" max="1798" width="11.6640625" style="31" customWidth="1"/>
    <col min="1799" max="2048" width="9.109375" style="31"/>
    <col min="2049" max="2049" width="18.33203125" style="31" customWidth="1"/>
    <col min="2050" max="2050" width="12.88671875" style="31" customWidth="1"/>
    <col min="2051" max="2051" width="2.6640625" style="31" customWidth="1"/>
    <col min="2052" max="2052" width="13.88671875" style="31" bestFit="1" customWidth="1"/>
    <col min="2053" max="2053" width="2.6640625" style="31" customWidth="1"/>
    <col min="2054" max="2054" width="11.6640625" style="31" customWidth="1"/>
    <col min="2055" max="2304" width="9.109375" style="31"/>
    <col min="2305" max="2305" width="18.33203125" style="31" customWidth="1"/>
    <col min="2306" max="2306" width="12.88671875" style="31" customWidth="1"/>
    <col min="2307" max="2307" width="2.6640625" style="31" customWidth="1"/>
    <col min="2308" max="2308" width="13.88671875" style="31" bestFit="1" customWidth="1"/>
    <col min="2309" max="2309" width="2.6640625" style="31" customWidth="1"/>
    <col min="2310" max="2310" width="11.6640625" style="31" customWidth="1"/>
    <col min="2311" max="2560" width="9.109375" style="31"/>
    <col min="2561" max="2561" width="18.33203125" style="31" customWidth="1"/>
    <col min="2562" max="2562" width="12.88671875" style="31" customWidth="1"/>
    <col min="2563" max="2563" width="2.6640625" style="31" customWidth="1"/>
    <col min="2564" max="2564" width="13.88671875" style="31" bestFit="1" customWidth="1"/>
    <col min="2565" max="2565" width="2.6640625" style="31" customWidth="1"/>
    <col min="2566" max="2566" width="11.6640625" style="31" customWidth="1"/>
    <col min="2567" max="2816" width="9.109375" style="31"/>
    <col min="2817" max="2817" width="18.33203125" style="31" customWidth="1"/>
    <col min="2818" max="2818" width="12.88671875" style="31" customWidth="1"/>
    <col min="2819" max="2819" width="2.6640625" style="31" customWidth="1"/>
    <col min="2820" max="2820" width="13.88671875" style="31" bestFit="1" customWidth="1"/>
    <col min="2821" max="2821" width="2.6640625" style="31" customWidth="1"/>
    <col min="2822" max="2822" width="11.6640625" style="31" customWidth="1"/>
    <col min="2823" max="3072" width="9.109375" style="31"/>
    <col min="3073" max="3073" width="18.33203125" style="31" customWidth="1"/>
    <col min="3074" max="3074" width="12.88671875" style="31" customWidth="1"/>
    <col min="3075" max="3075" width="2.6640625" style="31" customWidth="1"/>
    <col min="3076" max="3076" width="13.88671875" style="31" bestFit="1" customWidth="1"/>
    <col min="3077" max="3077" width="2.6640625" style="31" customWidth="1"/>
    <col min="3078" max="3078" width="11.6640625" style="31" customWidth="1"/>
    <col min="3079" max="3328" width="9.109375" style="31"/>
    <col min="3329" max="3329" width="18.33203125" style="31" customWidth="1"/>
    <col min="3330" max="3330" width="12.88671875" style="31" customWidth="1"/>
    <col min="3331" max="3331" width="2.6640625" style="31" customWidth="1"/>
    <col min="3332" max="3332" width="13.88671875" style="31" bestFit="1" customWidth="1"/>
    <col min="3333" max="3333" width="2.6640625" style="31" customWidth="1"/>
    <col min="3334" max="3334" width="11.6640625" style="31" customWidth="1"/>
    <col min="3335" max="3584" width="9.109375" style="31"/>
    <col min="3585" max="3585" width="18.33203125" style="31" customWidth="1"/>
    <col min="3586" max="3586" width="12.88671875" style="31" customWidth="1"/>
    <col min="3587" max="3587" width="2.6640625" style="31" customWidth="1"/>
    <col min="3588" max="3588" width="13.88671875" style="31" bestFit="1" customWidth="1"/>
    <col min="3589" max="3589" width="2.6640625" style="31" customWidth="1"/>
    <col min="3590" max="3590" width="11.6640625" style="31" customWidth="1"/>
    <col min="3591" max="3840" width="9.109375" style="31"/>
    <col min="3841" max="3841" width="18.33203125" style="31" customWidth="1"/>
    <col min="3842" max="3842" width="12.88671875" style="31" customWidth="1"/>
    <col min="3843" max="3843" width="2.6640625" style="31" customWidth="1"/>
    <col min="3844" max="3844" width="13.88671875" style="31" bestFit="1" customWidth="1"/>
    <col min="3845" max="3845" width="2.6640625" style="31" customWidth="1"/>
    <col min="3846" max="3846" width="11.6640625" style="31" customWidth="1"/>
    <col min="3847" max="4096" width="9.109375" style="31"/>
    <col min="4097" max="4097" width="18.33203125" style="31" customWidth="1"/>
    <col min="4098" max="4098" width="12.88671875" style="31" customWidth="1"/>
    <col min="4099" max="4099" width="2.6640625" style="31" customWidth="1"/>
    <col min="4100" max="4100" width="13.88671875" style="31" bestFit="1" customWidth="1"/>
    <col min="4101" max="4101" width="2.6640625" style="31" customWidth="1"/>
    <col min="4102" max="4102" width="11.6640625" style="31" customWidth="1"/>
    <col min="4103" max="4352" width="9.109375" style="31"/>
    <col min="4353" max="4353" width="18.33203125" style="31" customWidth="1"/>
    <col min="4354" max="4354" width="12.88671875" style="31" customWidth="1"/>
    <col min="4355" max="4355" width="2.6640625" style="31" customWidth="1"/>
    <col min="4356" max="4356" width="13.88671875" style="31" bestFit="1" customWidth="1"/>
    <col min="4357" max="4357" width="2.6640625" style="31" customWidth="1"/>
    <col min="4358" max="4358" width="11.6640625" style="31" customWidth="1"/>
    <col min="4359" max="4608" width="9.109375" style="31"/>
    <col min="4609" max="4609" width="18.33203125" style="31" customWidth="1"/>
    <col min="4610" max="4610" width="12.88671875" style="31" customWidth="1"/>
    <col min="4611" max="4611" width="2.6640625" style="31" customWidth="1"/>
    <col min="4612" max="4612" width="13.88671875" style="31" bestFit="1" customWidth="1"/>
    <col min="4613" max="4613" width="2.6640625" style="31" customWidth="1"/>
    <col min="4614" max="4614" width="11.6640625" style="31" customWidth="1"/>
    <col min="4615" max="4864" width="9.109375" style="31"/>
    <col min="4865" max="4865" width="18.33203125" style="31" customWidth="1"/>
    <col min="4866" max="4866" width="12.88671875" style="31" customWidth="1"/>
    <col min="4867" max="4867" width="2.6640625" style="31" customWidth="1"/>
    <col min="4868" max="4868" width="13.88671875" style="31" bestFit="1" customWidth="1"/>
    <col min="4869" max="4869" width="2.6640625" style="31" customWidth="1"/>
    <col min="4870" max="4870" width="11.6640625" style="31" customWidth="1"/>
    <col min="4871" max="5120" width="9.109375" style="31"/>
    <col min="5121" max="5121" width="18.33203125" style="31" customWidth="1"/>
    <col min="5122" max="5122" width="12.88671875" style="31" customWidth="1"/>
    <col min="5123" max="5123" width="2.6640625" style="31" customWidth="1"/>
    <col min="5124" max="5124" width="13.88671875" style="31" bestFit="1" customWidth="1"/>
    <col min="5125" max="5125" width="2.6640625" style="31" customWidth="1"/>
    <col min="5126" max="5126" width="11.6640625" style="31" customWidth="1"/>
    <col min="5127" max="5376" width="9.109375" style="31"/>
    <col min="5377" max="5377" width="18.33203125" style="31" customWidth="1"/>
    <col min="5378" max="5378" width="12.88671875" style="31" customWidth="1"/>
    <col min="5379" max="5379" width="2.6640625" style="31" customWidth="1"/>
    <col min="5380" max="5380" width="13.88671875" style="31" bestFit="1" customWidth="1"/>
    <col min="5381" max="5381" width="2.6640625" style="31" customWidth="1"/>
    <col min="5382" max="5382" width="11.6640625" style="31" customWidth="1"/>
    <col min="5383" max="5632" width="9.109375" style="31"/>
    <col min="5633" max="5633" width="18.33203125" style="31" customWidth="1"/>
    <col min="5634" max="5634" width="12.88671875" style="31" customWidth="1"/>
    <col min="5635" max="5635" width="2.6640625" style="31" customWidth="1"/>
    <col min="5636" max="5636" width="13.88671875" style="31" bestFit="1" customWidth="1"/>
    <col min="5637" max="5637" width="2.6640625" style="31" customWidth="1"/>
    <col min="5638" max="5638" width="11.6640625" style="31" customWidth="1"/>
    <col min="5639" max="5888" width="9.109375" style="31"/>
    <col min="5889" max="5889" width="18.33203125" style="31" customWidth="1"/>
    <col min="5890" max="5890" width="12.88671875" style="31" customWidth="1"/>
    <col min="5891" max="5891" width="2.6640625" style="31" customWidth="1"/>
    <col min="5892" max="5892" width="13.88671875" style="31" bestFit="1" customWidth="1"/>
    <col min="5893" max="5893" width="2.6640625" style="31" customWidth="1"/>
    <col min="5894" max="5894" width="11.6640625" style="31" customWidth="1"/>
    <col min="5895" max="6144" width="9.109375" style="31"/>
    <col min="6145" max="6145" width="18.33203125" style="31" customWidth="1"/>
    <col min="6146" max="6146" width="12.88671875" style="31" customWidth="1"/>
    <col min="6147" max="6147" width="2.6640625" style="31" customWidth="1"/>
    <col min="6148" max="6148" width="13.88671875" style="31" bestFit="1" customWidth="1"/>
    <col min="6149" max="6149" width="2.6640625" style="31" customWidth="1"/>
    <col min="6150" max="6150" width="11.6640625" style="31" customWidth="1"/>
    <col min="6151" max="6400" width="9.109375" style="31"/>
    <col min="6401" max="6401" width="18.33203125" style="31" customWidth="1"/>
    <col min="6402" max="6402" width="12.88671875" style="31" customWidth="1"/>
    <col min="6403" max="6403" width="2.6640625" style="31" customWidth="1"/>
    <col min="6404" max="6404" width="13.88671875" style="31" bestFit="1" customWidth="1"/>
    <col min="6405" max="6405" width="2.6640625" style="31" customWidth="1"/>
    <col min="6406" max="6406" width="11.6640625" style="31" customWidth="1"/>
    <col min="6407" max="6656" width="9.109375" style="31"/>
    <col min="6657" max="6657" width="18.33203125" style="31" customWidth="1"/>
    <col min="6658" max="6658" width="12.88671875" style="31" customWidth="1"/>
    <col min="6659" max="6659" width="2.6640625" style="31" customWidth="1"/>
    <col min="6660" max="6660" width="13.88671875" style="31" bestFit="1" customWidth="1"/>
    <col min="6661" max="6661" width="2.6640625" style="31" customWidth="1"/>
    <col min="6662" max="6662" width="11.6640625" style="31" customWidth="1"/>
    <col min="6663" max="6912" width="9.109375" style="31"/>
    <col min="6913" max="6913" width="18.33203125" style="31" customWidth="1"/>
    <col min="6914" max="6914" width="12.88671875" style="31" customWidth="1"/>
    <col min="6915" max="6915" width="2.6640625" style="31" customWidth="1"/>
    <col min="6916" max="6916" width="13.88671875" style="31" bestFit="1" customWidth="1"/>
    <col min="6917" max="6917" width="2.6640625" style="31" customWidth="1"/>
    <col min="6918" max="6918" width="11.6640625" style="31" customWidth="1"/>
    <col min="6919" max="7168" width="9.109375" style="31"/>
    <col min="7169" max="7169" width="18.33203125" style="31" customWidth="1"/>
    <col min="7170" max="7170" width="12.88671875" style="31" customWidth="1"/>
    <col min="7171" max="7171" width="2.6640625" style="31" customWidth="1"/>
    <col min="7172" max="7172" width="13.88671875" style="31" bestFit="1" customWidth="1"/>
    <col min="7173" max="7173" width="2.6640625" style="31" customWidth="1"/>
    <col min="7174" max="7174" width="11.6640625" style="31" customWidth="1"/>
    <col min="7175" max="7424" width="9.109375" style="31"/>
    <col min="7425" max="7425" width="18.33203125" style="31" customWidth="1"/>
    <col min="7426" max="7426" width="12.88671875" style="31" customWidth="1"/>
    <col min="7427" max="7427" width="2.6640625" style="31" customWidth="1"/>
    <col min="7428" max="7428" width="13.88671875" style="31" bestFit="1" customWidth="1"/>
    <col min="7429" max="7429" width="2.6640625" style="31" customWidth="1"/>
    <col min="7430" max="7430" width="11.6640625" style="31" customWidth="1"/>
    <col min="7431" max="7680" width="9.109375" style="31"/>
    <col min="7681" max="7681" width="18.33203125" style="31" customWidth="1"/>
    <col min="7682" max="7682" width="12.88671875" style="31" customWidth="1"/>
    <col min="7683" max="7683" width="2.6640625" style="31" customWidth="1"/>
    <col min="7684" max="7684" width="13.88671875" style="31" bestFit="1" customWidth="1"/>
    <col min="7685" max="7685" width="2.6640625" style="31" customWidth="1"/>
    <col min="7686" max="7686" width="11.6640625" style="31" customWidth="1"/>
    <col min="7687" max="7936" width="9.109375" style="31"/>
    <col min="7937" max="7937" width="18.33203125" style="31" customWidth="1"/>
    <col min="7938" max="7938" width="12.88671875" style="31" customWidth="1"/>
    <col min="7939" max="7939" width="2.6640625" style="31" customWidth="1"/>
    <col min="7940" max="7940" width="13.88671875" style="31" bestFit="1" customWidth="1"/>
    <col min="7941" max="7941" width="2.6640625" style="31" customWidth="1"/>
    <col min="7942" max="7942" width="11.6640625" style="31" customWidth="1"/>
    <col min="7943" max="8192" width="9.109375" style="31"/>
    <col min="8193" max="8193" width="18.33203125" style="31" customWidth="1"/>
    <col min="8194" max="8194" width="12.88671875" style="31" customWidth="1"/>
    <col min="8195" max="8195" width="2.6640625" style="31" customWidth="1"/>
    <col min="8196" max="8196" width="13.88671875" style="31" bestFit="1" customWidth="1"/>
    <col min="8197" max="8197" width="2.6640625" style="31" customWidth="1"/>
    <col min="8198" max="8198" width="11.6640625" style="31" customWidth="1"/>
    <col min="8199" max="8448" width="9.109375" style="31"/>
    <col min="8449" max="8449" width="18.33203125" style="31" customWidth="1"/>
    <col min="8450" max="8450" width="12.88671875" style="31" customWidth="1"/>
    <col min="8451" max="8451" width="2.6640625" style="31" customWidth="1"/>
    <col min="8452" max="8452" width="13.88671875" style="31" bestFit="1" customWidth="1"/>
    <col min="8453" max="8453" width="2.6640625" style="31" customWidth="1"/>
    <col min="8454" max="8454" width="11.6640625" style="31" customWidth="1"/>
    <col min="8455" max="8704" width="9.109375" style="31"/>
    <col min="8705" max="8705" width="18.33203125" style="31" customWidth="1"/>
    <col min="8706" max="8706" width="12.88671875" style="31" customWidth="1"/>
    <col min="8707" max="8707" width="2.6640625" style="31" customWidth="1"/>
    <col min="8708" max="8708" width="13.88671875" style="31" bestFit="1" customWidth="1"/>
    <col min="8709" max="8709" width="2.6640625" style="31" customWidth="1"/>
    <col min="8710" max="8710" width="11.6640625" style="31" customWidth="1"/>
    <col min="8711" max="8960" width="9.109375" style="31"/>
    <col min="8961" max="8961" width="18.33203125" style="31" customWidth="1"/>
    <col min="8962" max="8962" width="12.88671875" style="31" customWidth="1"/>
    <col min="8963" max="8963" width="2.6640625" style="31" customWidth="1"/>
    <col min="8964" max="8964" width="13.88671875" style="31" bestFit="1" customWidth="1"/>
    <col min="8965" max="8965" width="2.6640625" style="31" customWidth="1"/>
    <col min="8966" max="8966" width="11.6640625" style="31" customWidth="1"/>
    <col min="8967" max="9216" width="9.109375" style="31"/>
    <col min="9217" max="9217" width="18.33203125" style="31" customWidth="1"/>
    <col min="9218" max="9218" width="12.88671875" style="31" customWidth="1"/>
    <col min="9219" max="9219" width="2.6640625" style="31" customWidth="1"/>
    <col min="9220" max="9220" width="13.88671875" style="31" bestFit="1" customWidth="1"/>
    <col min="9221" max="9221" width="2.6640625" style="31" customWidth="1"/>
    <col min="9222" max="9222" width="11.6640625" style="31" customWidth="1"/>
    <col min="9223" max="9472" width="9.109375" style="31"/>
    <col min="9473" max="9473" width="18.33203125" style="31" customWidth="1"/>
    <col min="9474" max="9474" width="12.88671875" style="31" customWidth="1"/>
    <col min="9475" max="9475" width="2.6640625" style="31" customWidth="1"/>
    <col min="9476" max="9476" width="13.88671875" style="31" bestFit="1" customWidth="1"/>
    <col min="9477" max="9477" width="2.6640625" style="31" customWidth="1"/>
    <col min="9478" max="9478" width="11.6640625" style="31" customWidth="1"/>
    <col min="9479" max="9728" width="9.109375" style="31"/>
    <col min="9729" max="9729" width="18.33203125" style="31" customWidth="1"/>
    <col min="9730" max="9730" width="12.88671875" style="31" customWidth="1"/>
    <col min="9731" max="9731" width="2.6640625" style="31" customWidth="1"/>
    <col min="9732" max="9732" width="13.88671875" style="31" bestFit="1" customWidth="1"/>
    <col min="9733" max="9733" width="2.6640625" style="31" customWidth="1"/>
    <col min="9734" max="9734" width="11.6640625" style="31" customWidth="1"/>
    <col min="9735" max="9984" width="9.109375" style="31"/>
    <col min="9985" max="9985" width="18.33203125" style="31" customWidth="1"/>
    <col min="9986" max="9986" width="12.88671875" style="31" customWidth="1"/>
    <col min="9987" max="9987" width="2.6640625" style="31" customWidth="1"/>
    <col min="9988" max="9988" width="13.88671875" style="31" bestFit="1" customWidth="1"/>
    <col min="9989" max="9989" width="2.6640625" style="31" customWidth="1"/>
    <col min="9990" max="9990" width="11.6640625" style="31" customWidth="1"/>
    <col min="9991" max="10240" width="9.109375" style="31"/>
    <col min="10241" max="10241" width="18.33203125" style="31" customWidth="1"/>
    <col min="10242" max="10242" width="12.88671875" style="31" customWidth="1"/>
    <col min="10243" max="10243" width="2.6640625" style="31" customWidth="1"/>
    <col min="10244" max="10244" width="13.88671875" style="31" bestFit="1" customWidth="1"/>
    <col min="10245" max="10245" width="2.6640625" style="31" customWidth="1"/>
    <col min="10246" max="10246" width="11.6640625" style="31" customWidth="1"/>
    <col min="10247" max="10496" width="9.109375" style="31"/>
    <col min="10497" max="10497" width="18.33203125" style="31" customWidth="1"/>
    <col min="10498" max="10498" width="12.88671875" style="31" customWidth="1"/>
    <col min="10499" max="10499" width="2.6640625" style="31" customWidth="1"/>
    <col min="10500" max="10500" width="13.88671875" style="31" bestFit="1" customWidth="1"/>
    <col min="10501" max="10501" width="2.6640625" style="31" customWidth="1"/>
    <col min="10502" max="10502" width="11.6640625" style="31" customWidth="1"/>
    <col min="10503" max="10752" width="9.109375" style="31"/>
    <col min="10753" max="10753" width="18.33203125" style="31" customWidth="1"/>
    <col min="10754" max="10754" width="12.88671875" style="31" customWidth="1"/>
    <col min="10755" max="10755" width="2.6640625" style="31" customWidth="1"/>
    <col min="10756" max="10756" width="13.88671875" style="31" bestFit="1" customWidth="1"/>
    <col min="10757" max="10757" width="2.6640625" style="31" customWidth="1"/>
    <col min="10758" max="10758" width="11.6640625" style="31" customWidth="1"/>
    <col min="10759" max="11008" width="9.109375" style="31"/>
    <col min="11009" max="11009" width="18.33203125" style="31" customWidth="1"/>
    <col min="11010" max="11010" width="12.88671875" style="31" customWidth="1"/>
    <col min="11011" max="11011" width="2.6640625" style="31" customWidth="1"/>
    <col min="11012" max="11012" width="13.88671875" style="31" bestFit="1" customWidth="1"/>
    <col min="11013" max="11013" width="2.6640625" style="31" customWidth="1"/>
    <col min="11014" max="11014" width="11.6640625" style="31" customWidth="1"/>
    <col min="11015" max="11264" width="9.109375" style="31"/>
    <col min="11265" max="11265" width="18.33203125" style="31" customWidth="1"/>
    <col min="11266" max="11266" width="12.88671875" style="31" customWidth="1"/>
    <col min="11267" max="11267" width="2.6640625" style="31" customWidth="1"/>
    <col min="11268" max="11268" width="13.88671875" style="31" bestFit="1" customWidth="1"/>
    <col min="11269" max="11269" width="2.6640625" style="31" customWidth="1"/>
    <col min="11270" max="11270" width="11.6640625" style="31" customWidth="1"/>
    <col min="11271" max="11520" width="9.109375" style="31"/>
    <col min="11521" max="11521" width="18.33203125" style="31" customWidth="1"/>
    <col min="11522" max="11522" width="12.88671875" style="31" customWidth="1"/>
    <col min="11523" max="11523" width="2.6640625" style="31" customWidth="1"/>
    <col min="11524" max="11524" width="13.88671875" style="31" bestFit="1" customWidth="1"/>
    <col min="11525" max="11525" width="2.6640625" style="31" customWidth="1"/>
    <col min="11526" max="11526" width="11.6640625" style="31" customWidth="1"/>
    <col min="11527" max="11776" width="9.109375" style="31"/>
    <col min="11777" max="11777" width="18.33203125" style="31" customWidth="1"/>
    <col min="11778" max="11778" width="12.88671875" style="31" customWidth="1"/>
    <col min="11779" max="11779" width="2.6640625" style="31" customWidth="1"/>
    <col min="11780" max="11780" width="13.88671875" style="31" bestFit="1" customWidth="1"/>
    <col min="11781" max="11781" width="2.6640625" style="31" customWidth="1"/>
    <col min="11782" max="11782" width="11.6640625" style="31" customWidth="1"/>
    <col min="11783" max="12032" width="9.109375" style="31"/>
    <col min="12033" max="12033" width="18.33203125" style="31" customWidth="1"/>
    <col min="12034" max="12034" width="12.88671875" style="31" customWidth="1"/>
    <col min="12035" max="12035" width="2.6640625" style="31" customWidth="1"/>
    <col min="12036" max="12036" width="13.88671875" style="31" bestFit="1" customWidth="1"/>
    <col min="12037" max="12037" width="2.6640625" style="31" customWidth="1"/>
    <col min="12038" max="12038" width="11.6640625" style="31" customWidth="1"/>
    <col min="12039" max="12288" width="9.109375" style="31"/>
    <col min="12289" max="12289" width="18.33203125" style="31" customWidth="1"/>
    <col min="12290" max="12290" width="12.88671875" style="31" customWidth="1"/>
    <col min="12291" max="12291" width="2.6640625" style="31" customWidth="1"/>
    <col min="12292" max="12292" width="13.88671875" style="31" bestFit="1" customWidth="1"/>
    <col min="12293" max="12293" width="2.6640625" style="31" customWidth="1"/>
    <col min="12294" max="12294" width="11.6640625" style="31" customWidth="1"/>
    <col min="12295" max="12544" width="9.109375" style="31"/>
    <col min="12545" max="12545" width="18.33203125" style="31" customWidth="1"/>
    <col min="12546" max="12546" width="12.88671875" style="31" customWidth="1"/>
    <col min="12547" max="12547" width="2.6640625" style="31" customWidth="1"/>
    <col min="12548" max="12548" width="13.88671875" style="31" bestFit="1" customWidth="1"/>
    <col min="12549" max="12549" width="2.6640625" style="31" customWidth="1"/>
    <col min="12550" max="12550" width="11.6640625" style="31" customWidth="1"/>
    <col min="12551" max="12800" width="9.109375" style="31"/>
    <col min="12801" max="12801" width="18.33203125" style="31" customWidth="1"/>
    <col min="12802" max="12802" width="12.88671875" style="31" customWidth="1"/>
    <col min="12803" max="12803" width="2.6640625" style="31" customWidth="1"/>
    <col min="12804" max="12804" width="13.88671875" style="31" bestFit="1" customWidth="1"/>
    <col min="12805" max="12805" width="2.6640625" style="31" customWidth="1"/>
    <col min="12806" max="12806" width="11.6640625" style="31" customWidth="1"/>
    <col min="12807" max="13056" width="9.109375" style="31"/>
    <col min="13057" max="13057" width="18.33203125" style="31" customWidth="1"/>
    <col min="13058" max="13058" width="12.88671875" style="31" customWidth="1"/>
    <col min="13059" max="13059" width="2.6640625" style="31" customWidth="1"/>
    <col min="13060" max="13060" width="13.88671875" style="31" bestFit="1" customWidth="1"/>
    <col min="13061" max="13061" width="2.6640625" style="31" customWidth="1"/>
    <col min="13062" max="13062" width="11.6640625" style="31" customWidth="1"/>
    <col min="13063" max="13312" width="9.109375" style="31"/>
    <col min="13313" max="13313" width="18.33203125" style="31" customWidth="1"/>
    <col min="13314" max="13314" width="12.88671875" style="31" customWidth="1"/>
    <col min="13315" max="13315" width="2.6640625" style="31" customWidth="1"/>
    <col min="13316" max="13316" width="13.88671875" style="31" bestFit="1" customWidth="1"/>
    <col min="13317" max="13317" width="2.6640625" style="31" customWidth="1"/>
    <col min="13318" max="13318" width="11.6640625" style="31" customWidth="1"/>
    <col min="13319" max="13568" width="9.109375" style="31"/>
    <col min="13569" max="13569" width="18.33203125" style="31" customWidth="1"/>
    <col min="13570" max="13570" width="12.88671875" style="31" customWidth="1"/>
    <col min="13571" max="13571" width="2.6640625" style="31" customWidth="1"/>
    <col min="13572" max="13572" width="13.88671875" style="31" bestFit="1" customWidth="1"/>
    <col min="13573" max="13573" width="2.6640625" style="31" customWidth="1"/>
    <col min="13574" max="13574" width="11.6640625" style="31" customWidth="1"/>
    <col min="13575" max="13824" width="9.109375" style="31"/>
    <col min="13825" max="13825" width="18.33203125" style="31" customWidth="1"/>
    <col min="13826" max="13826" width="12.88671875" style="31" customWidth="1"/>
    <col min="13827" max="13827" width="2.6640625" style="31" customWidth="1"/>
    <col min="13828" max="13828" width="13.88671875" style="31" bestFit="1" customWidth="1"/>
    <col min="13829" max="13829" width="2.6640625" style="31" customWidth="1"/>
    <col min="13830" max="13830" width="11.6640625" style="31" customWidth="1"/>
    <col min="13831" max="14080" width="9.109375" style="31"/>
    <col min="14081" max="14081" width="18.33203125" style="31" customWidth="1"/>
    <col min="14082" max="14082" width="12.88671875" style="31" customWidth="1"/>
    <col min="14083" max="14083" width="2.6640625" style="31" customWidth="1"/>
    <col min="14084" max="14084" width="13.88671875" style="31" bestFit="1" customWidth="1"/>
    <col min="14085" max="14085" width="2.6640625" style="31" customWidth="1"/>
    <col min="14086" max="14086" width="11.6640625" style="31" customWidth="1"/>
    <col min="14087" max="14336" width="9.109375" style="31"/>
    <col min="14337" max="14337" width="18.33203125" style="31" customWidth="1"/>
    <col min="14338" max="14338" width="12.88671875" style="31" customWidth="1"/>
    <col min="14339" max="14339" width="2.6640625" style="31" customWidth="1"/>
    <col min="14340" max="14340" width="13.88671875" style="31" bestFit="1" customWidth="1"/>
    <col min="14341" max="14341" width="2.6640625" style="31" customWidth="1"/>
    <col min="14342" max="14342" width="11.6640625" style="31" customWidth="1"/>
    <col min="14343" max="14592" width="9.109375" style="31"/>
    <col min="14593" max="14593" width="18.33203125" style="31" customWidth="1"/>
    <col min="14594" max="14594" width="12.88671875" style="31" customWidth="1"/>
    <col min="14595" max="14595" width="2.6640625" style="31" customWidth="1"/>
    <col min="14596" max="14596" width="13.88671875" style="31" bestFit="1" customWidth="1"/>
    <col min="14597" max="14597" width="2.6640625" style="31" customWidth="1"/>
    <col min="14598" max="14598" width="11.6640625" style="31" customWidth="1"/>
    <col min="14599" max="14848" width="9.109375" style="31"/>
    <col min="14849" max="14849" width="18.33203125" style="31" customWidth="1"/>
    <col min="14850" max="14850" width="12.88671875" style="31" customWidth="1"/>
    <col min="14851" max="14851" width="2.6640625" style="31" customWidth="1"/>
    <col min="14852" max="14852" width="13.88671875" style="31" bestFit="1" customWidth="1"/>
    <col min="14853" max="14853" width="2.6640625" style="31" customWidth="1"/>
    <col min="14854" max="14854" width="11.6640625" style="31" customWidth="1"/>
    <col min="14855" max="15104" width="9.109375" style="31"/>
    <col min="15105" max="15105" width="18.33203125" style="31" customWidth="1"/>
    <col min="15106" max="15106" width="12.88671875" style="31" customWidth="1"/>
    <col min="15107" max="15107" width="2.6640625" style="31" customWidth="1"/>
    <col min="15108" max="15108" width="13.88671875" style="31" bestFit="1" customWidth="1"/>
    <col min="15109" max="15109" width="2.6640625" style="31" customWidth="1"/>
    <col min="15110" max="15110" width="11.6640625" style="31" customWidth="1"/>
    <col min="15111" max="15360" width="9.109375" style="31"/>
    <col min="15361" max="15361" width="18.33203125" style="31" customWidth="1"/>
    <col min="15362" max="15362" width="12.88671875" style="31" customWidth="1"/>
    <col min="15363" max="15363" width="2.6640625" style="31" customWidth="1"/>
    <col min="15364" max="15364" width="13.88671875" style="31" bestFit="1" customWidth="1"/>
    <col min="15365" max="15365" width="2.6640625" style="31" customWidth="1"/>
    <col min="15366" max="15366" width="11.6640625" style="31" customWidth="1"/>
    <col min="15367" max="15616" width="9.109375" style="31"/>
    <col min="15617" max="15617" width="18.33203125" style="31" customWidth="1"/>
    <col min="15618" max="15618" width="12.88671875" style="31" customWidth="1"/>
    <col min="15619" max="15619" width="2.6640625" style="31" customWidth="1"/>
    <col min="15620" max="15620" width="13.88671875" style="31" bestFit="1" customWidth="1"/>
    <col min="15621" max="15621" width="2.6640625" style="31" customWidth="1"/>
    <col min="15622" max="15622" width="11.6640625" style="31" customWidth="1"/>
    <col min="15623" max="15872" width="9.109375" style="31"/>
    <col min="15873" max="15873" width="18.33203125" style="31" customWidth="1"/>
    <col min="15874" max="15874" width="12.88671875" style="31" customWidth="1"/>
    <col min="15875" max="15875" width="2.6640625" style="31" customWidth="1"/>
    <col min="15876" max="15876" width="13.88671875" style="31" bestFit="1" customWidth="1"/>
    <col min="15877" max="15877" width="2.6640625" style="31" customWidth="1"/>
    <col min="15878" max="15878" width="11.6640625" style="31" customWidth="1"/>
    <col min="15879" max="16128" width="9.109375" style="31"/>
    <col min="16129" max="16129" width="18.33203125" style="31" customWidth="1"/>
    <col min="16130" max="16130" width="12.88671875" style="31" customWidth="1"/>
    <col min="16131" max="16131" width="2.6640625" style="31" customWidth="1"/>
    <col min="16132" max="16132" width="13.88671875" style="31" bestFit="1" customWidth="1"/>
    <col min="16133" max="16133" width="2.6640625" style="31" customWidth="1"/>
    <col min="16134" max="16134" width="11.6640625" style="31" customWidth="1"/>
    <col min="16135" max="16384" width="9.109375" style="31"/>
  </cols>
  <sheetData>
    <row r="1" spans="1:6" ht="30.75" customHeight="1" thickBot="1" x14ac:dyDescent="0.35">
      <c r="A1" s="120" t="s">
        <v>189</v>
      </c>
      <c r="B1" s="120"/>
      <c r="C1" s="120"/>
      <c r="D1" s="120"/>
      <c r="E1" s="120"/>
      <c r="F1" s="120"/>
    </row>
    <row r="2" spans="1:6" ht="30.75" customHeight="1" x14ac:dyDescent="0.3">
      <c r="A2" s="62" t="s">
        <v>8</v>
      </c>
      <c r="B2" s="70" t="s">
        <v>101</v>
      </c>
      <c r="C2" s="70"/>
      <c r="D2" s="70" t="s">
        <v>102</v>
      </c>
      <c r="E2" s="70"/>
      <c r="F2" s="70" t="s">
        <v>71</v>
      </c>
    </row>
    <row r="3" spans="1:6" ht="30.75" customHeight="1" x14ac:dyDescent="0.3">
      <c r="B3" s="113" t="s">
        <v>103</v>
      </c>
      <c r="C3" s="113"/>
      <c r="D3" s="113"/>
      <c r="F3" s="96" t="s">
        <v>73</v>
      </c>
    </row>
    <row r="5" spans="1:6" ht="30.75" customHeight="1" x14ac:dyDescent="0.3">
      <c r="A5" s="99" t="s">
        <v>190</v>
      </c>
      <c r="B5" s="29" t="s">
        <v>105</v>
      </c>
      <c r="D5" s="85">
        <v>349550</v>
      </c>
      <c r="E5" s="10"/>
      <c r="F5" s="10">
        <f>B5/D5*100</f>
        <v>49.930195966242316</v>
      </c>
    </row>
    <row r="6" spans="1:6" ht="30.75" customHeight="1" x14ac:dyDescent="0.3">
      <c r="A6" s="71">
        <v>1957</v>
      </c>
      <c r="B6" s="10">
        <v>1006983</v>
      </c>
      <c r="C6" s="10"/>
      <c r="D6" s="10">
        <v>1765219</v>
      </c>
      <c r="F6" s="10">
        <f>B6/D6*100</f>
        <v>57.045782987833235</v>
      </c>
    </row>
    <row r="7" spans="1:6" ht="30.75" customHeight="1" x14ac:dyDescent="0.3">
      <c r="A7" s="71">
        <v>1964</v>
      </c>
      <c r="B7" s="10">
        <v>1709027</v>
      </c>
      <c r="C7" s="10"/>
      <c r="D7" s="10">
        <v>2378013</v>
      </c>
      <c r="F7" s="10">
        <f t="shared" ref="F7:F15" si="0">B7/D7*100</f>
        <v>71.867857745100636</v>
      </c>
    </row>
    <row r="8" spans="1:6" ht="30.75" customHeight="1" x14ac:dyDescent="0.3">
      <c r="A8" s="71">
        <v>1973</v>
      </c>
      <c r="B8" s="10">
        <v>894365</v>
      </c>
      <c r="C8" s="10"/>
      <c r="D8" s="10">
        <v>1047562</v>
      </c>
      <c r="F8" s="10">
        <f t="shared" si="0"/>
        <v>85.375853648757783</v>
      </c>
    </row>
    <row r="9" spans="1:6" ht="30.75" customHeight="1" x14ac:dyDescent="0.3">
      <c r="A9" s="71">
        <v>1980</v>
      </c>
      <c r="B9" s="10">
        <v>1125401</v>
      </c>
      <c r="C9" s="10"/>
      <c r="D9" s="10">
        <v>1294222</v>
      </c>
      <c r="F9" s="10">
        <f t="shared" si="0"/>
        <v>86.955792746530349</v>
      </c>
    </row>
    <row r="10" spans="1:6" ht="30.75" customHeight="1" x14ac:dyDescent="0.3">
      <c r="A10" s="71">
        <v>1987</v>
      </c>
      <c r="B10" s="10">
        <v>1157358</v>
      </c>
      <c r="C10" s="10"/>
      <c r="D10" s="10">
        <v>1278108</v>
      </c>
      <c r="F10" s="10">
        <f t="shared" si="0"/>
        <v>90.552441577707043</v>
      </c>
    </row>
    <row r="11" spans="1:6" ht="30.75" customHeight="1" x14ac:dyDescent="0.3">
      <c r="A11" s="71">
        <v>1992</v>
      </c>
      <c r="B11" s="10">
        <v>904411</v>
      </c>
      <c r="C11" s="10"/>
      <c r="D11" s="10">
        <v>1111470</v>
      </c>
      <c r="F11" s="10">
        <f t="shared" si="0"/>
        <v>81.370707261554514</v>
      </c>
    </row>
    <row r="12" spans="1:6" ht="30.75" customHeight="1" x14ac:dyDescent="0.3">
      <c r="A12" s="71">
        <v>1997</v>
      </c>
      <c r="B12" s="10">
        <v>1054896</v>
      </c>
      <c r="C12" s="10"/>
      <c r="D12" s="10">
        <v>1394252</v>
      </c>
      <c r="F12" s="10">
        <f t="shared" si="0"/>
        <v>75.660354082332319</v>
      </c>
    </row>
    <row r="13" spans="1:6" ht="30.75" customHeight="1" x14ac:dyDescent="0.3">
      <c r="A13" s="72">
        <v>2002</v>
      </c>
      <c r="B13" s="16">
        <v>1422545</v>
      </c>
      <c r="C13" s="16"/>
      <c r="D13" s="20" t="s">
        <v>106</v>
      </c>
      <c r="E13" s="64"/>
      <c r="F13" s="16">
        <f t="shared" si="0"/>
        <v>83.394546022660322</v>
      </c>
    </row>
    <row r="14" spans="1:6" ht="30.75" customHeight="1" x14ac:dyDescent="0.3">
      <c r="A14" s="72">
        <v>2007</v>
      </c>
      <c r="B14" s="16">
        <f>16322+53043+1444395</f>
        <v>1513760</v>
      </c>
      <c r="C14" s="16"/>
      <c r="D14" s="17">
        <f>31746+81386+1503992</f>
        <v>1617124</v>
      </c>
      <c r="E14" s="64"/>
      <c r="F14" s="16">
        <f>B14/D14*100</f>
        <v>93.608158681709014</v>
      </c>
    </row>
    <row r="15" spans="1:6" ht="30.75" customHeight="1" x14ac:dyDescent="0.3">
      <c r="A15" s="62">
        <v>2012</v>
      </c>
      <c r="B15" s="12">
        <f>39783+96609+1967341</f>
        <v>2103733</v>
      </c>
      <c r="C15" s="12"/>
      <c r="D15" s="19">
        <f>58132+109132+2154913</f>
        <v>2322177</v>
      </c>
      <c r="E15" s="47"/>
      <c r="F15" s="12">
        <f t="shared" si="0"/>
        <v>90.593137387890749</v>
      </c>
    </row>
    <row r="16" spans="1:6" ht="30.75" customHeight="1" x14ac:dyDescent="0.3">
      <c r="A16" s="100" t="s">
        <v>191</v>
      </c>
      <c r="B16" s="26"/>
      <c r="C16" s="26"/>
      <c r="D16" s="26"/>
      <c r="E16" s="64"/>
      <c r="F16" s="27"/>
    </row>
    <row r="17" spans="1:8" ht="30.75" customHeight="1" x14ac:dyDescent="0.3">
      <c r="A17" s="100" t="s">
        <v>192</v>
      </c>
      <c r="B17" s="26"/>
      <c r="C17" s="26"/>
      <c r="D17" s="26"/>
      <c r="E17" s="64"/>
      <c r="F17" s="27"/>
    </row>
    <row r="18" spans="1:8" ht="30.75" customHeight="1" x14ac:dyDescent="0.3">
      <c r="A18" s="64"/>
      <c r="B18" s="123"/>
      <c r="C18" s="123"/>
      <c r="D18" s="123"/>
      <c r="E18" s="64"/>
      <c r="F18" s="58"/>
    </row>
    <row r="19" spans="1:8" ht="30.75" customHeight="1" x14ac:dyDescent="0.3">
      <c r="A19" s="67"/>
      <c r="B19" s="57"/>
      <c r="C19" s="57"/>
      <c r="D19" s="57"/>
      <c r="E19" s="57"/>
      <c r="F19" s="57"/>
    </row>
    <row r="20" spans="1:8" ht="30.75" customHeight="1" x14ac:dyDescent="0.3">
      <c r="A20" s="56"/>
      <c r="B20" s="57"/>
      <c r="C20" s="57"/>
      <c r="D20" s="57"/>
      <c r="E20" s="57"/>
      <c r="F20" s="57"/>
    </row>
    <row r="21" spans="1:8" ht="30.75" customHeight="1" x14ac:dyDescent="0.3">
      <c r="A21" s="56"/>
      <c r="B21" s="57"/>
      <c r="C21" s="57"/>
      <c r="D21" s="57"/>
      <c r="E21" s="57"/>
      <c r="F21" s="61"/>
      <c r="G21" s="57"/>
      <c r="H21" s="57"/>
    </row>
    <row r="22" spans="1:8" ht="30.75" customHeight="1" x14ac:dyDescent="0.3">
      <c r="A22" s="72"/>
      <c r="B22" s="26"/>
      <c r="C22" s="26"/>
      <c r="D22" s="26"/>
      <c r="E22" s="64"/>
      <c r="F22" s="26"/>
    </row>
    <row r="58" spans="6:6" ht="30.75" customHeight="1" x14ac:dyDescent="0.3">
      <c r="F58" s="28"/>
    </row>
    <row r="59" spans="6:6" ht="30.75" customHeight="1" x14ac:dyDescent="0.3">
      <c r="F59" s="26"/>
    </row>
  </sheetData>
  <mergeCells count="3">
    <mergeCell ref="A1:F1"/>
    <mergeCell ref="B3:D3"/>
    <mergeCell ref="B18:D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13" sqref="B13:J13"/>
    </sheetView>
  </sheetViews>
  <sheetFormatPr defaultRowHeight="14.4" x14ac:dyDescent="0.3"/>
  <cols>
    <col min="1" max="1" width="13.6640625" style="31" customWidth="1"/>
    <col min="2" max="2" width="8.88671875" style="31" bestFit="1" customWidth="1"/>
    <col min="3" max="11" width="10.44140625" style="31" bestFit="1" customWidth="1"/>
    <col min="12" max="12" width="11.44140625" style="31" bestFit="1" customWidth="1"/>
    <col min="13" max="256" width="9.109375" style="31"/>
    <col min="257" max="257" width="13.6640625" style="31" customWidth="1"/>
    <col min="258" max="258" width="8.88671875" style="31" bestFit="1" customWidth="1"/>
    <col min="259" max="267" width="10.44140625" style="31" bestFit="1" customWidth="1"/>
    <col min="268" max="268" width="11.44140625" style="31" bestFit="1" customWidth="1"/>
    <col min="269" max="512" width="9.109375" style="31"/>
    <col min="513" max="513" width="13.6640625" style="31" customWidth="1"/>
    <col min="514" max="514" width="8.88671875" style="31" bestFit="1" customWidth="1"/>
    <col min="515" max="523" width="10.44140625" style="31" bestFit="1" customWidth="1"/>
    <col min="524" max="524" width="11.44140625" style="31" bestFit="1" customWidth="1"/>
    <col min="525" max="768" width="9.109375" style="31"/>
    <col min="769" max="769" width="13.6640625" style="31" customWidth="1"/>
    <col min="770" max="770" width="8.88671875" style="31" bestFit="1" customWidth="1"/>
    <col min="771" max="779" width="10.44140625" style="31" bestFit="1" customWidth="1"/>
    <col min="780" max="780" width="11.44140625" style="31" bestFit="1" customWidth="1"/>
    <col min="781" max="1024" width="9.109375" style="31"/>
    <col min="1025" max="1025" width="13.6640625" style="31" customWidth="1"/>
    <col min="1026" max="1026" width="8.88671875" style="31" bestFit="1" customWidth="1"/>
    <col min="1027" max="1035" width="10.44140625" style="31" bestFit="1" customWidth="1"/>
    <col min="1036" max="1036" width="11.44140625" style="31" bestFit="1" customWidth="1"/>
    <col min="1037" max="1280" width="9.109375" style="31"/>
    <col min="1281" max="1281" width="13.6640625" style="31" customWidth="1"/>
    <col min="1282" max="1282" width="8.88671875" style="31" bestFit="1" customWidth="1"/>
    <col min="1283" max="1291" width="10.44140625" style="31" bestFit="1" customWidth="1"/>
    <col min="1292" max="1292" width="11.44140625" style="31" bestFit="1" customWidth="1"/>
    <col min="1293" max="1536" width="9.109375" style="31"/>
    <col min="1537" max="1537" width="13.6640625" style="31" customWidth="1"/>
    <col min="1538" max="1538" width="8.88671875" style="31" bestFit="1" customWidth="1"/>
    <col min="1539" max="1547" width="10.44140625" style="31" bestFit="1" customWidth="1"/>
    <col min="1548" max="1548" width="11.44140625" style="31" bestFit="1" customWidth="1"/>
    <col min="1549" max="1792" width="9.109375" style="31"/>
    <col min="1793" max="1793" width="13.6640625" style="31" customWidth="1"/>
    <col min="1794" max="1794" width="8.88671875" style="31" bestFit="1" customWidth="1"/>
    <col min="1795" max="1803" width="10.44140625" style="31" bestFit="1" customWidth="1"/>
    <col min="1804" max="1804" width="11.44140625" style="31" bestFit="1" customWidth="1"/>
    <col min="1805" max="2048" width="9.109375" style="31"/>
    <col min="2049" max="2049" width="13.6640625" style="31" customWidth="1"/>
    <col min="2050" max="2050" width="8.88671875" style="31" bestFit="1" customWidth="1"/>
    <col min="2051" max="2059" width="10.44140625" style="31" bestFit="1" customWidth="1"/>
    <col min="2060" max="2060" width="11.44140625" style="31" bestFit="1" customWidth="1"/>
    <col min="2061" max="2304" width="9.109375" style="31"/>
    <col min="2305" max="2305" width="13.6640625" style="31" customWidth="1"/>
    <col min="2306" max="2306" width="8.88671875" style="31" bestFit="1" customWidth="1"/>
    <col min="2307" max="2315" width="10.44140625" style="31" bestFit="1" customWidth="1"/>
    <col min="2316" max="2316" width="11.44140625" style="31" bestFit="1" customWidth="1"/>
    <col min="2317" max="2560" width="9.109375" style="31"/>
    <col min="2561" max="2561" width="13.6640625" style="31" customWidth="1"/>
    <col min="2562" max="2562" width="8.88671875" style="31" bestFit="1" customWidth="1"/>
    <col min="2563" max="2571" width="10.44140625" style="31" bestFit="1" customWidth="1"/>
    <col min="2572" max="2572" width="11.44140625" style="31" bestFit="1" customWidth="1"/>
    <col min="2573" max="2816" width="9.109375" style="31"/>
    <col min="2817" max="2817" width="13.6640625" style="31" customWidth="1"/>
    <col min="2818" max="2818" width="8.88671875" style="31" bestFit="1" customWidth="1"/>
    <col min="2819" max="2827" width="10.44140625" style="31" bestFit="1" customWidth="1"/>
    <col min="2828" max="2828" width="11.44140625" style="31" bestFit="1" customWidth="1"/>
    <col min="2829" max="3072" width="9.109375" style="31"/>
    <col min="3073" max="3073" width="13.6640625" style="31" customWidth="1"/>
    <col min="3074" max="3074" width="8.88671875" style="31" bestFit="1" customWidth="1"/>
    <col min="3075" max="3083" width="10.44140625" style="31" bestFit="1" customWidth="1"/>
    <col min="3084" max="3084" width="11.44140625" style="31" bestFit="1" customWidth="1"/>
    <col min="3085" max="3328" width="9.109375" style="31"/>
    <col min="3329" max="3329" width="13.6640625" style="31" customWidth="1"/>
    <col min="3330" max="3330" width="8.88671875" style="31" bestFit="1" customWidth="1"/>
    <col min="3331" max="3339" width="10.44140625" style="31" bestFit="1" customWidth="1"/>
    <col min="3340" max="3340" width="11.44140625" style="31" bestFit="1" customWidth="1"/>
    <col min="3341" max="3584" width="9.109375" style="31"/>
    <col min="3585" max="3585" width="13.6640625" style="31" customWidth="1"/>
    <col min="3586" max="3586" width="8.88671875" style="31" bestFit="1" customWidth="1"/>
    <col min="3587" max="3595" width="10.44140625" style="31" bestFit="1" customWidth="1"/>
    <col min="3596" max="3596" width="11.44140625" style="31" bestFit="1" customWidth="1"/>
    <col min="3597" max="3840" width="9.109375" style="31"/>
    <col min="3841" max="3841" width="13.6640625" style="31" customWidth="1"/>
    <col min="3842" max="3842" width="8.88671875" style="31" bestFit="1" customWidth="1"/>
    <col min="3843" max="3851" width="10.44140625" style="31" bestFit="1" customWidth="1"/>
    <col min="3852" max="3852" width="11.44140625" style="31" bestFit="1" customWidth="1"/>
    <col min="3853" max="4096" width="9.109375" style="31"/>
    <col min="4097" max="4097" width="13.6640625" style="31" customWidth="1"/>
    <col min="4098" max="4098" width="8.88671875" style="31" bestFit="1" customWidth="1"/>
    <col min="4099" max="4107" width="10.44140625" style="31" bestFit="1" customWidth="1"/>
    <col min="4108" max="4108" width="11.44140625" style="31" bestFit="1" customWidth="1"/>
    <col min="4109" max="4352" width="9.109375" style="31"/>
    <col min="4353" max="4353" width="13.6640625" style="31" customWidth="1"/>
    <col min="4354" max="4354" width="8.88671875" style="31" bestFit="1" customWidth="1"/>
    <col min="4355" max="4363" width="10.44140625" style="31" bestFit="1" customWidth="1"/>
    <col min="4364" max="4364" width="11.44140625" style="31" bestFit="1" customWidth="1"/>
    <col min="4365" max="4608" width="9.109375" style="31"/>
    <col min="4609" max="4609" width="13.6640625" style="31" customWidth="1"/>
    <col min="4610" max="4610" width="8.88671875" style="31" bestFit="1" customWidth="1"/>
    <col min="4611" max="4619" width="10.44140625" style="31" bestFit="1" customWidth="1"/>
    <col min="4620" max="4620" width="11.44140625" style="31" bestFit="1" customWidth="1"/>
    <col min="4621" max="4864" width="9.109375" style="31"/>
    <col min="4865" max="4865" width="13.6640625" style="31" customWidth="1"/>
    <col min="4866" max="4866" width="8.88671875" style="31" bestFit="1" customWidth="1"/>
    <col min="4867" max="4875" width="10.44140625" style="31" bestFit="1" customWidth="1"/>
    <col min="4876" max="4876" width="11.44140625" style="31" bestFit="1" customWidth="1"/>
    <col min="4877" max="5120" width="9.109375" style="31"/>
    <col min="5121" max="5121" width="13.6640625" style="31" customWidth="1"/>
    <col min="5122" max="5122" width="8.88671875" style="31" bestFit="1" customWidth="1"/>
    <col min="5123" max="5131" width="10.44140625" style="31" bestFit="1" customWidth="1"/>
    <col min="5132" max="5132" width="11.44140625" style="31" bestFit="1" customWidth="1"/>
    <col min="5133" max="5376" width="9.109375" style="31"/>
    <col min="5377" max="5377" width="13.6640625" style="31" customWidth="1"/>
    <col min="5378" max="5378" width="8.88671875" style="31" bestFit="1" customWidth="1"/>
    <col min="5379" max="5387" width="10.44140625" style="31" bestFit="1" customWidth="1"/>
    <col min="5388" max="5388" width="11.44140625" style="31" bestFit="1" customWidth="1"/>
    <col min="5389" max="5632" width="9.109375" style="31"/>
    <col min="5633" max="5633" width="13.6640625" style="31" customWidth="1"/>
    <col min="5634" max="5634" width="8.88671875" style="31" bestFit="1" customWidth="1"/>
    <col min="5635" max="5643" width="10.44140625" style="31" bestFit="1" customWidth="1"/>
    <col min="5644" max="5644" width="11.44140625" style="31" bestFit="1" customWidth="1"/>
    <col min="5645" max="5888" width="9.109375" style="31"/>
    <col min="5889" max="5889" width="13.6640625" style="31" customWidth="1"/>
    <col min="5890" max="5890" width="8.88671875" style="31" bestFit="1" customWidth="1"/>
    <col min="5891" max="5899" width="10.44140625" style="31" bestFit="1" customWidth="1"/>
    <col min="5900" max="5900" width="11.44140625" style="31" bestFit="1" customWidth="1"/>
    <col min="5901" max="6144" width="9.109375" style="31"/>
    <col min="6145" max="6145" width="13.6640625" style="31" customWidth="1"/>
    <col min="6146" max="6146" width="8.88671875" style="31" bestFit="1" customWidth="1"/>
    <col min="6147" max="6155" width="10.44140625" style="31" bestFit="1" customWidth="1"/>
    <col min="6156" max="6156" width="11.44140625" style="31" bestFit="1" customWidth="1"/>
    <col min="6157" max="6400" width="9.109375" style="31"/>
    <col min="6401" max="6401" width="13.6640625" style="31" customWidth="1"/>
    <col min="6402" max="6402" width="8.88671875" style="31" bestFit="1" customWidth="1"/>
    <col min="6403" max="6411" width="10.44140625" style="31" bestFit="1" customWidth="1"/>
    <col min="6412" max="6412" width="11.44140625" style="31" bestFit="1" customWidth="1"/>
    <col min="6413" max="6656" width="9.109375" style="31"/>
    <col min="6657" max="6657" width="13.6640625" style="31" customWidth="1"/>
    <col min="6658" max="6658" width="8.88671875" style="31" bestFit="1" customWidth="1"/>
    <col min="6659" max="6667" width="10.44140625" style="31" bestFit="1" customWidth="1"/>
    <col min="6668" max="6668" width="11.44140625" style="31" bestFit="1" customWidth="1"/>
    <col min="6669" max="6912" width="9.109375" style="31"/>
    <col min="6913" max="6913" width="13.6640625" style="31" customWidth="1"/>
    <col min="6914" max="6914" width="8.88671875" style="31" bestFit="1" customWidth="1"/>
    <col min="6915" max="6923" width="10.44140625" style="31" bestFit="1" customWidth="1"/>
    <col min="6924" max="6924" width="11.44140625" style="31" bestFit="1" customWidth="1"/>
    <col min="6925" max="7168" width="9.109375" style="31"/>
    <col min="7169" max="7169" width="13.6640625" style="31" customWidth="1"/>
    <col min="7170" max="7170" width="8.88671875" style="31" bestFit="1" customWidth="1"/>
    <col min="7171" max="7179" width="10.44140625" style="31" bestFit="1" customWidth="1"/>
    <col min="7180" max="7180" width="11.44140625" style="31" bestFit="1" customWidth="1"/>
    <col min="7181" max="7424" width="9.109375" style="31"/>
    <col min="7425" max="7425" width="13.6640625" style="31" customWidth="1"/>
    <col min="7426" max="7426" width="8.88671875" style="31" bestFit="1" customWidth="1"/>
    <col min="7427" max="7435" width="10.44140625" style="31" bestFit="1" customWidth="1"/>
    <col min="7436" max="7436" width="11.44140625" style="31" bestFit="1" customWidth="1"/>
    <col min="7437" max="7680" width="9.109375" style="31"/>
    <col min="7681" max="7681" width="13.6640625" style="31" customWidth="1"/>
    <col min="7682" max="7682" width="8.88671875" style="31" bestFit="1" customWidth="1"/>
    <col min="7683" max="7691" width="10.44140625" style="31" bestFit="1" customWidth="1"/>
    <col min="7692" max="7692" width="11.44140625" style="31" bestFit="1" customWidth="1"/>
    <col min="7693" max="7936" width="9.109375" style="31"/>
    <col min="7937" max="7937" width="13.6640625" style="31" customWidth="1"/>
    <col min="7938" max="7938" width="8.88671875" style="31" bestFit="1" customWidth="1"/>
    <col min="7939" max="7947" width="10.44140625" style="31" bestFit="1" customWidth="1"/>
    <col min="7948" max="7948" width="11.44140625" style="31" bestFit="1" customWidth="1"/>
    <col min="7949" max="8192" width="9.109375" style="31"/>
    <col min="8193" max="8193" width="13.6640625" style="31" customWidth="1"/>
    <col min="8194" max="8194" width="8.88671875" style="31" bestFit="1" customWidth="1"/>
    <col min="8195" max="8203" width="10.44140625" style="31" bestFit="1" customWidth="1"/>
    <col min="8204" max="8204" width="11.44140625" style="31" bestFit="1" customWidth="1"/>
    <col min="8205" max="8448" width="9.109375" style="31"/>
    <col min="8449" max="8449" width="13.6640625" style="31" customWidth="1"/>
    <col min="8450" max="8450" width="8.88671875" style="31" bestFit="1" customWidth="1"/>
    <col min="8451" max="8459" width="10.44140625" style="31" bestFit="1" customWidth="1"/>
    <col min="8460" max="8460" width="11.44140625" style="31" bestFit="1" customWidth="1"/>
    <col min="8461" max="8704" width="9.109375" style="31"/>
    <col min="8705" max="8705" width="13.6640625" style="31" customWidth="1"/>
    <col min="8706" max="8706" width="8.88671875" style="31" bestFit="1" customWidth="1"/>
    <col min="8707" max="8715" width="10.44140625" style="31" bestFit="1" customWidth="1"/>
    <col min="8716" max="8716" width="11.44140625" style="31" bestFit="1" customWidth="1"/>
    <col min="8717" max="8960" width="9.109375" style="31"/>
    <col min="8961" max="8961" width="13.6640625" style="31" customWidth="1"/>
    <col min="8962" max="8962" width="8.88671875" style="31" bestFit="1" customWidth="1"/>
    <col min="8963" max="8971" width="10.44140625" style="31" bestFit="1" customWidth="1"/>
    <col min="8972" max="8972" width="11.44140625" style="31" bestFit="1" customWidth="1"/>
    <col min="8973" max="9216" width="9.109375" style="31"/>
    <col min="9217" max="9217" width="13.6640625" style="31" customWidth="1"/>
    <col min="9218" max="9218" width="8.88671875" style="31" bestFit="1" customWidth="1"/>
    <col min="9219" max="9227" width="10.44140625" style="31" bestFit="1" customWidth="1"/>
    <col min="9228" max="9228" width="11.44140625" style="31" bestFit="1" customWidth="1"/>
    <col min="9229" max="9472" width="9.109375" style="31"/>
    <col min="9473" max="9473" width="13.6640625" style="31" customWidth="1"/>
    <col min="9474" max="9474" width="8.88671875" style="31" bestFit="1" customWidth="1"/>
    <col min="9475" max="9483" width="10.44140625" style="31" bestFit="1" customWidth="1"/>
    <col min="9484" max="9484" width="11.44140625" style="31" bestFit="1" customWidth="1"/>
    <col min="9485" max="9728" width="9.109375" style="31"/>
    <col min="9729" max="9729" width="13.6640625" style="31" customWidth="1"/>
    <col min="9730" max="9730" width="8.88671875" style="31" bestFit="1" customWidth="1"/>
    <col min="9731" max="9739" width="10.44140625" style="31" bestFit="1" customWidth="1"/>
    <col min="9740" max="9740" width="11.44140625" style="31" bestFit="1" customWidth="1"/>
    <col min="9741" max="9984" width="9.109375" style="31"/>
    <col min="9985" max="9985" width="13.6640625" style="31" customWidth="1"/>
    <col min="9986" max="9986" width="8.88671875" style="31" bestFit="1" customWidth="1"/>
    <col min="9987" max="9995" width="10.44140625" style="31" bestFit="1" customWidth="1"/>
    <col min="9996" max="9996" width="11.44140625" style="31" bestFit="1" customWidth="1"/>
    <col min="9997" max="10240" width="9.109375" style="31"/>
    <col min="10241" max="10241" width="13.6640625" style="31" customWidth="1"/>
    <col min="10242" max="10242" width="8.88671875" style="31" bestFit="1" customWidth="1"/>
    <col min="10243" max="10251" width="10.44140625" style="31" bestFit="1" customWidth="1"/>
    <col min="10252" max="10252" width="11.44140625" style="31" bestFit="1" customWidth="1"/>
    <col min="10253" max="10496" width="9.109375" style="31"/>
    <col min="10497" max="10497" width="13.6640625" style="31" customWidth="1"/>
    <col min="10498" max="10498" width="8.88671875" style="31" bestFit="1" customWidth="1"/>
    <col min="10499" max="10507" width="10.44140625" style="31" bestFit="1" customWidth="1"/>
    <col min="10508" max="10508" width="11.44140625" style="31" bestFit="1" customWidth="1"/>
    <col min="10509" max="10752" width="9.109375" style="31"/>
    <col min="10753" max="10753" width="13.6640625" style="31" customWidth="1"/>
    <col min="10754" max="10754" width="8.88671875" style="31" bestFit="1" customWidth="1"/>
    <col min="10755" max="10763" width="10.44140625" style="31" bestFit="1" customWidth="1"/>
    <col min="10764" max="10764" width="11.44140625" style="31" bestFit="1" customWidth="1"/>
    <col min="10765" max="11008" width="9.109375" style="31"/>
    <col min="11009" max="11009" width="13.6640625" style="31" customWidth="1"/>
    <col min="11010" max="11010" width="8.88671875" style="31" bestFit="1" customWidth="1"/>
    <col min="11011" max="11019" width="10.44140625" style="31" bestFit="1" customWidth="1"/>
    <col min="11020" max="11020" width="11.44140625" style="31" bestFit="1" customWidth="1"/>
    <col min="11021" max="11264" width="9.109375" style="31"/>
    <col min="11265" max="11265" width="13.6640625" style="31" customWidth="1"/>
    <col min="11266" max="11266" width="8.88671875" style="31" bestFit="1" customWidth="1"/>
    <col min="11267" max="11275" width="10.44140625" style="31" bestFit="1" customWidth="1"/>
    <col min="11276" max="11276" width="11.44140625" style="31" bestFit="1" customWidth="1"/>
    <col min="11277" max="11520" width="9.109375" style="31"/>
    <col min="11521" max="11521" width="13.6640625" style="31" customWidth="1"/>
    <col min="11522" max="11522" width="8.88671875" style="31" bestFit="1" customWidth="1"/>
    <col min="11523" max="11531" width="10.44140625" style="31" bestFit="1" customWidth="1"/>
    <col min="11532" max="11532" width="11.44140625" style="31" bestFit="1" customWidth="1"/>
    <col min="11533" max="11776" width="9.109375" style="31"/>
    <col min="11777" max="11777" width="13.6640625" style="31" customWidth="1"/>
    <col min="11778" max="11778" width="8.88671875" style="31" bestFit="1" customWidth="1"/>
    <col min="11779" max="11787" width="10.44140625" style="31" bestFit="1" customWidth="1"/>
    <col min="11788" max="11788" width="11.44140625" style="31" bestFit="1" customWidth="1"/>
    <col min="11789" max="12032" width="9.109375" style="31"/>
    <col min="12033" max="12033" width="13.6640625" style="31" customWidth="1"/>
    <col min="12034" max="12034" width="8.88671875" style="31" bestFit="1" customWidth="1"/>
    <col min="12035" max="12043" width="10.44140625" style="31" bestFit="1" customWidth="1"/>
    <col min="12044" max="12044" width="11.44140625" style="31" bestFit="1" customWidth="1"/>
    <col min="12045" max="12288" width="9.109375" style="31"/>
    <col min="12289" max="12289" width="13.6640625" style="31" customWidth="1"/>
    <col min="12290" max="12290" width="8.88671875" style="31" bestFit="1" customWidth="1"/>
    <col min="12291" max="12299" width="10.44140625" style="31" bestFit="1" customWidth="1"/>
    <col min="12300" max="12300" width="11.44140625" style="31" bestFit="1" customWidth="1"/>
    <col min="12301" max="12544" width="9.109375" style="31"/>
    <col min="12545" max="12545" width="13.6640625" style="31" customWidth="1"/>
    <col min="12546" max="12546" width="8.88671875" style="31" bestFit="1" customWidth="1"/>
    <col min="12547" max="12555" width="10.44140625" style="31" bestFit="1" customWidth="1"/>
    <col min="12556" max="12556" width="11.44140625" style="31" bestFit="1" customWidth="1"/>
    <col min="12557" max="12800" width="9.109375" style="31"/>
    <col min="12801" max="12801" width="13.6640625" style="31" customWidth="1"/>
    <col min="12802" max="12802" width="8.88671875" style="31" bestFit="1" customWidth="1"/>
    <col min="12803" max="12811" width="10.44140625" style="31" bestFit="1" customWidth="1"/>
    <col min="12812" max="12812" width="11.44140625" style="31" bestFit="1" customWidth="1"/>
    <col min="12813" max="13056" width="9.109375" style="31"/>
    <col min="13057" max="13057" width="13.6640625" style="31" customWidth="1"/>
    <col min="13058" max="13058" width="8.88671875" style="31" bestFit="1" customWidth="1"/>
    <col min="13059" max="13067" width="10.44140625" style="31" bestFit="1" customWidth="1"/>
    <col min="13068" max="13068" width="11.44140625" style="31" bestFit="1" customWidth="1"/>
    <col min="13069" max="13312" width="9.109375" style="31"/>
    <col min="13313" max="13313" width="13.6640625" style="31" customWidth="1"/>
    <col min="13314" max="13314" width="8.88671875" style="31" bestFit="1" customWidth="1"/>
    <col min="13315" max="13323" width="10.44140625" style="31" bestFit="1" customWidth="1"/>
    <col min="13324" max="13324" width="11.44140625" style="31" bestFit="1" customWidth="1"/>
    <col min="13325" max="13568" width="9.109375" style="31"/>
    <col min="13569" max="13569" width="13.6640625" style="31" customWidth="1"/>
    <col min="13570" max="13570" width="8.88671875" style="31" bestFit="1" customWidth="1"/>
    <col min="13571" max="13579" width="10.44140625" style="31" bestFit="1" customWidth="1"/>
    <col min="13580" max="13580" width="11.44140625" style="31" bestFit="1" customWidth="1"/>
    <col min="13581" max="13824" width="9.109375" style="31"/>
    <col min="13825" max="13825" width="13.6640625" style="31" customWidth="1"/>
    <col min="13826" max="13826" width="8.88671875" style="31" bestFit="1" customWidth="1"/>
    <col min="13827" max="13835" width="10.44140625" style="31" bestFit="1" customWidth="1"/>
    <col min="13836" max="13836" width="11.44140625" style="31" bestFit="1" customWidth="1"/>
    <col min="13837" max="14080" width="9.109375" style="31"/>
    <col min="14081" max="14081" width="13.6640625" style="31" customWidth="1"/>
    <col min="14082" max="14082" width="8.88671875" style="31" bestFit="1" customWidth="1"/>
    <col min="14083" max="14091" width="10.44140625" style="31" bestFit="1" customWidth="1"/>
    <col min="14092" max="14092" width="11.44140625" style="31" bestFit="1" customWidth="1"/>
    <col min="14093" max="14336" width="9.109375" style="31"/>
    <col min="14337" max="14337" width="13.6640625" style="31" customWidth="1"/>
    <col min="14338" max="14338" width="8.88671875" style="31" bestFit="1" customWidth="1"/>
    <col min="14339" max="14347" width="10.44140625" style="31" bestFit="1" customWidth="1"/>
    <col min="14348" max="14348" width="11.44140625" style="31" bestFit="1" customWidth="1"/>
    <col min="14349" max="14592" width="9.109375" style="31"/>
    <col min="14593" max="14593" width="13.6640625" style="31" customWidth="1"/>
    <col min="14594" max="14594" width="8.88671875" style="31" bestFit="1" customWidth="1"/>
    <col min="14595" max="14603" width="10.44140625" style="31" bestFit="1" customWidth="1"/>
    <col min="14604" max="14604" width="11.44140625" style="31" bestFit="1" customWidth="1"/>
    <col min="14605" max="14848" width="9.109375" style="31"/>
    <col min="14849" max="14849" width="13.6640625" style="31" customWidth="1"/>
    <col min="14850" max="14850" width="8.88671875" style="31" bestFit="1" customWidth="1"/>
    <col min="14851" max="14859" width="10.44140625" style="31" bestFit="1" customWidth="1"/>
    <col min="14860" max="14860" width="11.44140625" style="31" bestFit="1" customWidth="1"/>
    <col min="14861" max="15104" width="9.109375" style="31"/>
    <col min="15105" max="15105" width="13.6640625" style="31" customWidth="1"/>
    <col min="15106" max="15106" width="8.88671875" style="31" bestFit="1" customWidth="1"/>
    <col min="15107" max="15115" width="10.44140625" style="31" bestFit="1" customWidth="1"/>
    <col min="15116" max="15116" width="11.44140625" style="31" bestFit="1" customWidth="1"/>
    <col min="15117" max="15360" width="9.109375" style="31"/>
    <col min="15361" max="15361" width="13.6640625" style="31" customWidth="1"/>
    <col min="15362" max="15362" width="8.88671875" style="31" bestFit="1" customWidth="1"/>
    <col min="15363" max="15371" width="10.44140625" style="31" bestFit="1" customWidth="1"/>
    <col min="15372" max="15372" width="11.44140625" style="31" bestFit="1" customWidth="1"/>
    <col min="15373" max="15616" width="9.109375" style="31"/>
    <col min="15617" max="15617" width="13.6640625" style="31" customWidth="1"/>
    <col min="15618" max="15618" width="8.88671875" style="31" bestFit="1" customWidth="1"/>
    <col min="15619" max="15627" width="10.44140625" style="31" bestFit="1" customWidth="1"/>
    <col min="15628" max="15628" width="11.44140625" style="31" bestFit="1" customWidth="1"/>
    <col min="15629" max="15872" width="9.109375" style="31"/>
    <col min="15873" max="15873" width="13.6640625" style="31" customWidth="1"/>
    <col min="15874" max="15874" width="8.88671875" style="31" bestFit="1" customWidth="1"/>
    <col min="15875" max="15883" width="10.44140625" style="31" bestFit="1" customWidth="1"/>
    <col min="15884" max="15884" width="11.44140625" style="31" bestFit="1" customWidth="1"/>
    <col min="15885" max="16128" width="9.109375" style="31"/>
    <col min="16129" max="16129" width="13.6640625" style="31" customWidth="1"/>
    <col min="16130" max="16130" width="8.88671875" style="31" bestFit="1" customWidth="1"/>
    <col min="16131" max="16139" width="10.44140625" style="31" bestFit="1" customWidth="1"/>
    <col min="16140" max="16140" width="11.44140625" style="31" bestFit="1" customWidth="1"/>
    <col min="16141" max="16384" width="9.109375" style="31"/>
  </cols>
  <sheetData>
    <row r="1" spans="1:12" ht="15" thickBot="1" x14ac:dyDescent="0.35">
      <c r="A1" s="30" t="s">
        <v>193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3">
      <c r="A2" s="32" t="s">
        <v>107</v>
      </c>
      <c r="B2" s="102" t="s">
        <v>108</v>
      </c>
      <c r="C2" s="102" t="s">
        <v>30</v>
      </c>
      <c r="D2" s="102" t="s">
        <v>109</v>
      </c>
      <c r="E2" s="103">
        <v>1973</v>
      </c>
      <c r="F2" s="103">
        <v>1980</v>
      </c>
      <c r="G2" s="103">
        <v>1987</v>
      </c>
      <c r="H2" s="103">
        <v>1992</v>
      </c>
      <c r="I2" s="103">
        <v>1997</v>
      </c>
      <c r="J2" s="102" t="s">
        <v>110</v>
      </c>
      <c r="K2" s="102" t="s">
        <v>111</v>
      </c>
      <c r="L2" s="102" t="s">
        <v>31</v>
      </c>
    </row>
    <row r="3" spans="1:12" x14ac:dyDescent="0.3">
      <c r="A3" s="36"/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x14ac:dyDescent="0.3">
      <c r="A4" s="36"/>
      <c r="B4" s="124" t="s">
        <v>112</v>
      </c>
      <c r="C4" s="124"/>
      <c r="D4" s="124"/>
      <c r="E4" s="124"/>
      <c r="F4" s="124"/>
      <c r="G4" s="124"/>
      <c r="H4" s="124"/>
      <c r="I4" s="124"/>
      <c r="J4" s="124"/>
    </row>
    <row r="5" spans="1:12" x14ac:dyDescent="0.3">
      <c r="I5" s="37"/>
      <c r="J5" s="37"/>
    </row>
    <row r="6" spans="1:12" x14ac:dyDescent="0.3">
      <c r="A6" s="31" t="s">
        <v>113</v>
      </c>
      <c r="C6" s="10"/>
      <c r="D6" s="10"/>
      <c r="E6" s="10"/>
      <c r="F6" s="10"/>
      <c r="G6" s="10">
        <v>2008456</v>
      </c>
      <c r="H6" s="10">
        <f>1804341+290210</f>
        <v>2094551</v>
      </c>
      <c r="I6" s="10">
        <v>2119394</v>
      </c>
      <c r="J6" s="10">
        <v>2112011</v>
      </c>
      <c r="K6" s="10">
        <v>1698485</v>
      </c>
      <c r="L6" s="10">
        <v>1513174</v>
      </c>
    </row>
    <row r="7" spans="1:12" x14ac:dyDescent="0.3">
      <c r="A7" s="31" t="s">
        <v>114</v>
      </c>
      <c r="C7" s="10"/>
      <c r="D7" s="10"/>
      <c r="E7" s="10"/>
      <c r="F7" s="10"/>
      <c r="G7" s="10">
        <v>299338</v>
      </c>
      <c r="H7" s="10">
        <f>568877+77364</f>
        <v>646241</v>
      </c>
      <c r="I7" s="10">
        <v>687646</v>
      </c>
      <c r="J7" s="10">
        <v>765426</v>
      </c>
      <c r="K7" s="10">
        <v>742830</v>
      </c>
      <c r="L7" s="10">
        <v>732572</v>
      </c>
    </row>
    <row r="8" spans="1:12" x14ac:dyDescent="0.3">
      <c r="A8" s="31" t="s">
        <v>115</v>
      </c>
      <c r="C8" s="10"/>
      <c r="D8" s="10"/>
      <c r="E8" s="10"/>
      <c r="F8" s="10"/>
      <c r="G8" s="10">
        <v>63000</v>
      </c>
      <c r="H8" s="10">
        <f>50000</f>
        <v>50000</v>
      </c>
      <c r="I8" s="10">
        <v>69611</v>
      </c>
      <c r="J8" s="10">
        <v>39509</v>
      </c>
      <c r="K8" s="10">
        <v>36921</v>
      </c>
      <c r="L8" s="10">
        <v>31363</v>
      </c>
    </row>
    <row r="9" spans="1:12" x14ac:dyDescent="0.3">
      <c r="A9" s="31" t="s">
        <v>116</v>
      </c>
      <c r="B9" s="47"/>
      <c r="C9" s="12"/>
      <c r="D9" s="12"/>
      <c r="E9" s="12"/>
      <c r="F9" s="12"/>
      <c r="G9" s="12">
        <f>116543-G8</f>
        <v>53543</v>
      </c>
      <c r="H9" s="12">
        <f>79183-H8</f>
        <v>29183</v>
      </c>
      <c r="I9" s="12">
        <f>100407-I8</f>
        <v>30796</v>
      </c>
      <c r="J9" s="12">
        <v>31138</v>
      </c>
      <c r="K9" s="12">
        <v>34477</v>
      </c>
      <c r="L9" s="12">
        <f>2385980-L6-L7-L8</f>
        <v>108871</v>
      </c>
    </row>
    <row r="10" spans="1:12" x14ac:dyDescent="0.3">
      <c r="A10" s="31" t="s">
        <v>117</v>
      </c>
      <c r="B10" s="10">
        <v>160158</v>
      </c>
      <c r="C10" s="16">
        <v>252945</v>
      </c>
      <c r="D10" s="16">
        <v>365902</v>
      </c>
      <c r="E10" s="16">
        <v>926447</v>
      </c>
      <c r="F10" s="16">
        <v>1873235</v>
      </c>
      <c r="G10" s="16">
        <f t="shared" ref="G10:L10" si="0">G6+G7+G8+G9</f>
        <v>2424337</v>
      </c>
      <c r="H10" s="16">
        <f t="shared" si="0"/>
        <v>2819975</v>
      </c>
      <c r="I10" s="16">
        <f t="shared" si="0"/>
        <v>2907447</v>
      </c>
      <c r="J10" s="16">
        <f t="shared" si="0"/>
        <v>2948084</v>
      </c>
      <c r="K10" s="16">
        <f t="shared" si="0"/>
        <v>2512713</v>
      </c>
      <c r="L10" s="16">
        <f t="shared" si="0"/>
        <v>2385980</v>
      </c>
    </row>
    <row r="11" spans="1:12" x14ac:dyDescent="0.3">
      <c r="B11" s="10"/>
      <c r="C11" s="16"/>
      <c r="D11" s="16"/>
      <c r="E11" s="16"/>
      <c r="F11" s="16"/>
      <c r="G11" s="16"/>
      <c r="H11" s="16"/>
      <c r="I11" s="16"/>
      <c r="J11" s="16"/>
    </row>
    <row r="12" spans="1:12" x14ac:dyDescent="0.3">
      <c r="B12" s="10"/>
      <c r="C12" s="64"/>
      <c r="D12" s="64"/>
      <c r="E12" s="101"/>
      <c r="F12" s="101"/>
      <c r="G12" s="101"/>
      <c r="H12" s="101"/>
      <c r="I12" s="64"/>
      <c r="J12" s="64"/>
    </row>
    <row r="13" spans="1:12" x14ac:dyDescent="0.3">
      <c r="B13" s="124" t="s">
        <v>118</v>
      </c>
      <c r="C13" s="124"/>
      <c r="D13" s="124"/>
      <c r="E13" s="124"/>
      <c r="F13" s="124"/>
      <c r="G13" s="124"/>
      <c r="H13" s="124"/>
      <c r="I13" s="124"/>
      <c r="J13" s="124"/>
    </row>
    <row r="14" spans="1:12" x14ac:dyDescent="0.3">
      <c r="B14" s="10"/>
      <c r="C14" s="10"/>
      <c r="D14" s="10"/>
      <c r="E14" s="10"/>
      <c r="F14" s="10"/>
      <c r="G14" s="10"/>
      <c r="H14" s="10"/>
      <c r="I14" s="10"/>
      <c r="J14" s="10"/>
    </row>
    <row r="15" spans="1:12" x14ac:dyDescent="0.3">
      <c r="A15" s="31" t="s">
        <v>113</v>
      </c>
      <c r="B15" s="10"/>
      <c r="C15" s="10"/>
      <c r="D15" s="10"/>
      <c r="E15" s="10"/>
      <c r="F15" s="10"/>
      <c r="G15" s="10">
        <v>2716659</v>
      </c>
      <c r="H15" s="21">
        <f>2400700+535861</f>
        <v>2936561</v>
      </c>
      <c r="I15" s="10">
        <v>3285558</v>
      </c>
      <c r="J15" s="10">
        <v>3690978</v>
      </c>
      <c r="K15" s="10">
        <v>3877214</v>
      </c>
      <c r="L15" s="10">
        <v>4358477</v>
      </c>
    </row>
    <row r="16" spans="1:12" x14ac:dyDescent="0.3">
      <c r="A16" s="31" t="s">
        <v>114</v>
      </c>
      <c r="B16" s="10"/>
      <c r="C16" s="10"/>
      <c r="D16" s="10"/>
      <c r="E16" s="10"/>
      <c r="F16" s="10"/>
      <c r="G16" s="10">
        <v>1799770</v>
      </c>
      <c r="H16" s="21">
        <f>1969106+539471</f>
        <v>2508577</v>
      </c>
      <c r="I16" s="10">
        <v>2881445</v>
      </c>
      <c r="J16" s="10">
        <v>3470014</v>
      </c>
      <c r="K16" s="10">
        <v>4198800</v>
      </c>
      <c r="L16" s="10">
        <v>4633627</v>
      </c>
    </row>
    <row r="17" spans="1:12" x14ac:dyDescent="0.3">
      <c r="A17" s="31" t="s">
        <v>115</v>
      </c>
      <c r="B17" s="10"/>
      <c r="C17" s="10"/>
      <c r="D17" s="10"/>
      <c r="E17" s="10"/>
      <c r="F17" s="10"/>
      <c r="G17" s="10">
        <v>227241</v>
      </c>
      <c r="H17" s="10">
        <v>237304</v>
      </c>
      <c r="I17" s="10">
        <v>207583</v>
      </c>
      <c r="J17" s="10">
        <v>254096</v>
      </c>
      <c r="K17" s="10">
        <v>313689</v>
      </c>
      <c r="L17" s="10">
        <v>320599</v>
      </c>
    </row>
    <row r="18" spans="1:12" x14ac:dyDescent="0.3">
      <c r="A18" s="31" t="s">
        <v>116</v>
      </c>
      <c r="B18" s="12"/>
      <c r="C18" s="12"/>
      <c r="D18" s="12"/>
      <c r="E18" s="12"/>
      <c r="F18" s="12"/>
      <c r="G18" s="12">
        <f>G19-G15-G16-G17</f>
        <v>600694</v>
      </c>
      <c r="H18" s="12">
        <f>H19-H15-H16-H17</f>
        <v>805849</v>
      </c>
      <c r="I18" s="12">
        <f>I19-I15-I16-I17</f>
        <v>955828</v>
      </c>
      <c r="J18" s="12">
        <f>J19-J15-J16-J17</f>
        <v>1132179</v>
      </c>
      <c r="K18" s="12">
        <v>1387082</v>
      </c>
      <c r="L18" s="12">
        <f>10890144-L15-L16-L17</f>
        <v>1577441</v>
      </c>
    </row>
    <row r="19" spans="1:12" x14ac:dyDescent="0.3">
      <c r="A19" s="31" t="s">
        <v>117</v>
      </c>
      <c r="B19" s="10">
        <v>642274</v>
      </c>
      <c r="C19" s="10">
        <v>1407429</v>
      </c>
      <c r="D19" s="10">
        <v>1730573</v>
      </c>
      <c r="E19" s="10">
        <v>2685350</v>
      </c>
      <c r="F19" s="10">
        <v>3984266</v>
      </c>
      <c r="G19" s="10">
        <v>5344364</v>
      </c>
      <c r="H19" s="10">
        <v>6488291</v>
      </c>
      <c r="I19" s="10">
        <v>7330414</v>
      </c>
      <c r="J19" s="10">
        <v>8547267</v>
      </c>
      <c r="K19" s="16">
        <f>K15+K16+K17+K18</f>
        <v>9776785</v>
      </c>
      <c r="L19" s="16">
        <f>L15+L16+L17+L18</f>
        <v>10890144</v>
      </c>
    </row>
    <row r="20" spans="1:12" x14ac:dyDescent="0.3">
      <c r="B20" s="10"/>
    </row>
    <row r="21" spans="1:12" x14ac:dyDescent="0.3">
      <c r="B21" s="124" t="s">
        <v>119</v>
      </c>
      <c r="C21" s="124"/>
      <c r="D21" s="124"/>
      <c r="E21" s="124"/>
      <c r="F21" s="124"/>
      <c r="G21" s="124"/>
      <c r="H21" s="124"/>
      <c r="I21" s="124"/>
      <c r="J21" s="124"/>
    </row>
    <row r="22" spans="1:12" x14ac:dyDescent="0.3">
      <c r="B22" s="10"/>
      <c r="C22" s="10"/>
      <c r="D22" s="10"/>
      <c r="E22" s="10"/>
      <c r="F22" s="10"/>
      <c r="G22" s="10"/>
      <c r="H22" s="10"/>
      <c r="I22" s="10"/>
      <c r="J22" s="10"/>
    </row>
    <row r="23" spans="1:12" x14ac:dyDescent="0.3">
      <c r="A23" s="31" t="s">
        <v>113</v>
      </c>
      <c r="B23" s="10"/>
      <c r="C23" s="10"/>
      <c r="D23" s="10"/>
      <c r="E23" s="10"/>
      <c r="F23" s="10"/>
      <c r="G23" s="10">
        <f t="shared" ref="G23:L27" si="1">G6/G15*100</f>
        <v>73.931104345447849</v>
      </c>
      <c r="H23" s="10">
        <f t="shared" si="1"/>
        <v>71.32666408087556</v>
      </c>
      <c r="I23" s="10">
        <f t="shared" si="1"/>
        <v>64.506363911396477</v>
      </c>
      <c r="J23" s="10">
        <f t="shared" si="1"/>
        <v>57.22090459493392</v>
      </c>
      <c r="K23" s="10">
        <f t="shared" si="1"/>
        <v>43.806841716758477</v>
      </c>
      <c r="L23" s="10">
        <f t="shared" si="1"/>
        <v>34.717953083152672</v>
      </c>
    </row>
    <row r="24" spans="1:12" x14ac:dyDescent="0.3">
      <c r="A24" s="31" t="s">
        <v>114</v>
      </c>
      <c r="B24" s="10"/>
      <c r="C24" s="10"/>
      <c r="D24" s="10"/>
      <c r="E24" s="10"/>
      <c r="F24" s="10"/>
      <c r="G24" s="10">
        <f t="shared" si="1"/>
        <v>16.632014090689363</v>
      </c>
      <c r="H24" s="10">
        <f t="shared" si="1"/>
        <v>25.761258275109753</v>
      </c>
      <c r="I24" s="10">
        <f t="shared" si="1"/>
        <v>23.864623478844816</v>
      </c>
      <c r="J24" s="10">
        <f t="shared" si="1"/>
        <v>22.058297171135333</v>
      </c>
      <c r="K24" s="10">
        <f t="shared" si="1"/>
        <v>17.691483280937412</v>
      </c>
      <c r="L24" s="10">
        <f t="shared" si="1"/>
        <v>15.809904422604582</v>
      </c>
    </row>
    <row r="25" spans="1:12" x14ac:dyDescent="0.3">
      <c r="A25" s="31" t="s">
        <v>115</v>
      </c>
      <c r="B25" s="10"/>
      <c r="C25" s="10"/>
      <c r="D25" s="10"/>
      <c r="E25" s="10"/>
      <c r="F25" s="10"/>
      <c r="G25" s="10">
        <f>G8/G17*100</f>
        <v>27.72387025228722</v>
      </c>
      <c r="H25" s="10">
        <f>H8/H17*100</f>
        <v>21.070019890098777</v>
      </c>
      <c r="I25" s="10">
        <f t="shared" si="1"/>
        <v>33.534056257015266</v>
      </c>
      <c r="J25" s="10">
        <f>J8/J17*100</f>
        <v>15.548847679617154</v>
      </c>
      <c r="K25" s="10">
        <f t="shared" si="1"/>
        <v>11.769937740883487</v>
      </c>
      <c r="L25" s="10">
        <f t="shared" si="1"/>
        <v>9.7826256476158697</v>
      </c>
    </row>
    <row r="26" spans="1:12" x14ac:dyDescent="0.3">
      <c r="A26" s="31" t="s">
        <v>116</v>
      </c>
      <c r="B26" s="12"/>
      <c r="C26" s="12"/>
      <c r="D26" s="12"/>
      <c r="E26" s="12"/>
      <c r="F26" s="12"/>
      <c r="G26" s="12">
        <f>G9/G18*100</f>
        <v>8.9135233579825996</v>
      </c>
      <c r="H26" s="12">
        <f>H9/H18*100</f>
        <v>3.6213980534814838</v>
      </c>
      <c r="I26" s="12">
        <f>I9/I18*100</f>
        <v>3.221918587863088</v>
      </c>
      <c r="J26" s="12">
        <f>J9/J18*100</f>
        <v>2.7502718209753052</v>
      </c>
      <c r="K26" s="12">
        <f t="shared" si="1"/>
        <v>2.4855776370827392</v>
      </c>
      <c r="L26" s="12">
        <f t="shared" si="1"/>
        <v>6.901747830822198</v>
      </c>
    </row>
    <row r="27" spans="1:12" x14ac:dyDescent="0.3">
      <c r="A27" s="31" t="s">
        <v>117</v>
      </c>
      <c r="B27" s="10">
        <v>25</v>
      </c>
      <c r="C27" s="10">
        <f t="shared" ref="C27:I27" si="2">C10/C19*100</f>
        <v>17.972132164393372</v>
      </c>
      <c r="D27" s="10">
        <f t="shared" si="2"/>
        <v>21.143401636336634</v>
      </c>
      <c r="E27" s="10">
        <f t="shared" si="2"/>
        <v>34.500046548867005</v>
      </c>
      <c r="F27" s="10">
        <f t="shared" si="2"/>
        <v>47.015811695303476</v>
      </c>
      <c r="G27" s="10">
        <f t="shared" si="2"/>
        <v>45.362497763999613</v>
      </c>
      <c r="H27" s="10">
        <f t="shared" si="2"/>
        <v>43.462523490392151</v>
      </c>
      <c r="I27" s="10">
        <f t="shared" si="2"/>
        <v>39.662793943152458</v>
      </c>
      <c r="J27" s="10">
        <f>J10/J19*100</f>
        <v>34.491539810327673</v>
      </c>
      <c r="K27" s="10">
        <f t="shared" si="1"/>
        <v>25.700810644808087</v>
      </c>
      <c r="L27" s="10">
        <f t="shared" si="1"/>
        <v>21.909535815137062</v>
      </c>
    </row>
    <row r="28" spans="1:12" x14ac:dyDescent="0.3">
      <c r="A28" s="47"/>
      <c r="B28" s="47"/>
      <c r="C28" s="15"/>
      <c r="D28" s="15"/>
      <c r="E28" s="15"/>
      <c r="F28" s="15"/>
      <c r="G28" s="15"/>
      <c r="H28" s="15"/>
      <c r="I28" s="15"/>
      <c r="J28" s="15"/>
      <c r="K28" s="47"/>
      <c r="L28" s="47"/>
    </row>
    <row r="29" spans="1:12" ht="15" x14ac:dyDescent="0.3">
      <c r="A29" s="48" t="s">
        <v>194</v>
      </c>
      <c r="B29" s="49"/>
    </row>
    <row r="30" spans="1:12" x14ac:dyDescent="0.3">
      <c r="J30" s="58"/>
    </row>
    <row r="31" spans="1:12" x14ac:dyDescent="0.3">
      <c r="A31" s="67"/>
      <c r="B31" s="67"/>
      <c r="C31" s="57"/>
      <c r="D31" s="57"/>
      <c r="E31" s="57"/>
      <c r="F31" s="57"/>
      <c r="G31" s="57"/>
      <c r="H31" s="57"/>
      <c r="I31" s="57"/>
      <c r="J31" s="57"/>
      <c r="K31" s="57"/>
      <c r="L31" s="57"/>
    </row>
    <row r="32" spans="1:12" x14ac:dyDescent="0.3">
      <c r="A32" s="56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</row>
    <row r="33" spans="1:12" x14ac:dyDescent="0.3">
      <c r="A33" s="56"/>
      <c r="B33" s="56"/>
      <c r="C33" s="57"/>
      <c r="D33" s="57"/>
      <c r="E33" s="57"/>
      <c r="F33" s="57"/>
      <c r="G33" s="57"/>
      <c r="H33" s="57"/>
      <c r="I33" s="57"/>
      <c r="J33" s="69"/>
      <c r="K33" s="61"/>
      <c r="L33" s="61"/>
    </row>
  </sheetData>
  <mergeCells count="3">
    <mergeCell ref="B4:J4"/>
    <mergeCell ref="B13:J13"/>
    <mergeCell ref="B21:J2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H11" sqref="H11"/>
    </sheetView>
  </sheetViews>
  <sheetFormatPr defaultRowHeight="14.4" x14ac:dyDescent="0.3"/>
  <cols>
    <col min="1" max="1" width="18.33203125" style="31" customWidth="1"/>
    <col min="2" max="2" width="12.88671875" style="31" bestFit="1" customWidth="1"/>
    <col min="3" max="3" width="2.6640625" style="31" customWidth="1"/>
    <col min="4" max="4" width="11.44140625" style="31" customWidth="1"/>
    <col min="5" max="5" width="2.6640625" style="31" customWidth="1"/>
    <col min="6" max="6" width="10.33203125" style="31" customWidth="1"/>
    <col min="7" max="256" width="9.109375" style="31"/>
    <col min="257" max="257" width="18.33203125" style="31" customWidth="1"/>
    <col min="258" max="258" width="12.88671875" style="31" bestFit="1" customWidth="1"/>
    <col min="259" max="259" width="2.6640625" style="31" customWidth="1"/>
    <col min="260" max="260" width="11.44140625" style="31" customWidth="1"/>
    <col min="261" max="261" width="2.6640625" style="31" customWidth="1"/>
    <col min="262" max="262" width="10.33203125" style="31" customWidth="1"/>
    <col min="263" max="512" width="9.109375" style="31"/>
    <col min="513" max="513" width="18.33203125" style="31" customWidth="1"/>
    <col min="514" max="514" width="12.88671875" style="31" bestFit="1" customWidth="1"/>
    <col min="515" max="515" width="2.6640625" style="31" customWidth="1"/>
    <col min="516" max="516" width="11.44140625" style="31" customWidth="1"/>
    <col min="517" max="517" width="2.6640625" style="31" customWidth="1"/>
    <col min="518" max="518" width="10.33203125" style="31" customWidth="1"/>
    <col min="519" max="768" width="9.109375" style="31"/>
    <col min="769" max="769" width="18.33203125" style="31" customWidth="1"/>
    <col min="770" max="770" width="12.88671875" style="31" bestFit="1" customWidth="1"/>
    <col min="771" max="771" width="2.6640625" style="31" customWidth="1"/>
    <col min="772" max="772" width="11.44140625" style="31" customWidth="1"/>
    <col min="773" max="773" width="2.6640625" style="31" customWidth="1"/>
    <col min="774" max="774" width="10.33203125" style="31" customWidth="1"/>
    <col min="775" max="1024" width="9.109375" style="31"/>
    <col min="1025" max="1025" width="18.33203125" style="31" customWidth="1"/>
    <col min="1026" max="1026" width="12.88671875" style="31" bestFit="1" customWidth="1"/>
    <col min="1027" max="1027" width="2.6640625" style="31" customWidth="1"/>
    <col min="1028" max="1028" width="11.44140625" style="31" customWidth="1"/>
    <col min="1029" max="1029" width="2.6640625" style="31" customWidth="1"/>
    <col min="1030" max="1030" width="10.33203125" style="31" customWidth="1"/>
    <col min="1031" max="1280" width="9.109375" style="31"/>
    <col min="1281" max="1281" width="18.33203125" style="31" customWidth="1"/>
    <col min="1282" max="1282" width="12.88671875" style="31" bestFit="1" customWidth="1"/>
    <col min="1283" max="1283" width="2.6640625" style="31" customWidth="1"/>
    <col min="1284" max="1284" width="11.44140625" style="31" customWidth="1"/>
    <col min="1285" max="1285" width="2.6640625" style="31" customWidth="1"/>
    <col min="1286" max="1286" width="10.33203125" style="31" customWidth="1"/>
    <col min="1287" max="1536" width="9.109375" style="31"/>
    <col min="1537" max="1537" width="18.33203125" style="31" customWidth="1"/>
    <col min="1538" max="1538" width="12.88671875" style="31" bestFit="1" customWidth="1"/>
    <col min="1539" max="1539" width="2.6640625" style="31" customWidth="1"/>
    <col min="1540" max="1540" width="11.44140625" style="31" customWidth="1"/>
    <col min="1541" max="1541" width="2.6640625" style="31" customWidth="1"/>
    <col min="1542" max="1542" width="10.33203125" style="31" customWidth="1"/>
    <col min="1543" max="1792" width="9.109375" style="31"/>
    <col min="1793" max="1793" width="18.33203125" style="31" customWidth="1"/>
    <col min="1794" max="1794" width="12.88671875" style="31" bestFit="1" customWidth="1"/>
    <col min="1795" max="1795" width="2.6640625" style="31" customWidth="1"/>
    <col min="1796" max="1796" width="11.44140625" style="31" customWidth="1"/>
    <col min="1797" max="1797" width="2.6640625" style="31" customWidth="1"/>
    <col min="1798" max="1798" width="10.33203125" style="31" customWidth="1"/>
    <col min="1799" max="2048" width="9.109375" style="31"/>
    <col min="2049" max="2049" width="18.33203125" style="31" customWidth="1"/>
    <col min="2050" max="2050" width="12.88671875" style="31" bestFit="1" customWidth="1"/>
    <col min="2051" max="2051" width="2.6640625" style="31" customWidth="1"/>
    <col min="2052" max="2052" width="11.44140625" style="31" customWidth="1"/>
    <col min="2053" max="2053" width="2.6640625" style="31" customWidth="1"/>
    <col min="2054" max="2054" width="10.33203125" style="31" customWidth="1"/>
    <col min="2055" max="2304" width="9.109375" style="31"/>
    <col min="2305" max="2305" width="18.33203125" style="31" customWidth="1"/>
    <col min="2306" max="2306" width="12.88671875" style="31" bestFit="1" customWidth="1"/>
    <col min="2307" max="2307" width="2.6640625" style="31" customWidth="1"/>
    <col min="2308" max="2308" width="11.44140625" style="31" customWidth="1"/>
    <col min="2309" max="2309" width="2.6640625" style="31" customWidth="1"/>
    <col min="2310" max="2310" width="10.33203125" style="31" customWidth="1"/>
    <col min="2311" max="2560" width="9.109375" style="31"/>
    <col min="2561" max="2561" width="18.33203125" style="31" customWidth="1"/>
    <col min="2562" max="2562" width="12.88671875" style="31" bestFit="1" customWidth="1"/>
    <col min="2563" max="2563" width="2.6640625" style="31" customWidth="1"/>
    <col min="2564" max="2564" width="11.44140625" style="31" customWidth="1"/>
    <col min="2565" max="2565" width="2.6640625" style="31" customWidth="1"/>
    <col min="2566" max="2566" width="10.33203125" style="31" customWidth="1"/>
    <col min="2567" max="2816" width="9.109375" style="31"/>
    <col min="2817" max="2817" width="18.33203125" style="31" customWidth="1"/>
    <col min="2818" max="2818" width="12.88671875" style="31" bestFit="1" customWidth="1"/>
    <col min="2819" max="2819" width="2.6640625" style="31" customWidth="1"/>
    <col min="2820" max="2820" width="11.44140625" style="31" customWidth="1"/>
    <col min="2821" max="2821" width="2.6640625" style="31" customWidth="1"/>
    <col min="2822" max="2822" width="10.33203125" style="31" customWidth="1"/>
    <col min="2823" max="3072" width="9.109375" style="31"/>
    <col min="3073" max="3073" width="18.33203125" style="31" customWidth="1"/>
    <col min="3074" max="3074" width="12.88671875" style="31" bestFit="1" customWidth="1"/>
    <col min="3075" max="3075" width="2.6640625" style="31" customWidth="1"/>
    <col min="3076" max="3076" width="11.44140625" style="31" customWidth="1"/>
    <col min="3077" max="3077" width="2.6640625" style="31" customWidth="1"/>
    <col min="3078" max="3078" width="10.33203125" style="31" customWidth="1"/>
    <col min="3079" max="3328" width="9.109375" style="31"/>
    <col min="3329" max="3329" width="18.33203125" style="31" customWidth="1"/>
    <col min="3330" max="3330" width="12.88671875" style="31" bestFit="1" customWidth="1"/>
    <col min="3331" max="3331" width="2.6640625" style="31" customWidth="1"/>
    <col min="3332" max="3332" width="11.44140625" style="31" customWidth="1"/>
    <col min="3333" max="3333" width="2.6640625" style="31" customWidth="1"/>
    <col min="3334" max="3334" width="10.33203125" style="31" customWidth="1"/>
    <col min="3335" max="3584" width="9.109375" style="31"/>
    <col min="3585" max="3585" width="18.33203125" style="31" customWidth="1"/>
    <col min="3586" max="3586" width="12.88671875" style="31" bestFit="1" customWidth="1"/>
    <col min="3587" max="3587" width="2.6640625" style="31" customWidth="1"/>
    <col min="3588" max="3588" width="11.44140625" style="31" customWidth="1"/>
    <col min="3589" max="3589" width="2.6640625" style="31" customWidth="1"/>
    <col min="3590" max="3590" width="10.33203125" style="31" customWidth="1"/>
    <col min="3591" max="3840" width="9.109375" style="31"/>
    <col min="3841" max="3841" width="18.33203125" style="31" customWidth="1"/>
    <col min="3842" max="3842" width="12.88671875" style="31" bestFit="1" customWidth="1"/>
    <col min="3843" max="3843" width="2.6640625" style="31" customWidth="1"/>
    <col min="3844" max="3844" width="11.44140625" style="31" customWidth="1"/>
    <col min="3845" max="3845" width="2.6640625" style="31" customWidth="1"/>
    <col min="3846" max="3846" width="10.33203125" style="31" customWidth="1"/>
    <col min="3847" max="4096" width="9.109375" style="31"/>
    <col min="4097" max="4097" width="18.33203125" style="31" customWidth="1"/>
    <col min="4098" max="4098" width="12.88671875" style="31" bestFit="1" customWidth="1"/>
    <col min="4099" max="4099" width="2.6640625" style="31" customWidth="1"/>
    <col min="4100" max="4100" width="11.44140625" style="31" customWidth="1"/>
    <col min="4101" max="4101" width="2.6640625" style="31" customWidth="1"/>
    <col min="4102" max="4102" width="10.33203125" style="31" customWidth="1"/>
    <col min="4103" max="4352" width="9.109375" style="31"/>
    <col min="4353" max="4353" width="18.33203125" style="31" customWidth="1"/>
    <col min="4354" max="4354" width="12.88671875" style="31" bestFit="1" customWidth="1"/>
    <col min="4355" max="4355" width="2.6640625" style="31" customWidth="1"/>
    <col min="4356" max="4356" width="11.44140625" style="31" customWidth="1"/>
    <col min="4357" max="4357" width="2.6640625" style="31" customWidth="1"/>
    <col min="4358" max="4358" width="10.33203125" style="31" customWidth="1"/>
    <col min="4359" max="4608" width="9.109375" style="31"/>
    <col min="4609" max="4609" width="18.33203125" style="31" customWidth="1"/>
    <col min="4610" max="4610" width="12.88671875" style="31" bestFit="1" customWidth="1"/>
    <col min="4611" max="4611" width="2.6640625" style="31" customWidth="1"/>
    <col min="4612" max="4612" width="11.44140625" style="31" customWidth="1"/>
    <col min="4613" max="4613" width="2.6640625" style="31" customWidth="1"/>
    <col min="4614" max="4614" width="10.33203125" style="31" customWidth="1"/>
    <col min="4615" max="4864" width="9.109375" style="31"/>
    <col min="4865" max="4865" width="18.33203125" style="31" customWidth="1"/>
    <col min="4866" max="4866" width="12.88671875" style="31" bestFit="1" customWidth="1"/>
    <col min="4867" max="4867" width="2.6640625" style="31" customWidth="1"/>
    <col min="4868" max="4868" width="11.44140625" style="31" customWidth="1"/>
    <col min="4869" max="4869" width="2.6640625" style="31" customWidth="1"/>
    <col min="4870" max="4870" width="10.33203125" style="31" customWidth="1"/>
    <col min="4871" max="5120" width="9.109375" style="31"/>
    <col min="5121" max="5121" width="18.33203125" style="31" customWidth="1"/>
    <col min="5122" max="5122" width="12.88671875" style="31" bestFit="1" customWidth="1"/>
    <col min="5123" max="5123" width="2.6640625" style="31" customWidth="1"/>
    <col min="5124" max="5124" width="11.44140625" style="31" customWidth="1"/>
    <col min="5125" max="5125" width="2.6640625" style="31" customWidth="1"/>
    <col min="5126" max="5126" width="10.33203125" style="31" customWidth="1"/>
    <col min="5127" max="5376" width="9.109375" style="31"/>
    <col min="5377" max="5377" width="18.33203125" style="31" customWidth="1"/>
    <col min="5378" max="5378" width="12.88671875" style="31" bestFit="1" customWidth="1"/>
    <col min="5379" max="5379" width="2.6640625" style="31" customWidth="1"/>
    <col min="5380" max="5380" width="11.44140625" style="31" customWidth="1"/>
    <col min="5381" max="5381" width="2.6640625" style="31" customWidth="1"/>
    <col min="5382" max="5382" width="10.33203125" style="31" customWidth="1"/>
    <col min="5383" max="5632" width="9.109375" style="31"/>
    <col min="5633" max="5633" width="18.33203125" style="31" customWidth="1"/>
    <col min="5634" max="5634" width="12.88671875" style="31" bestFit="1" customWidth="1"/>
    <col min="5635" max="5635" width="2.6640625" style="31" customWidth="1"/>
    <col min="5636" max="5636" width="11.44140625" style="31" customWidth="1"/>
    <col min="5637" max="5637" width="2.6640625" style="31" customWidth="1"/>
    <col min="5638" max="5638" width="10.33203125" style="31" customWidth="1"/>
    <col min="5639" max="5888" width="9.109375" style="31"/>
    <col min="5889" max="5889" width="18.33203125" style="31" customWidth="1"/>
    <col min="5890" max="5890" width="12.88671875" style="31" bestFit="1" customWidth="1"/>
    <col min="5891" max="5891" width="2.6640625" style="31" customWidth="1"/>
    <col min="5892" max="5892" width="11.44140625" style="31" customWidth="1"/>
    <col min="5893" max="5893" width="2.6640625" style="31" customWidth="1"/>
    <col min="5894" max="5894" width="10.33203125" style="31" customWidth="1"/>
    <col min="5895" max="6144" width="9.109375" style="31"/>
    <col min="6145" max="6145" width="18.33203125" style="31" customWidth="1"/>
    <col min="6146" max="6146" width="12.88671875" style="31" bestFit="1" customWidth="1"/>
    <col min="6147" max="6147" width="2.6640625" style="31" customWidth="1"/>
    <col min="6148" max="6148" width="11.44140625" style="31" customWidth="1"/>
    <col min="6149" max="6149" width="2.6640625" style="31" customWidth="1"/>
    <col min="6150" max="6150" width="10.33203125" style="31" customWidth="1"/>
    <col min="6151" max="6400" width="9.109375" style="31"/>
    <col min="6401" max="6401" width="18.33203125" style="31" customWidth="1"/>
    <col min="6402" max="6402" width="12.88671875" style="31" bestFit="1" customWidth="1"/>
    <col min="6403" max="6403" width="2.6640625" style="31" customWidth="1"/>
    <col min="6404" max="6404" width="11.44140625" style="31" customWidth="1"/>
    <col min="6405" max="6405" width="2.6640625" style="31" customWidth="1"/>
    <col min="6406" max="6406" width="10.33203125" style="31" customWidth="1"/>
    <col min="6407" max="6656" width="9.109375" style="31"/>
    <col min="6657" max="6657" width="18.33203125" style="31" customWidth="1"/>
    <col min="6658" max="6658" width="12.88671875" style="31" bestFit="1" customWidth="1"/>
    <col min="6659" max="6659" width="2.6640625" style="31" customWidth="1"/>
    <col min="6660" max="6660" width="11.44140625" style="31" customWidth="1"/>
    <col min="6661" max="6661" width="2.6640625" style="31" customWidth="1"/>
    <col min="6662" max="6662" width="10.33203125" style="31" customWidth="1"/>
    <col min="6663" max="6912" width="9.109375" style="31"/>
    <col min="6913" max="6913" width="18.33203125" style="31" customWidth="1"/>
    <col min="6914" max="6914" width="12.88671875" style="31" bestFit="1" customWidth="1"/>
    <col min="6915" max="6915" width="2.6640625" style="31" customWidth="1"/>
    <col min="6916" max="6916" width="11.44140625" style="31" customWidth="1"/>
    <col min="6917" max="6917" width="2.6640625" style="31" customWidth="1"/>
    <col min="6918" max="6918" width="10.33203125" style="31" customWidth="1"/>
    <col min="6919" max="7168" width="9.109375" style="31"/>
    <col min="7169" max="7169" width="18.33203125" style="31" customWidth="1"/>
    <col min="7170" max="7170" width="12.88671875" style="31" bestFit="1" customWidth="1"/>
    <col min="7171" max="7171" width="2.6640625" style="31" customWidth="1"/>
    <col min="7172" max="7172" width="11.44140625" style="31" customWidth="1"/>
    <col min="7173" max="7173" width="2.6640625" style="31" customWidth="1"/>
    <col min="7174" max="7174" width="10.33203125" style="31" customWidth="1"/>
    <col min="7175" max="7424" width="9.109375" style="31"/>
    <col min="7425" max="7425" width="18.33203125" style="31" customWidth="1"/>
    <col min="7426" max="7426" width="12.88671875" style="31" bestFit="1" customWidth="1"/>
    <col min="7427" max="7427" width="2.6640625" style="31" customWidth="1"/>
    <col min="7428" max="7428" width="11.44140625" style="31" customWidth="1"/>
    <col min="7429" max="7429" width="2.6640625" style="31" customWidth="1"/>
    <col min="7430" max="7430" width="10.33203125" style="31" customWidth="1"/>
    <col min="7431" max="7680" width="9.109375" style="31"/>
    <col min="7681" max="7681" width="18.33203125" style="31" customWidth="1"/>
    <col min="7682" max="7682" width="12.88671875" style="31" bestFit="1" customWidth="1"/>
    <col min="7683" max="7683" width="2.6640625" style="31" customWidth="1"/>
    <col min="7684" max="7684" width="11.44140625" style="31" customWidth="1"/>
    <col min="7685" max="7685" width="2.6640625" style="31" customWidth="1"/>
    <col min="7686" max="7686" width="10.33203125" style="31" customWidth="1"/>
    <col min="7687" max="7936" width="9.109375" style="31"/>
    <col min="7937" max="7937" width="18.33203125" style="31" customWidth="1"/>
    <col min="7938" max="7938" width="12.88671875" style="31" bestFit="1" customWidth="1"/>
    <col min="7939" max="7939" width="2.6640625" style="31" customWidth="1"/>
    <col min="7940" max="7940" width="11.44140625" style="31" customWidth="1"/>
    <col min="7941" max="7941" width="2.6640625" style="31" customWidth="1"/>
    <col min="7942" max="7942" width="10.33203125" style="31" customWidth="1"/>
    <col min="7943" max="8192" width="9.109375" style="31"/>
    <col min="8193" max="8193" width="18.33203125" style="31" customWidth="1"/>
    <col min="8194" max="8194" width="12.88671875" style="31" bestFit="1" customWidth="1"/>
    <col min="8195" max="8195" width="2.6640625" style="31" customWidth="1"/>
    <col min="8196" max="8196" width="11.44140625" style="31" customWidth="1"/>
    <col min="8197" max="8197" width="2.6640625" style="31" customWidth="1"/>
    <col min="8198" max="8198" width="10.33203125" style="31" customWidth="1"/>
    <col min="8199" max="8448" width="9.109375" style="31"/>
    <col min="8449" max="8449" width="18.33203125" style="31" customWidth="1"/>
    <col min="8450" max="8450" width="12.88671875" style="31" bestFit="1" customWidth="1"/>
    <col min="8451" max="8451" width="2.6640625" style="31" customWidth="1"/>
    <col min="8452" max="8452" width="11.44140625" style="31" customWidth="1"/>
    <col min="8453" max="8453" width="2.6640625" style="31" customWidth="1"/>
    <col min="8454" max="8454" width="10.33203125" style="31" customWidth="1"/>
    <col min="8455" max="8704" width="9.109375" style="31"/>
    <col min="8705" max="8705" width="18.33203125" style="31" customWidth="1"/>
    <col min="8706" max="8706" width="12.88671875" style="31" bestFit="1" customWidth="1"/>
    <col min="8707" max="8707" width="2.6640625" style="31" customWidth="1"/>
    <col min="8708" max="8708" width="11.44140625" style="31" customWidth="1"/>
    <col min="8709" max="8709" width="2.6640625" style="31" customWidth="1"/>
    <col min="8710" max="8710" width="10.33203125" style="31" customWidth="1"/>
    <col min="8711" max="8960" width="9.109375" style="31"/>
    <col min="8961" max="8961" width="18.33203125" style="31" customWidth="1"/>
    <col min="8962" max="8962" width="12.88671875" style="31" bestFit="1" customWidth="1"/>
    <col min="8963" max="8963" width="2.6640625" style="31" customWidth="1"/>
    <col min="8964" max="8964" width="11.44140625" style="31" customWidth="1"/>
    <col min="8965" max="8965" width="2.6640625" style="31" customWidth="1"/>
    <col min="8966" max="8966" width="10.33203125" style="31" customWidth="1"/>
    <col min="8967" max="9216" width="9.109375" style="31"/>
    <col min="9217" max="9217" width="18.33203125" style="31" customWidth="1"/>
    <col min="9218" max="9218" width="12.88671875" style="31" bestFit="1" customWidth="1"/>
    <col min="9219" max="9219" width="2.6640625" style="31" customWidth="1"/>
    <col min="9220" max="9220" width="11.44140625" style="31" customWidth="1"/>
    <col min="9221" max="9221" width="2.6640625" style="31" customWidth="1"/>
    <col min="9222" max="9222" width="10.33203125" style="31" customWidth="1"/>
    <col min="9223" max="9472" width="9.109375" style="31"/>
    <col min="9473" max="9473" width="18.33203125" style="31" customWidth="1"/>
    <col min="9474" max="9474" width="12.88671875" style="31" bestFit="1" customWidth="1"/>
    <col min="9475" max="9475" width="2.6640625" style="31" customWidth="1"/>
    <col min="9476" max="9476" width="11.44140625" style="31" customWidth="1"/>
    <col min="9477" max="9477" width="2.6640625" style="31" customWidth="1"/>
    <col min="9478" max="9478" width="10.33203125" style="31" customWidth="1"/>
    <col min="9479" max="9728" width="9.109375" style="31"/>
    <col min="9729" max="9729" width="18.33203125" style="31" customWidth="1"/>
    <col min="9730" max="9730" width="12.88671875" style="31" bestFit="1" customWidth="1"/>
    <col min="9731" max="9731" width="2.6640625" style="31" customWidth="1"/>
    <col min="9732" max="9732" width="11.44140625" style="31" customWidth="1"/>
    <col min="9733" max="9733" width="2.6640625" style="31" customWidth="1"/>
    <col min="9734" max="9734" width="10.33203125" style="31" customWidth="1"/>
    <col min="9735" max="9984" width="9.109375" style="31"/>
    <col min="9985" max="9985" width="18.33203125" style="31" customWidth="1"/>
    <col min="9986" max="9986" width="12.88671875" style="31" bestFit="1" customWidth="1"/>
    <col min="9987" max="9987" width="2.6640625" style="31" customWidth="1"/>
    <col min="9988" max="9988" width="11.44140625" style="31" customWidth="1"/>
    <col min="9989" max="9989" width="2.6640625" style="31" customWidth="1"/>
    <col min="9990" max="9990" width="10.33203125" style="31" customWidth="1"/>
    <col min="9991" max="10240" width="9.109375" style="31"/>
    <col min="10241" max="10241" width="18.33203125" style="31" customWidth="1"/>
    <col min="10242" max="10242" width="12.88671875" style="31" bestFit="1" customWidth="1"/>
    <col min="10243" max="10243" width="2.6640625" style="31" customWidth="1"/>
    <col min="10244" max="10244" width="11.44140625" style="31" customWidth="1"/>
    <col min="10245" max="10245" width="2.6640625" style="31" customWidth="1"/>
    <col min="10246" max="10246" width="10.33203125" style="31" customWidth="1"/>
    <col min="10247" max="10496" width="9.109375" style="31"/>
    <col min="10497" max="10497" width="18.33203125" style="31" customWidth="1"/>
    <col min="10498" max="10498" width="12.88671875" style="31" bestFit="1" customWidth="1"/>
    <col min="10499" max="10499" width="2.6640625" style="31" customWidth="1"/>
    <col min="10500" max="10500" width="11.44140625" style="31" customWidth="1"/>
    <col min="10501" max="10501" width="2.6640625" style="31" customWidth="1"/>
    <col min="10502" max="10502" width="10.33203125" style="31" customWidth="1"/>
    <col min="10503" max="10752" width="9.109375" style="31"/>
    <col min="10753" max="10753" width="18.33203125" style="31" customWidth="1"/>
    <col min="10754" max="10754" width="12.88671875" style="31" bestFit="1" customWidth="1"/>
    <col min="10755" max="10755" width="2.6640625" style="31" customWidth="1"/>
    <col min="10756" max="10756" width="11.44140625" style="31" customWidth="1"/>
    <col min="10757" max="10757" width="2.6640625" style="31" customWidth="1"/>
    <col min="10758" max="10758" width="10.33203125" style="31" customWidth="1"/>
    <col min="10759" max="11008" width="9.109375" style="31"/>
    <col min="11009" max="11009" width="18.33203125" style="31" customWidth="1"/>
    <col min="11010" max="11010" width="12.88671875" style="31" bestFit="1" customWidth="1"/>
    <col min="11011" max="11011" width="2.6640625" style="31" customWidth="1"/>
    <col min="11012" max="11012" width="11.44140625" style="31" customWidth="1"/>
    <col min="11013" max="11013" width="2.6640625" style="31" customWidth="1"/>
    <col min="11014" max="11014" width="10.33203125" style="31" customWidth="1"/>
    <col min="11015" max="11264" width="9.109375" style="31"/>
    <col min="11265" max="11265" width="18.33203125" style="31" customWidth="1"/>
    <col min="11266" max="11266" width="12.88671875" style="31" bestFit="1" customWidth="1"/>
    <col min="11267" max="11267" width="2.6640625" style="31" customWidth="1"/>
    <col min="11268" max="11268" width="11.44140625" style="31" customWidth="1"/>
    <col min="11269" max="11269" width="2.6640625" style="31" customWidth="1"/>
    <col min="11270" max="11270" width="10.33203125" style="31" customWidth="1"/>
    <col min="11271" max="11520" width="9.109375" style="31"/>
    <col min="11521" max="11521" width="18.33203125" style="31" customWidth="1"/>
    <col min="11522" max="11522" width="12.88671875" style="31" bestFit="1" customWidth="1"/>
    <col min="11523" max="11523" width="2.6640625" style="31" customWidth="1"/>
    <col min="11524" max="11524" width="11.44140625" style="31" customWidth="1"/>
    <col min="11525" max="11525" width="2.6640625" style="31" customWidth="1"/>
    <col min="11526" max="11526" width="10.33203125" style="31" customWidth="1"/>
    <col min="11527" max="11776" width="9.109375" style="31"/>
    <col min="11777" max="11777" width="18.33203125" style="31" customWidth="1"/>
    <col min="11778" max="11778" width="12.88671875" style="31" bestFit="1" customWidth="1"/>
    <col min="11779" max="11779" width="2.6640625" style="31" customWidth="1"/>
    <col min="11780" max="11780" width="11.44140625" style="31" customWidth="1"/>
    <col min="11781" max="11781" width="2.6640625" style="31" customWidth="1"/>
    <col min="11782" max="11782" width="10.33203125" style="31" customWidth="1"/>
    <col min="11783" max="12032" width="9.109375" style="31"/>
    <col min="12033" max="12033" width="18.33203125" style="31" customWidth="1"/>
    <col min="12034" max="12034" width="12.88671875" style="31" bestFit="1" customWidth="1"/>
    <col min="12035" max="12035" width="2.6640625" style="31" customWidth="1"/>
    <col min="12036" max="12036" width="11.44140625" style="31" customWidth="1"/>
    <col min="12037" max="12037" width="2.6640625" style="31" customWidth="1"/>
    <col min="12038" max="12038" width="10.33203125" style="31" customWidth="1"/>
    <col min="12039" max="12288" width="9.109375" style="31"/>
    <col min="12289" max="12289" width="18.33203125" style="31" customWidth="1"/>
    <col min="12290" max="12290" width="12.88671875" style="31" bestFit="1" customWidth="1"/>
    <col min="12291" max="12291" width="2.6640625" style="31" customWidth="1"/>
    <col min="12292" max="12292" width="11.44140625" style="31" customWidth="1"/>
    <col min="12293" max="12293" width="2.6640625" style="31" customWidth="1"/>
    <col min="12294" max="12294" width="10.33203125" style="31" customWidth="1"/>
    <col min="12295" max="12544" width="9.109375" style="31"/>
    <col min="12545" max="12545" width="18.33203125" style="31" customWidth="1"/>
    <col min="12546" max="12546" width="12.88671875" style="31" bestFit="1" customWidth="1"/>
    <col min="12547" max="12547" width="2.6640625" style="31" customWidth="1"/>
    <col min="12548" max="12548" width="11.44140625" style="31" customWidth="1"/>
    <col min="12549" max="12549" width="2.6640625" style="31" customWidth="1"/>
    <col min="12550" max="12550" width="10.33203125" style="31" customWidth="1"/>
    <col min="12551" max="12800" width="9.109375" style="31"/>
    <col min="12801" max="12801" width="18.33203125" style="31" customWidth="1"/>
    <col min="12802" max="12802" width="12.88671875" style="31" bestFit="1" customWidth="1"/>
    <col min="12803" max="12803" width="2.6640625" style="31" customWidth="1"/>
    <col min="12804" max="12804" width="11.44140625" style="31" customWidth="1"/>
    <col min="12805" max="12805" width="2.6640625" style="31" customWidth="1"/>
    <col min="12806" max="12806" width="10.33203125" style="31" customWidth="1"/>
    <col min="12807" max="13056" width="9.109375" style="31"/>
    <col min="13057" max="13057" width="18.33203125" style="31" customWidth="1"/>
    <col min="13058" max="13058" width="12.88671875" style="31" bestFit="1" customWidth="1"/>
    <col min="13059" max="13059" width="2.6640625" style="31" customWidth="1"/>
    <col min="13060" max="13060" width="11.44140625" style="31" customWidth="1"/>
    <col min="13061" max="13061" width="2.6640625" style="31" customWidth="1"/>
    <col min="13062" max="13062" width="10.33203125" style="31" customWidth="1"/>
    <col min="13063" max="13312" width="9.109375" style="31"/>
    <col min="13313" max="13313" width="18.33203125" style="31" customWidth="1"/>
    <col min="13314" max="13314" width="12.88671875" style="31" bestFit="1" customWidth="1"/>
    <col min="13315" max="13315" width="2.6640625" style="31" customWidth="1"/>
    <col min="13316" max="13316" width="11.44140625" style="31" customWidth="1"/>
    <col min="13317" max="13317" width="2.6640625" style="31" customWidth="1"/>
    <col min="13318" max="13318" width="10.33203125" style="31" customWidth="1"/>
    <col min="13319" max="13568" width="9.109375" style="31"/>
    <col min="13569" max="13569" width="18.33203125" style="31" customWidth="1"/>
    <col min="13570" max="13570" width="12.88671875" style="31" bestFit="1" customWidth="1"/>
    <col min="13571" max="13571" width="2.6640625" style="31" customWidth="1"/>
    <col min="13572" max="13572" width="11.44140625" style="31" customWidth="1"/>
    <col min="13573" max="13573" width="2.6640625" style="31" customWidth="1"/>
    <col min="13574" max="13574" width="10.33203125" style="31" customWidth="1"/>
    <col min="13575" max="13824" width="9.109375" style="31"/>
    <col min="13825" max="13825" width="18.33203125" style="31" customWidth="1"/>
    <col min="13826" max="13826" width="12.88671875" style="31" bestFit="1" customWidth="1"/>
    <col min="13827" max="13827" width="2.6640625" style="31" customWidth="1"/>
    <col min="13828" max="13828" width="11.44140625" style="31" customWidth="1"/>
    <col min="13829" max="13829" width="2.6640625" style="31" customWidth="1"/>
    <col min="13830" max="13830" width="10.33203125" style="31" customWidth="1"/>
    <col min="13831" max="14080" width="9.109375" style="31"/>
    <col min="14081" max="14081" width="18.33203125" style="31" customWidth="1"/>
    <col min="14082" max="14082" width="12.88671875" style="31" bestFit="1" customWidth="1"/>
    <col min="14083" max="14083" width="2.6640625" style="31" customWidth="1"/>
    <col min="14084" max="14084" width="11.44140625" style="31" customWidth="1"/>
    <col min="14085" max="14085" width="2.6640625" style="31" customWidth="1"/>
    <col min="14086" max="14086" width="10.33203125" style="31" customWidth="1"/>
    <col min="14087" max="14336" width="9.109375" style="31"/>
    <col min="14337" max="14337" width="18.33203125" style="31" customWidth="1"/>
    <col min="14338" max="14338" width="12.88671875" style="31" bestFit="1" customWidth="1"/>
    <col min="14339" max="14339" width="2.6640625" style="31" customWidth="1"/>
    <col min="14340" max="14340" width="11.44140625" style="31" customWidth="1"/>
    <col min="14341" max="14341" width="2.6640625" style="31" customWidth="1"/>
    <col min="14342" max="14342" width="10.33203125" style="31" customWidth="1"/>
    <col min="14343" max="14592" width="9.109375" style="31"/>
    <col min="14593" max="14593" width="18.33203125" style="31" customWidth="1"/>
    <col min="14594" max="14594" width="12.88671875" style="31" bestFit="1" customWidth="1"/>
    <col min="14595" max="14595" width="2.6640625" style="31" customWidth="1"/>
    <col min="14596" max="14596" width="11.44140625" style="31" customWidth="1"/>
    <col min="14597" max="14597" width="2.6640625" style="31" customWidth="1"/>
    <col min="14598" max="14598" width="10.33203125" style="31" customWidth="1"/>
    <col min="14599" max="14848" width="9.109375" style="31"/>
    <col min="14849" max="14849" width="18.33203125" style="31" customWidth="1"/>
    <col min="14850" max="14850" width="12.88671875" style="31" bestFit="1" customWidth="1"/>
    <col min="14851" max="14851" width="2.6640625" style="31" customWidth="1"/>
    <col min="14852" max="14852" width="11.44140625" style="31" customWidth="1"/>
    <col min="14853" max="14853" width="2.6640625" style="31" customWidth="1"/>
    <col min="14854" max="14854" width="10.33203125" style="31" customWidth="1"/>
    <col min="14855" max="15104" width="9.109375" style="31"/>
    <col min="15105" max="15105" width="18.33203125" style="31" customWidth="1"/>
    <col min="15106" max="15106" width="12.88671875" style="31" bestFit="1" customWidth="1"/>
    <col min="15107" max="15107" width="2.6640625" style="31" customWidth="1"/>
    <col min="15108" max="15108" width="11.44140625" style="31" customWidth="1"/>
    <col min="15109" max="15109" width="2.6640625" style="31" customWidth="1"/>
    <col min="15110" max="15110" width="10.33203125" style="31" customWidth="1"/>
    <col min="15111" max="15360" width="9.109375" style="31"/>
    <col min="15361" max="15361" width="18.33203125" style="31" customWidth="1"/>
    <col min="15362" max="15362" width="12.88671875" style="31" bestFit="1" customWidth="1"/>
    <col min="15363" max="15363" width="2.6640625" style="31" customWidth="1"/>
    <col min="15364" max="15364" width="11.44140625" style="31" customWidth="1"/>
    <col min="15365" max="15365" width="2.6640625" style="31" customWidth="1"/>
    <col min="15366" max="15366" width="10.33203125" style="31" customWidth="1"/>
    <col min="15367" max="15616" width="9.109375" style="31"/>
    <col min="15617" max="15617" width="18.33203125" style="31" customWidth="1"/>
    <col min="15618" max="15618" width="12.88671875" style="31" bestFit="1" customWidth="1"/>
    <col min="15619" max="15619" width="2.6640625" style="31" customWidth="1"/>
    <col min="15620" max="15620" width="11.44140625" style="31" customWidth="1"/>
    <col min="15621" max="15621" width="2.6640625" style="31" customWidth="1"/>
    <col min="15622" max="15622" width="10.33203125" style="31" customWidth="1"/>
    <col min="15623" max="15872" width="9.109375" style="31"/>
    <col min="15873" max="15873" width="18.33203125" style="31" customWidth="1"/>
    <col min="15874" max="15874" width="12.88671875" style="31" bestFit="1" customWidth="1"/>
    <col min="15875" max="15875" width="2.6640625" style="31" customWidth="1"/>
    <col min="15876" max="15876" width="11.44140625" style="31" customWidth="1"/>
    <col min="15877" max="15877" width="2.6640625" style="31" customWidth="1"/>
    <col min="15878" max="15878" width="10.33203125" style="31" customWidth="1"/>
    <col min="15879" max="16128" width="9.109375" style="31"/>
    <col min="16129" max="16129" width="18.33203125" style="31" customWidth="1"/>
    <col min="16130" max="16130" width="12.88671875" style="31" bestFit="1" customWidth="1"/>
    <col min="16131" max="16131" width="2.6640625" style="31" customWidth="1"/>
    <col min="16132" max="16132" width="11.44140625" style="31" customWidth="1"/>
    <col min="16133" max="16133" width="2.6640625" style="31" customWidth="1"/>
    <col min="16134" max="16134" width="10.33203125" style="31" customWidth="1"/>
    <col min="16135" max="16384" width="9.109375" style="31"/>
  </cols>
  <sheetData>
    <row r="1" spans="1:6" ht="15" thickBot="1" x14ac:dyDescent="0.35">
      <c r="A1" s="120" t="s">
        <v>195</v>
      </c>
      <c r="B1" s="120"/>
      <c r="C1" s="120"/>
      <c r="D1" s="120"/>
      <c r="E1" s="120"/>
      <c r="F1" s="120"/>
    </row>
    <row r="2" spans="1:6" ht="43.2" x14ac:dyDescent="0.3">
      <c r="A2" s="62" t="s">
        <v>8</v>
      </c>
      <c r="B2" s="70" t="s">
        <v>101</v>
      </c>
      <c r="C2" s="70"/>
      <c r="D2" s="70" t="s">
        <v>102</v>
      </c>
      <c r="E2" s="70"/>
      <c r="F2" s="70" t="s">
        <v>71</v>
      </c>
    </row>
    <row r="3" spans="1:6" x14ac:dyDescent="0.3">
      <c r="B3" s="113" t="s">
        <v>72</v>
      </c>
      <c r="C3" s="113"/>
      <c r="D3" s="113"/>
      <c r="F3" s="96" t="s">
        <v>73</v>
      </c>
    </row>
    <row r="5" spans="1:6" x14ac:dyDescent="0.3">
      <c r="A5" s="99" t="s">
        <v>196</v>
      </c>
      <c r="B5" s="10">
        <v>433</v>
      </c>
      <c r="C5" s="10"/>
      <c r="D5" s="11" t="s">
        <v>120</v>
      </c>
      <c r="F5" s="16">
        <f t="shared" ref="F5:F12" si="0">B5/D5*100</f>
        <v>56.088082901554401</v>
      </c>
    </row>
    <row r="6" spans="1:6" x14ac:dyDescent="0.3">
      <c r="A6" s="99" t="s">
        <v>197</v>
      </c>
      <c r="B6" s="10">
        <v>560</v>
      </c>
      <c r="C6" s="10"/>
      <c r="D6" s="10">
        <v>883</v>
      </c>
      <c r="F6" s="16">
        <f t="shared" si="0"/>
        <v>63.42015855039638</v>
      </c>
    </row>
    <row r="7" spans="1:6" x14ac:dyDescent="0.3">
      <c r="A7" s="71">
        <v>1987</v>
      </c>
      <c r="B7" s="10">
        <v>913</v>
      </c>
      <c r="C7" s="10"/>
      <c r="D7" s="10">
        <v>1453</v>
      </c>
      <c r="F7" s="16">
        <f t="shared" si="0"/>
        <v>62.83551273227804</v>
      </c>
    </row>
    <row r="8" spans="1:6" x14ac:dyDescent="0.3">
      <c r="A8" s="71">
        <v>1992</v>
      </c>
      <c r="B8" s="10">
        <v>920</v>
      </c>
      <c r="C8" s="10"/>
      <c r="D8" s="10">
        <v>1781</v>
      </c>
      <c r="F8" s="16">
        <f t="shared" si="0"/>
        <v>51.656372824256039</v>
      </c>
    </row>
    <row r="9" spans="1:6" x14ac:dyDescent="0.3">
      <c r="A9" s="71">
        <v>1997</v>
      </c>
      <c r="B9" s="10">
        <v>907</v>
      </c>
      <c r="C9" s="10"/>
      <c r="D9" s="10">
        <f>(1076529+60295+60124+29425+228266+35775+434721)/1000</f>
        <v>1925.135</v>
      </c>
      <c r="F9" s="16">
        <f t="shared" si="0"/>
        <v>47.113579047703148</v>
      </c>
    </row>
    <row r="10" spans="1:6" x14ac:dyDescent="0.3">
      <c r="A10" s="72">
        <v>2002</v>
      </c>
      <c r="B10" s="16">
        <f>1073+25+6</f>
        <v>1104</v>
      </c>
      <c r="C10" s="16"/>
      <c r="D10" s="20" t="s">
        <v>121</v>
      </c>
      <c r="E10" s="64"/>
      <c r="F10" s="16">
        <f t="shared" si="0"/>
        <v>52.173913043478258</v>
      </c>
    </row>
    <row r="11" spans="1:6" x14ac:dyDescent="0.3">
      <c r="A11" s="72">
        <v>2007</v>
      </c>
      <c r="B11" s="16">
        <v>1027</v>
      </c>
      <c r="C11" s="16"/>
      <c r="D11" s="17">
        <v>2420</v>
      </c>
      <c r="E11" s="64"/>
      <c r="F11" s="16">
        <f>B11/D11*100</f>
        <v>42.438016528925623</v>
      </c>
    </row>
    <row r="12" spans="1:6" x14ac:dyDescent="0.3">
      <c r="A12" s="62">
        <v>2012</v>
      </c>
      <c r="B12" s="12">
        <v>1125.3489999999999</v>
      </c>
      <c r="C12" s="12"/>
      <c r="D12" s="19">
        <v>2620.5810000000001</v>
      </c>
      <c r="E12" s="47"/>
      <c r="F12" s="12">
        <f t="shared" si="0"/>
        <v>42.942729112360958</v>
      </c>
    </row>
    <row r="13" spans="1:6" ht="15" x14ac:dyDescent="0.3">
      <c r="A13" s="125" t="s">
        <v>198</v>
      </c>
      <c r="B13" s="125"/>
      <c r="C13" s="125"/>
      <c r="D13" s="125"/>
      <c r="E13" s="125"/>
      <c r="F13" s="125"/>
    </row>
    <row r="14" spans="1:6" ht="15" x14ac:dyDescent="0.3">
      <c r="A14" s="54" t="s">
        <v>199</v>
      </c>
    </row>
    <row r="15" spans="1:6" x14ac:dyDescent="0.3">
      <c r="A15" s="50"/>
      <c r="B15" s="50"/>
      <c r="C15" s="50"/>
      <c r="D15" s="50"/>
      <c r="E15" s="50"/>
      <c r="F15" s="50"/>
    </row>
    <row r="16" spans="1:6" x14ac:dyDescent="0.3">
      <c r="A16" s="67"/>
      <c r="B16" s="57"/>
      <c r="C16" s="57"/>
      <c r="D16" s="57"/>
      <c r="E16" s="57"/>
      <c r="F16" s="57"/>
    </row>
    <row r="17" spans="1:8" x14ac:dyDescent="0.3">
      <c r="A17" s="56"/>
      <c r="B17" s="57"/>
      <c r="C17" s="57"/>
      <c r="D17" s="57"/>
      <c r="E17" s="57"/>
      <c r="F17" s="57"/>
      <c r="G17" s="57"/>
      <c r="H17" s="57"/>
    </row>
    <row r="18" spans="1:8" x14ac:dyDescent="0.3">
      <c r="A18" s="56"/>
      <c r="B18" s="57"/>
      <c r="C18" s="57"/>
      <c r="D18" s="57"/>
      <c r="E18" s="57"/>
      <c r="F18" s="61"/>
    </row>
  </sheetData>
  <mergeCells count="3">
    <mergeCell ref="A1:F1"/>
    <mergeCell ref="B3:D3"/>
    <mergeCell ref="A13:F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B1" workbookViewId="0">
      <selection activeCell="D26" sqref="D26"/>
    </sheetView>
  </sheetViews>
  <sheetFormatPr defaultRowHeight="13.8" x14ac:dyDescent="0.25"/>
  <cols>
    <col min="1" max="1" width="24.6640625" style="2" customWidth="1"/>
    <col min="2" max="2" width="9.109375" style="3"/>
    <col min="3" max="3" width="15.109375" style="2" customWidth="1"/>
    <col min="4" max="6" width="14.109375" style="2" customWidth="1"/>
    <col min="7" max="8" width="14.33203125" style="2" customWidth="1"/>
    <col min="9" max="256" width="9.109375" style="2"/>
    <col min="257" max="257" width="24.6640625" style="2" customWidth="1"/>
    <col min="258" max="258" width="9.109375" style="2"/>
    <col min="259" max="259" width="15.109375" style="2" customWidth="1"/>
    <col min="260" max="262" width="14.109375" style="2" customWidth="1"/>
    <col min="263" max="264" width="14.33203125" style="2" customWidth="1"/>
    <col min="265" max="512" width="9.109375" style="2"/>
    <col min="513" max="513" width="24.6640625" style="2" customWidth="1"/>
    <col min="514" max="514" width="9.109375" style="2"/>
    <col min="515" max="515" width="15.109375" style="2" customWidth="1"/>
    <col min="516" max="518" width="14.109375" style="2" customWidth="1"/>
    <col min="519" max="520" width="14.33203125" style="2" customWidth="1"/>
    <col min="521" max="768" width="9.109375" style="2"/>
    <col min="769" max="769" width="24.6640625" style="2" customWidth="1"/>
    <col min="770" max="770" width="9.109375" style="2"/>
    <col min="771" max="771" width="15.109375" style="2" customWidth="1"/>
    <col min="772" max="774" width="14.109375" style="2" customWidth="1"/>
    <col min="775" max="776" width="14.33203125" style="2" customWidth="1"/>
    <col min="777" max="1024" width="9.109375" style="2"/>
    <col min="1025" max="1025" width="24.6640625" style="2" customWidth="1"/>
    <col min="1026" max="1026" width="9.109375" style="2"/>
    <col min="1027" max="1027" width="15.109375" style="2" customWidth="1"/>
    <col min="1028" max="1030" width="14.109375" style="2" customWidth="1"/>
    <col min="1031" max="1032" width="14.33203125" style="2" customWidth="1"/>
    <col min="1033" max="1280" width="9.109375" style="2"/>
    <col min="1281" max="1281" width="24.6640625" style="2" customWidth="1"/>
    <col min="1282" max="1282" width="9.109375" style="2"/>
    <col min="1283" max="1283" width="15.109375" style="2" customWidth="1"/>
    <col min="1284" max="1286" width="14.109375" style="2" customWidth="1"/>
    <col min="1287" max="1288" width="14.33203125" style="2" customWidth="1"/>
    <col min="1289" max="1536" width="9.109375" style="2"/>
    <col min="1537" max="1537" width="24.6640625" style="2" customWidth="1"/>
    <col min="1538" max="1538" width="9.109375" style="2"/>
    <col min="1539" max="1539" width="15.109375" style="2" customWidth="1"/>
    <col min="1540" max="1542" width="14.109375" style="2" customWidth="1"/>
    <col min="1543" max="1544" width="14.33203125" style="2" customWidth="1"/>
    <col min="1545" max="1792" width="9.109375" style="2"/>
    <col min="1793" max="1793" width="24.6640625" style="2" customWidth="1"/>
    <col min="1794" max="1794" width="9.109375" style="2"/>
    <col min="1795" max="1795" width="15.109375" style="2" customWidth="1"/>
    <col min="1796" max="1798" width="14.109375" style="2" customWidth="1"/>
    <col min="1799" max="1800" width="14.33203125" style="2" customWidth="1"/>
    <col min="1801" max="2048" width="9.109375" style="2"/>
    <col min="2049" max="2049" width="24.6640625" style="2" customWidth="1"/>
    <col min="2050" max="2050" width="9.109375" style="2"/>
    <col min="2051" max="2051" width="15.109375" style="2" customWidth="1"/>
    <col min="2052" max="2054" width="14.109375" style="2" customWidth="1"/>
    <col min="2055" max="2056" width="14.33203125" style="2" customWidth="1"/>
    <col min="2057" max="2304" width="9.109375" style="2"/>
    <col min="2305" max="2305" width="24.6640625" style="2" customWidth="1"/>
    <col min="2306" max="2306" width="9.109375" style="2"/>
    <col min="2307" max="2307" width="15.109375" style="2" customWidth="1"/>
    <col min="2308" max="2310" width="14.109375" style="2" customWidth="1"/>
    <col min="2311" max="2312" width="14.33203125" style="2" customWidth="1"/>
    <col min="2313" max="2560" width="9.109375" style="2"/>
    <col min="2561" max="2561" width="24.6640625" style="2" customWidth="1"/>
    <col min="2562" max="2562" width="9.109375" style="2"/>
    <col min="2563" max="2563" width="15.109375" style="2" customWidth="1"/>
    <col min="2564" max="2566" width="14.109375" style="2" customWidth="1"/>
    <col min="2567" max="2568" width="14.33203125" style="2" customWidth="1"/>
    <col min="2569" max="2816" width="9.109375" style="2"/>
    <col min="2817" max="2817" width="24.6640625" style="2" customWidth="1"/>
    <col min="2818" max="2818" width="9.109375" style="2"/>
    <col min="2819" max="2819" width="15.109375" style="2" customWidth="1"/>
    <col min="2820" max="2822" width="14.109375" style="2" customWidth="1"/>
    <col min="2823" max="2824" width="14.33203125" style="2" customWidth="1"/>
    <col min="2825" max="3072" width="9.109375" style="2"/>
    <col min="3073" max="3073" width="24.6640625" style="2" customWidth="1"/>
    <col min="3074" max="3074" width="9.109375" style="2"/>
    <col min="3075" max="3075" width="15.109375" style="2" customWidth="1"/>
    <col min="3076" max="3078" width="14.109375" style="2" customWidth="1"/>
    <col min="3079" max="3080" width="14.33203125" style="2" customWidth="1"/>
    <col min="3081" max="3328" width="9.109375" style="2"/>
    <col min="3329" max="3329" width="24.6640625" style="2" customWidth="1"/>
    <col min="3330" max="3330" width="9.109375" style="2"/>
    <col min="3331" max="3331" width="15.109375" style="2" customWidth="1"/>
    <col min="3332" max="3334" width="14.109375" style="2" customWidth="1"/>
    <col min="3335" max="3336" width="14.33203125" style="2" customWidth="1"/>
    <col min="3337" max="3584" width="9.109375" style="2"/>
    <col min="3585" max="3585" width="24.6640625" style="2" customWidth="1"/>
    <col min="3586" max="3586" width="9.109375" style="2"/>
    <col min="3587" max="3587" width="15.109375" style="2" customWidth="1"/>
    <col min="3588" max="3590" width="14.109375" style="2" customWidth="1"/>
    <col min="3591" max="3592" width="14.33203125" style="2" customWidth="1"/>
    <col min="3593" max="3840" width="9.109375" style="2"/>
    <col min="3841" max="3841" width="24.6640625" style="2" customWidth="1"/>
    <col min="3842" max="3842" width="9.109375" style="2"/>
    <col min="3843" max="3843" width="15.109375" style="2" customWidth="1"/>
    <col min="3844" max="3846" width="14.109375" style="2" customWidth="1"/>
    <col min="3847" max="3848" width="14.33203125" style="2" customWidth="1"/>
    <col min="3849" max="4096" width="9.109375" style="2"/>
    <col min="4097" max="4097" width="24.6640625" style="2" customWidth="1"/>
    <col min="4098" max="4098" width="9.109375" style="2"/>
    <col min="4099" max="4099" width="15.109375" style="2" customWidth="1"/>
    <col min="4100" max="4102" width="14.109375" style="2" customWidth="1"/>
    <col min="4103" max="4104" width="14.33203125" style="2" customWidth="1"/>
    <col min="4105" max="4352" width="9.109375" style="2"/>
    <col min="4353" max="4353" width="24.6640625" style="2" customWidth="1"/>
    <col min="4354" max="4354" width="9.109375" style="2"/>
    <col min="4355" max="4355" width="15.109375" style="2" customWidth="1"/>
    <col min="4356" max="4358" width="14.109375" style="2" customWidth="1"/>
    <col min="4359" max="4360" width="14.33203125" style="2" customWidth="1"/>
    <col min="4361" max="4608" width="9.109375" style="2"/>
    <col min="4609" max="4609" width="24.6640625" style="2" customWidth="1"/>
    <col min="4610" max="4610" width="9.109375" style="2"/>
    <col min="4611" max="4611" width="15.109375" style="2" customWidth="1"/>
    <col min="4612" max="4614" width="14.109375" style="2" customWidth="1"/>
    <col min="4615" max="4616" width="14.33203125" style="2" customWidth="1"/>
    <col min="4617" max="4864" width="9.109375" style="2"/>
    <col min="4865" max="4865" width="24.6640625" style="2" customWidth="1"/>
    <col min="4866" max="4866" width="9.109375" style="2"/>
    <col min="4867" max="4867" width="15.109375" style="2" customWidth="1"/>
    <col min="4868" max="4870" width="14.109375" style="2" customWidth="1"/>
    <col min="4871" max="4872" width="14.33203125" style="2" customWidth="1"/>
    <col min="4873" max="5120" width="9.109375" style="2"/>
    <col min="5121" max="5121" width="24.6640625" style="2" customWidth="1"/>
    <col min="5122" max="5122" width="9.109375" style="2"/>
    <col min="5123" max="5123" width="15.109375" style="2" customWidth="1"/>
    <col min="5124" max="5126" width="14.109375" style="2" customWidth="1"/>
    <col min="5127" max="5128" width="14.33203125" style="2" customWidth="1"/>
    <col min="5129" max="5376" width="9.109375" style="2"/>
    <col min="5377" max="5377" width="24.6640625" style="2" customWidth="1"/>
    <col min="5378" max="5378" width="9.109375" style="2"/>
    <col min="5379" max="5379" width="15.109375" style="2" customWidth="1"/>
    <col min="5380" max="5382" width="14.109375" style="2" customWidth="1"/>
    <col min="5383" max="5384" width="14.33203125" style="2" customWidth="1"/>
    <col min="5385" max="5632" width="9.109375" style="2"/>
    <col min="5633" max="5633" width="24.6640625" style="2" customWidth="1"/>
    <col min="5634" max="5634" width="9.109375" style="2"/>
    <col min="5635" max="5635" width="15.109375" style="2" customWidth="1"/>
    <col min="5636" max="5638" width="14.109375" style="2" customWidth="1"/>
    <col min="5639" max="5640" width="14.33203125" style="2" customWidth="1"/>
    <col min="5641" max="5888" width="9.109375" style="2"/>
    <col min="5889" max="5889" width="24.6640625" style="2" customWidth="1"/>
    <col min="5890" max="5890" width="9.109375" style="2"/>
    <col min="5891" max="5891" width="15.109375" style="2" customWidth="1"/>
    <col min="5892" max="5894" width="14.109375" style="2" customWidth="1"/>
    <col min="5895" max="5896" width="14.33203125" style="2" customWidth="1"/>
    <col min="5897" max="6144" width="9.109375" style="2"/>
    <col min="6145" max="6145" width="24.6640625" style="2" customWidth="1"/>
    <col min="6146" max="6146" width="9.109375" style="2"/>
    <col min="6147" max="6147" width="15.109375" style="2" customWidth="1"/>
    <col min="6148" max="6150" width="14.109375" style="2" customWidth="1"/>
    <col min="6151" max="6152" width="14.33203125" style="2" customWidth="1"/>
    <col min="6153" max="6400" width="9.109375" style="2"/>
    <col min="6401" max="6401" width="24.6640625" style="2" customWidth="1"/>
    <col min="6402" max="6402" width="9.109375" style="2"/>
    <col min="6403" max="6403" width="15.109375" style="2" customWidth="1"/>
    <col min="6404" max="6406" width="14.109375" style="2" customWidth="1"/>
    <col min="6407" max="6408" width="14.33203125" style="2" customWidth="1"/>
    <col min="6409" max="6656" width="9.109375" style="2"/>
    <col min="6657" max="6657" width="24.6640625" style="2" customWidth="1"/>
    <col min="6658" max="6658" width="9.109375" style="2"/>
    <col min="6659" max="6659" width="15.109375" style="2" customWidth="1"/>
    <col min="6660" max="6662" width="14.109375" style="2" customWidth="1"/>
    <col min="6663" max="6664" width="14.33203125" style="2" customWidth="1"/>
    <col min="6665" max="6912" width="9.109375" style="2"/>
    <col min="6913" max="6913" width="24.6640625" style="2" customWidth="1"/>
    <col min="6914" max="6914" width="9.109375" style="2"/>
    <col min="6915" max="6915" width="15.109375" style="2" customWidth="1"/>
    <col min="6916" max="6918" width="14.109375" style="2" customWidth="1"/>
    <col min="6919" max="6920" width="14.33203125" style="2" customWidth="1"/>
    <col min="6921" max="7168" width="9.109375" style="2"/>
    <col min="7169" max="7169" width="24.6640625" style="2" customWidth="1"/>
    <col min="7170" max="7170" width="9.109375" style="2"/>
    <col min="7171" max="7171" width="15.109375" style="2" customWidth="1"/>
    <col min="7172" max="7174" width="14.109375" style="2" customWidth="1"/>
    <col min="7175" max="7176" width="14.33203125" style="2" customWidth="1"/>
    <col min="7177" max="7424" width="9.109375" style="2"/>
    <col min="7425" max="7425" width="24.6640625" style="2" customWidth="1"/>
    <col min="7426" max="7426" width="9.109375" style="2"/>
    <col min="7427" max="7427" width="15.109375" style="2" customWidth="1"/>
    <col min="7428" max="7430" width="14.109375" style="2" customWidth="1"/>
    <col min="7431" max="7432" width="14.33203125" style="2" customWidth="1"/>
    <col min="7433" max="7680" width="9.109375" style="2"/>
    <col min="7681" max="7681" width="24.6640625" style="2" customWidth="1"/>
    <col min="7682" max="7682" width="9.109375" style="2"/>
    <col min="7683" max="7683" width="15.109375" style="2" customWidth="1"/>
    <col min="7684" max="7686" width="14.109375" style="2" customWidth="1"/>
    <col min="7687" max="7688" width="14.33203125" style="2" customWidth="1"/>
    <col min="7689" max="7936" width="9.109375" style="2"/>
    <col min="7937" max="7937" width="24.6640625" style="2" customWidth="1"/>
    <col min="7938" max="7938" width="9.109375" style="2"/>
    <col min="7939" max="7939" width="15.109375" style="2" customWidth="1"/>
    <col min="7940" max="7942" width="14.109375" style="2" customWidth="1"/>
    <col min="7943" max="7944" width="14.33203125" style="2" customWidth="1"/>
    <col min="7945" max="8192" width="9.109375" style="2"/>
    <col min="8193" max="8193" width="24.6640625" style="2" customWidth="1"/>
    <col min="8194" max="8194" width="9.109375" style="2"/>
    <col min="8195" max="8195" width="15.109375" style="2" customWidth="1"/>
    <col min="8196" max="8198" width="14.109375" style="2" customWidth="1"/>
    <col min="8199" max="8200" width="14.33203125" style="2" customWidth="1"/>
    <col min="8201" max="8448" width="9.109375" style="2"/>
    <col min="8449" max="8449" width="24.6640625" style="2" customWidth="1"/>
    <col min="8450" max="8450" width="9.109375" style="2"/>
    <col min="8451" max="8451" width="15.109375" style="2" customWidth="1"/>
    <col min="8452" max="8454" width="14.109375" style="2" customWidth="1"/>
    <col min="8455" max="8456" width="14.33203125" style="2" customWidth="1"/>
    <col min="8457" max="8704" width="9.109375" style="2"/>
    <col min="8705" max="8705" width="24.6640625" style="2" customWidth="1"/>
    <col min="8706" max="8706" width="9.109375" style="2"/>
    <col min="8707" max="8707" width="15.109375" style="2" customWidth="1"/>
    <col min="8708" max="8710" width="14.109375" style="2" customWidth="1"/>
    <col min="8711" max="8712" width="14.33203125" style="2" customWidth="1"/>
    <col min="8713" max="8960" width="9.109375" style="2"/>
    <col min="8961" max="8961" width="24.6640625" style="2" customWidth="1"/>
    <col min="8962" max="8962" width="9.109375" style="2"/>
    <col min="8963" max="8963" width="15.109375" style="2" customWidth="1"/>
    <col min="8964" max="8966" width="14.109375" style="2" customWidth="1"/>
    <col min="8967" max="8968" width="14.33203125" style="2" customWidth="1"/>
    <col min="8969" max="9216" width="9.109375" style="2"/>
    <col min="9217" max="9217" width="24.6640625" style="2" customWidth="1"/>
    <col min="9218" max="9218" width="9.109375" style="2"/>
    <col min="9219" max="9219" width="15.109375" style="2" customWidth="1"/>
    <col min="9220" max="9222" width="14.109375" style="2" customWidth="1"/>
    <col min="9223" max="9224" width="14.33203125" style="2" customWidth="1"/>
    <col min="9225" max="9472" width="9.109375" style="2"/>
    <col min="9473" max="9473" width="24.6640625" style="2" customWidth="1"/>
    <col min="9474" max="9474" width="9.109375" style="2"/>
    <col min="9475" max="9475" width="15.109375" style="2" customWidth="1"/>
    <col min="9476" max="9478" width="14.109375" style="2" customWidth="1"/>
    <col min="9479" max="9480" width="14.33203125" style="2" customWidth="1"/>
    <col min="9481" max="9728" width="9.109375" style="2"/>
    <col min="9729" max="9729" width="24.6640625" style="2" customWidth="1"/>
    <col min="9730" max="9730" width="9.109375" style="2"/>
    <col min="9731" max="9731" width="15.109375" style="2" customWidth="1"/>
    <col min="9732" max="9734" width="14.109375" style="2" customWidth="1"/>
    <col min="9735" max="9736" width="14.33203125" style="2" customWidth="1"/>
    <col min="9737" max="9984" width="9.109375" style="2"/>
    <col min="9985" max="9985" width="24.6640625" style="2" customWidth="1"/>
    <col min="9986" max="9986" width="9.109375" style="2"/>
    <col min="9987" max="9987" width="15.109375" style="2" customWidth="1"/>
    <col min="9988" max="9990" width="14.109375" style="2" customWidth="1"/>
    <col min="9991" max="9992" width="14.33203125" style="2" customWidth="1"/>
    <col min="9993" max="10240" width="9.109375" style="2"/>
    <col min="10241" max="10241" width="24.6640625" style="2" customWidth="1"/>
    <col min="10242" max="10242" width="9.109375" style="2"/>
    <col min="10243" max="10243" width="15.109375" style="2" customWidth="1"/>
    <col min="10244" max="10246" width="14.109375" style="2" customWidth="1"/>
    <col min="10247" max="10248" width="14.33203125" style="2" customWidth="1"/>
    <col min="10249" max="10496" width="9.109375" style="2"/>
    <col min="10497" max="10497" width="24.6640625" style="2" customWidth="1"/>
    <col min="10498" max="10498" width="9.109375" style="2"/>
    <col min="10499" max="10499" width="15.109375" style="2" customWidth="1"/>
    <col min="10500" max="10502" width="14.109375" style="2" customWidth="1"/>
    <col min="10503" max="10504" width="14.33203125" style="2" customWidth="1"/>
    <col min="10505" max="10752" width="9.109375" style="2"/>
    <col min="10753" max="10753" width="24.6640625" style="2" customWidth="1"/>
    <col min="10754" max="10754" width="9.109375" style="2"/>
    <col min="10755" max="10755" width="15.109375" style="2" customWidth="1"/>
    <col min="10756" max="10758" width="14.109375" style="2" customWidth="1"/>
    <col min="10759" max="10760" width="14.33203125" style="2" customWidth="1"/>
    <col min="10761" max="11008" width="9.109375" style="2"/>
    <col min="11009" max="11009" width="24.6640625" style="2" customWidth="1"/>
    <col min="11010" max="11010" width="9.109375" style="2"/>
    <col min="11011" max="11011" width="15.109375" style="2" customWidth="1"/>
    <col min="11012" max="11014" width="14.109375" style="2" customWidth="1"/>
    <col min="11015" max="11016" width="14.33203125" style="2" customWidth="1"/>
    <col min="11017" max="11264" width="9.109375" style="2"/>
    <col min="11265" max="11265" width="24.6640625" style="2" customWidth="1"/>
    <col min="11266" max="11266" width="9.109375" style="2"/>
    <col min="11267" max="11267" width="15.109375" style="2" customWidth="1"/>
    <col min="11268" max="11270" width="14.109375" style="2" customWidth="1"/>
    <col min="11271" max="11272" width="14.33203125" style="2" customWidth="1"/>
    <col min="11273" max="11520" width="9.109375" style="2"/>
    <col min="11521" max="11521" width="24.6640625" style="2" customWidth="1"/>
    <col min="11522" max="11522" width="9.109375" style="2"/>
    <col min="11523" max="11523" width="15.109375" style="2" customWidth="1"/>
    <col min="11524" max="11526" width="14.109375" style="2" customWidth="1"/>
    <col min="11527" max="11528" width="14.33203125" style="2" customWidth="1"/>
    <col min="11529" max="11776" width="9.109375" style="2"/>
    <col min="11777" max="11777" width="24.6640625" style="2" customWidth="1"/>
    <col min="11778" max="11778" width="9.109375" style="2"/>
    <col min="11779" max="11779" width="15.109375" style="2" customWidth="1"/>
    <col min="11780" max="11782" width="14.109375" style="2" customWidth="1"/>
    <col min="11783" max="11784" width="14.33203125" style="2" customWidth="1"/>
    <col min="11785" max="12032" width="9.109375" style="2"/>
    <col min="12033" max="12033" width="24.6640625" style="2" customWidth="1"/>
    <col min="12034" max="12034" width="9.109375" style="2"/>
    <col min="12035" max="12035" width="15.109375" style="2" customWidth="1"/>
    <col min="12036" max="12038" width="14.109375" style="2" customWidth="1"/>
    <col min="12039" max="12040" width="14.33203125" style="2" customWidth="1"/>
    <col min="12041" max="12288" width="9.109375" style="2"/>
    <col min="12289" max="12289" width="24.6640625" style="2" customWidth="1"/>
    <col min="12290" max="12290" width="9.109375" style="2"/>
    <col min="12291" max="12291" width="15.109375" style="2" customWidth="1"/>
    <col min="12292" max="12294" width="14.109375" style="2" customWidth="1"/>
    <col min="12295" max="12296" width="14.33203125" style="2" customWidth="1"/>
    <col min="12297" max="12544" width="9.109375" style="2"/>
    <col min="12545" max="12545" width="24.6640625" style="2" customWidth="1"/>
    <col min="12546" max="12546" width="9.109375" style="2"/>
    <col min="12547" max="12547" width="15.109375" style="2" customWidth="1"/>
    <col min="12548" max="12550" width="14.109375" style="2" customWidth="1"/>
    <col min="12551" max="12552" width="14.33203125" style="2" customWidth="1"/>
    <col min="12553" max="12800" width="9.109375" style="2"/>
    <col min="12801" max="12801" width="24.6640625" style="2" customWidth="1"/>
    <col min="12802" max="12802" width="9.109375" style="2"/>
    <col min="12803" max="12803" width="15.109375" style="2" customWidth="1"/>
    <col min="12804" max="12806" width="14.109375" style="2" customWidth="1"/>
    <col min="12807" max="12808" width="14.33203125" style="2" customWidth="1"/>
    <col min="12809" max="13056" width="9.109375" style="2"/>
    <col min="13057" max="13057" width="24.6640625" style="2" customWidth="1"/>
    <col min="13058" max="13058" width="9.109375" style="2"/>
    <col min="13059" max="13059" width="15.109375" style="2" customWidth="1"/>
    <col min="13060" max="13062" width="14.109375" style="2" customWidth="1"/>
    <col min="13063" max="13064" width="14.33203125" style="2" customWidth="1"/>
    <col min="13065" max="13312" width="9.109375" style="2"/>
    <col min="13313" max="13313" width="24.6640625" style="2" customWidth="1"/>
    <col min="13314" max="13314" width="9.109375" style="2"/>
    <col min="13315" max="13315" width="15.109375" style="2" customWidth="1"/>
    <col min="13316" max="13318" width="14.109375" style="2" customWidth="1"/>
    <col min="13319" max="13320" width="14.33203125" style="2" customWidth="1"/>
    <col min="13321" max="13568" width="9.109375" style="2"/>
    <col min="13569" max="13569" width="24.6640625" style="2" customWidth="1"/>
    <col min="13570" max="13570" width="9.109375" style="2"/>
    <col min="13571" max="13571" width="15.109375" style="2" customWidth="1"/>
    <col min="13572" max="13574" width="14.109375" style="2" customWidth="1"/>
    <col min="13575" max="13576" width="14.33203125" style="2" customWidth="1"/>
    <col min="13577" max="13824" width="9.109375" style="2"/>
    <col min="13825" max="13825" width="24.6640625" style="2" customWidth="1"/>
    <col min="13826" max="13826" width="9.109375" style="2"/>
    <col min="13827" max="13827" width="15.109375" style="2" customWidth="1"/>
    <col min="13828" max="13830" width="14.109375" style="2" customWidth="1"/>
    <col min="13831" max="13832" width="14.33203125" style="2" customWidth="1"/>
    <col min="13833" max="14080" width="9.109375" style="2"/>
    <col min="14081" max="14081" width="24.6640625" style="2" customWidth="1"/>
    <col min="14082" max="14082" width="9.109375" style="2"/>
    <col min="14083" max="14083" width="15.109375" style="2" customWidth="1"/>
    <col min="14084" max="14086" width="14.109375" style="2" customWidth="1"/>
    <col min="14087" max="14088" width="14.33203125" style="2" customWidth="1"/>
    <col min="14089" max="14336" width="9.109375" style="2"/>
    <col min="14337" max="14337" width="24.6640625" style="2" customWidth="1"/>
    <col min="14338" max="14338" width="9.109375" style="2"/>
    <col min="14339" max="14339" width="15.109375" style="2" customWidth="1"/>
    <col min="14340" max="14342" width="14.109375" style="2" customWidth="1"/>
    <col min="14343" max="14344" width="14.33203125" style="2" customWidth="1"/>
    <col min="14345" max="14592" width="9.109375" style="2"/>
    <col min="14593" max="14593" width="24.6640625" style="2" customWidth="1"/>
    <col min="14594" max="14594" width="9.109375" style="2"/>
    <col min="14595" max="14595" width="15.109375" style="2" customWidth="1"/>
    <col min="14596" max="14598" width="14.109375" style="2" customWidth="1"/>
    <col min="14599" max="14600" width="14.33203125" style="2" customWidth="1"/>
    <col min="14601" max="14848" width="9.109375" style="2"/>
    <col min="14849" max="14849" width="24.6640625" style="2" customWidth="1"/>
    <col min="14850" max="14850" width="9.109375" style="2"/>
    <col min="14851" max="14851" width="15.109375" style="2" customWidth="1"/>
    <col min="14852" max="14854" width="14.109375" style="2" customWidth="1"/>
    <col min="14855" max="14856" width="14.33203125" style="2" customWidth="1"/>
    <col min="14857" max="15104" width="9.109375" style="2"/>
    <col min="15105" max="15105" width="24.6640625" style="2" customWidth="1"/>
    <col min="15106" max="15106" width="9.109375" style="2"/>
    <col min="15107" max="15107" width="15.109375" style="2" customWidth="1"/>
    <col min="15108" max="15110" width="14.109375" style="2" customWidth="1"/>
    <col min="15111" max="15112" width="14.33203125" style="2" customWidth="1"/>
    <col min="15113" max="15360" width="9.109375" style="2"/>
    <col min="15361" max="15361" width="24.6640625" style="2" customWidth="1"/>
    <col min="15362" max="15362" width="9.109375" style="2"/>
    <col min="15363" max="15363" width="15.109375" style="2" customWidth="1"/>
    <col min="15364" max="15366" width="14.109375" style="2" customWidth="1"/>
    <col min="15367" max="15368" width="14.33203125" style="2" customWidth="1"/>
    <col min="15369" max="15616" width="9.109375" style="2"/>
    <col min="15617" max="15617" width="24.6640625" style="2" customWidth="1"/>
    <col min="15618" max="15618" width="9.109375" style="2"/>
    <col min="15619" max="15619" width="15.109375" style="2" customWidth="1"/>
    <col min="15620" max="15622" width="14.109375" style="2" customWidth="1"/>
    <col min="15623" max="15624" width="14.33203125" style="2" customWidth="1"/>
    <col min="15625" max="15872" width="9.109375" style="2"/>
    <col min="15873" max="15873" width="24.6640625" style="2" customWidth="1"/>
    <col min="15874" max="15874" width="9.109375" style="2"/>
    <col min="15875" max="15875" width="15.109375" style="2" customWidth="1"/>
    <col min="15876" max="15878" width="14.109375" style="2" customWidth="1"/>
    <col min="15879" max="15880" width="14.33203125" style="2" customWidth="1"/>
    <col min="15881" max="16128" width="9.109375" style="2"/>
    <col min="16129" max="16129" width="24.6640625" style="2" customWidth="1"/>
    <col min="16130" max="16130" width="9.109375" style="2"/>
    <col min="16131" max="16131" width="15.109375" style="2" customWidth="1"/>
    <col min="16132" max="16134" width="14.109375" style="2" customWidth="1"/>
    <col min="16135" max="16136" width="14.33203125" style="2" customWidth="1"/>
    <col min="16137" max="16384" width="9.109375" style="2"/>
  </cols>
  <sheetData>
    <row r="1" spans="1:9" ht="16.8" x14ac:dyDescent="0.3">
      <c r="A1" s="4"/>
      <c r="B1" s="2"/>
      <c r="G1"/>
      <c r="H1"/>
      <c r="I1" s="5"/>
    </row>
    <row r="2" spans="1:9" x14ac:dyDescent="0.25">
      <c r="A2" s="6"/>
      <c r="B2" s="6"/>
      <c r="C2" s="7"/>
      <c r="D2" s="7"/>
      <c r="E2" s="7"/>
      <c r="F2" s="7"/>
    </row>
    <row r="3" spans="1:9" ht="14.4" x14ac:dyDescent="0.3">
      <c r="A3" s="8"/>
      <c r="B3"/>
      <c r="C3"/>
      <c r="D3"/>
      <c r="E3" s="5"/>
    </row>
    <row r="4" spans="1:9" x14ac:dyDescent="0.25">
      <c r="A4" s="8"/>
      <c r="I4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C52" sqref="C52"/>
    </sheetView>
  </sheetViews>
  <sheetFormatPr defaultRowHeight="14.4" x14ac:dyDescent="0.3"/>
  <cols>
    <col min="1" max="1" width="24.109375" style="31" customWidth="1"/>
    <col min="2" max="2" width="7.33203125" style="31" bestFit="1" customWidth="1"/>
    <col min="3" max="3" width="6.5546875" style="31" bestFit="1" customWidth="1"/>
    <col min="4" max="4" width="7.33203125" style="31" bestFit="1" customWidth="1"/>
    <col min="5" max="11" width="6" style="31" bestFit="1" customWidth="1"/>
    <col min="12" max="12" width="6.109375" style="31" bestFit="1" customWidth="1"/>
    <col min="13" max="256" width="9.109375" style="31"/>
    <col min="257" max="257" width="24.109375" style="31" customWidth="1"/>
    <col min="258" max="258" width="6.88671875" style="31" bestFit="1" customWidth="1"/>
    <col min="259" max="259" width="6.44140625" style="31" bestFit="1" customWidth="1"/>
    <col min="260" max="260" width="6.88671875" style="31" bestFit="1" customWidth="1"/>
    <col min="261" max="267" width="5.6640625" style="31" bestFit="1" customWidth="1"/>
    <col min="268" max="268" width="6" style="31" bestFit="1" customWidth="1"/>
    <col min="269" max="512" width="9.109375" style="31"/>
    <col min="513" max="513" width="24.109375" style="31" customWidth="1"/>
    <col min="514" max="514" width="6.88671875" style="31" bestFit="1" customWidth="1"/>
    <col min="515" max="515" width="6.44140625" style="31" bestFit="1" customWidth="1"/>
    <col min="516" max="516" width="6.88671875" style="31" bestFit="1" customWidth="1"/>
    <col min="517" max="523" width="5.6640625" style="31" bestFit="1" customWidth="1"/>
    <col min="524" max="524" width="6" style="31" bestFit="1" customWidth="1"/>
    <col min="525" max="768" width="9.109375" style="31"/>
    <col min="769" max="769" width="24.109375" style="31" customWidth="1"/>
    <col min="770" max="770" width="6.88671875" style="31" bestFit="1" customWidth="1"/>
    <col min="771" max="771" width="6.44140625" style="31" bestFit="1" customWidth="1"/>
    <col min="772" max="772" width="6.88671875" style="31" bestFit="1" customWidth="1"/>
    <col min="773" max="779" width="5.6640625" style="31" bestFit="1" customWidth="1"/>
    <col min="780" max="780" width="6" style="31" bestFit="1" customWidth="1"/>
    <col min="781" max="1024" width="9.109375" style="31"/>
    <col min="1025" max="1025" width="24.109375" style="31" customWidth="1"/>
    <col min="1026" max="1026" width="6.88671875" style="31" bestFit="1" customWidth="1"/>
    <col min="1027" max="1027" width="6.44140625" style="31" bestFit="1" customWidth="1"/>
    <col min="1028" max="1028" width="6.88671875" style="31" bestFit="1" customWidth="1"/>
    <col min="1029" max="1035" width="5.6640625" style="31" bestFit="1" customWidth="1"/>
    <col min="1036" max="1036" width="6" style="31" bestFit="1" customWidth="1"/>
    <col min="1037" max="1280" width="9.109375" style="31"/>
    <col min="1281" max="1281" width="24.109375" style="31" customWidth="1"/>
    <col min="1282" max="1282" width="6.88671875" style="31" bestFit="1" customWidth="1"/>
    <col min="1283" max="1283" width="6.44140625" style="31" bestFit="1" customWidth="1"/>
    <col min="1284" max="1284" width="6.88671875" style="31" bestFit="1" customWidth="1"/>
    <col min="1285" max="1291" width="5.6640625" style="31" bestFit="1" customWidth="1"/>
    <col min="1292" max="1292" width="6" style="31" bestFit="1" customWidth="1"/>
    <col min="1293" max="1536" width="9.109375" style="31"/>
    <col min="1537" max="1537" width="24.109375" style="31" customWidth="1"/>
    <col min="1538" max="1538" width="6.88671875" style="31" bestFit="1" customWidth="1"/>
    <col min="1539" max="1539" width="6.44140625" style="31" bestFit="1" customWidth="1"/>
    <col min="1540" max="1540" width="6.88671875" style="31" bestFit="1" customWidth="1"/>
    <col min="1541" max="1547" width="5.6640625" style="31" bestFit="1" customWidth="1"/>
    <col min="1548" max="1548" width="6" style="31" bestFit="1" customWidth="1"/>
    <col min="1549" max="1792" width="9.109375" style="31"/>
    <col min="1793" max="1793" width="24.109375" style="31" customWidth="1"/>
    <col min="1794" max="1794" width="6.88671875" style="31" bestFit="1" customWidth="1"/>
    <col min="1795" max="1795" width="6.44140625" style="31" bestFit="1" customWidth="1"/>
    <col min="1796" max="1796" width="6.88671875" style="31" bestFit="1" customWidth="1"/>
    <col min="1797" max="1803" width="5.6640625" style="31" bestFit="1" customWidth="1"/>
    <col min="1804" max="1804" width="6" style="31" bestFit="1" customWidth="1"/>
    <col min="1805" max="2048" width="9.109375" style="31"/>
    <col min="2049" max="2049" width="24.109375" style="31" customWidth="1"/>
    <col min="2050" max="2050" width="6.88671875" style="31" bestFit="1" customWidth="1"/>
    <col min="2051" max="2051" width="6.44140625" style="31" bestFit="1" customWidth="1"/>
    <col min="2052" max="2052" width="6.88671875" style="31" bestFit="1" customWidth="1"/>
    <col min="2053" max="2059" width="5.6640625" style="31" bestFit="1" customWidth="1"/>
    <col min="2060" max="2060" width="6" style="31" bestFit="1" customWidth="1"/>
    <col min="2061" max="2304" width="9.109375" style="31"/>
    <col min="2305" max="2305" width="24.109375" style="31" customWidth="1"/>
    <col min="2306" max="2306" width="6.88671875" style="31" bestFit="1" customWidth="1"/>
    <col min="2307" max="2307" width="6.44140625" style="31" bestFit="1" customWidth="1"/>
    <col min="2308" max="2308" width="6.88671875" style="31" bestFit="1" customWidth="1"/>
    <col min="2309" max="2315" width="5.6640625" style="31" bestFit="1" customWidth="1"/>
    <col min="2316" max="2316" width="6" style="31" bestFit="1" customWidth="1"/>
    <col min="2317" max="2560" width="9.109375" style="31"/>
    <col min="2561" max="2561" width="24.109375" style="31" customWidth="1"/>
    <col min="2562" max="2562" width="6.88671875" style="31" bestFit="1" customWidth="1"/>
    <col min="2563" max="2563" width="6.44140625" style="31" bestFit="1" customWidth="1"/>
    <col min="2564" max="2564" width="6.88671875" style="31" bestFit="1" customWidth="1"/>
    <col min="2565" max="2571" width="5.6640625" style="31" bestFit="1" customWidth="1"/>
    <col min="2572" max="2572" width="6" style="31" bestFit="1" customWidth="1"/>
    <col min="2573" max="2816" width="9.109375" style="31"/>
    <col min="2817" max="2817" width="24.109375" style="31" customWidth="1"/>
    <col min="2818" max="2818" width="6.88671875" style="31" bestFit="1" customWidth="1"/>
    <col min="2819" max="2819" width="6.44140625" style="31" bestFit="1" customWidth="1"/>
    <col min="2820" max="2820" width="6.88671875" style="31" bestFit="1" customWidth="1"/>
    <col min="2821" max="2827" width="5.6640625" style="31" bestFit="1" customWidth="1"/>
    <col min="2828" max="2828" width="6" style="31" bestFit="1" customWidth="1"/>
    <col min="2829" max="3072" width="9.109375" style="31"/>
    <col min="3073" max="3073" width="24.109375" style="31" customWidth="1"/>
    <col min="3074" max="3074" width="6.88671875" style="31" bestFit="1" customWidth="1"/>
    <col min="3075" max="3075" width="6.44140625" style="31" bestFit="1" customWidth="1"/>
    <col min="3076" max="3076" width="6.88671875" style="31" bestFit="1" customWidth="1"/>
    <col min="3077" max="3083" width="5.6640625" style="31" bestFit="1" customWidth="1"/>
    <col min="3084" max="3084" width="6" style="31" bestFit="1" customWidth="1"/>
    <col min="3085" max="3328" width="9.109375" style="31"/>
    <col min="3329" max="3329" width="24.109375" style="31" customWidth="1"/>
    <col min="3330" max="3330" width="6.88671875" style="31" bestFit="1" customWidth="1"/>
    <col min="3331" max="3331" width="6.44140625" style="31" bestFit="1" customWidth="1"/>
    <col min="3332" max="3332" width="6.88671875" style="31" bestFit="1" customWidth="1"/>
    <col min="3333" max="3339" width="5.6640625" style="31" bestFit="1" customWidth="1"/>
    <col min="3340" max="3340" width="6" style="31" bestFit="1" customWidth="1"/>
    <col min="3341" max="3584" width="9.109375" style="31"/>
    <col min="3585" max="3585" width="24.109375" style="31" customWidth="1"/>
    <col min="3586" max="3586" width="6.88671875" style="31" bestFit="1" customWidth="1"/>
    <col min="3587" max="3587" width="6.44140625" style="31" bestFit="1" customWidth="1"/>
    <col min="3588" max="3588" width="6.88671875" style="31" bestFit="1" customWidth="1"/>
    <col min="3589" max="3595" width="5.6640625" style="31" bestFit="1" customWidth="1"/>
    <col min="3596" max="3596" width="6" style="31" bestFit="1" customWidth="1"/>
    <col min="3597" max="3840" width="9.109375" style="31"/>
    <col min="3841" max="3841" width="24.109375" style="31" customWidth="1"/>
    <col min="3842" max="3842" width="6.88671875" style="31" bestFit="1" customWidth="1"/>
    <col min="3843" max="3843" width="6.44140625" style="31" bestFit="1" customWidth="1"/>
    <col min="3844" max="3844" width="6.88671875" style="31" bestFit="1" customWidth="1"/>
    <col min="3845" max="3851" width="5.6640625" style="31" bestFit="1" customWidth="1"/>
    <col min="3852" max="3852" width="6" style="31" bestFit="1" customWidth="1"/>
    <col min="3853" max="4096" width="9.109375" style="31"/>
    <col min="4097" max="4097" width="24.109375" style="31" customWidth="1"/>
    <col min="4098" max="4098" width="6.88671875" style="31" bestFit="1" customWidth="1"/>
    <col min="4099" max="4099" width="6.44140625" style="31" bestFit="1" customWidth="1"/>
    <col min="4100" max="4100" width="6.88671875" style="31" bestFit="1" customWidth="1"/>
    <col min="4101" max="4107" width="5.6640625" style="31" bestFit="1" customWidth="1"/>
    <col min="4108" max="4108" width="6" style="31" bestFit="1" customWidth="1"/>
    <col min="4109" max="4352" width="9.109375" style="31"/>
    <col min="4353" max="4353" width="24.109375" style="31" customWidth="1"/>
    <col min="4354" max="4354" width="6.88671875" style="31" bestFit="1" customWidth="1"/>
    <col min="4355" max="4355" width="6.44140625" style="31" bestFit="1" customWidth="1"/>
    <col min="4356" max="4356" width="6.88671875" style="31" bestFit="1" customWidth="1"/>
    <col min="4357" max="4363" width="5.6640625" style="31" bestFit="1" customWidth="1"/>
    <col min="4364" max="4364" width="6" style="31" bestFit="1" customWidth="1"/>
    <col min="4365" max="4608" width="9.109375" style="31"/>
    <col min="4609" max="4609" width="24.109375" style="31" customWidth="1"/>
    <col min="4610" max="4610" width="6.88671875" style="31" bestFit="1" customWidth="1"/>
    <col min="4611" max="4611" width="6.44140625" style="31" bestFit="1" customWidth="1"/>
    <col min="4612" max="4612" width="6.88671875" style="31" bestFit="1" customWidth="1"/>
    <col min="4613" max="4619" width="5.6640625" style="31" bestFit="1" customWidth="1"/>
    <col min="4620" max="4620" width="6" style="31" bestFit="1" customWidth="1"/>
    <col min="4621" max="4864" width="9.109375" style="31"/>
    <col min="4865" max="4865" width="24.109375" style="31" customWidth="1"/>
    <col min="4866" max="4866" width="6.88671875" style="31" bestFit="1" customWidth="1"/>
    <col min="4867" max="4867" width="6.44140625" style="31" bestFit="1" customWidth="1"/>
    <col min="4868" max="4868" width="6.88671875" style="31" bestFit="1" customWidth="1"/>
    <col min="4869" max="4875" width="5.6640625" style="31" bestFit="1" customWidth="1"/>
    <col min="4876" max="4876" width="6" style="31" bestFit="1" customWidth="1"/>
    <col min="4877" max="5120" width="9.109375" style="31"/>
    <col min="5121" max="5121" width="24.109375" style="31" customWidth="1"/>
    <col min="5122" max="5122" width="6.88671875" style="31" bestFit="1" customWidth="1"/>
    <col min="5123" max="5123" width="6.44140625" style="31" bestFit="1" customWidth="1"/>
    <col min="5124" max="5124" width="6.88671875" style="31" bestFit="1" customWidth="1"/>
    <col min="5125" max="5131" width="5.6640625" style="31" bestFit="1" customWidth="1"/>
    <col min="5132" max="5132" width="6" style="31" bestFit="1" customWidth="1"/>
    <col min="5133" max="5376" width="9.109375" style="31"/>
    <col min="5377" max="5377" width="24.109375" style="31" customWidth="1"/>
    <col min="5378" max="5378" width="6.88671875" style="31" bestFit="1" customWidth="1"/>
    <col min="5379" max="5379" width="6.44140625" style="31" bestFit="1" customWidth="1"/>
    <col min="5380" max="5380" width="6.88671875" style="31" bestFit="1" customWidth="1"/>
    <col min="5381" max="5387" width="5.6640625" style="31" bestFit="1" customWidth="1"/>
    <col min="5388" max="5388" width="6" style="31" bestFit="1" customWidth="1"/>
    <col min="5389" max="5632" width="9.109375" style="31"/>
    <col min="5633" max="5633" width="24.109375" style="31" customWidth="1"/>
    <col min="5634" max="5634" width="6.88671875" style="31" bestFit="1" customWidth="1"/>
    <col min="5635" max="5635" width="6.44140625" style="31" bestFit="1" customWidth="1"/>
    <col min="5636" max="5636" width="6.88671875" style="31" bestFit="1" customWidth="1"/>
    <col min="5637" max="5643" width="5.6640625" style="31" bestFit="1" customWidth="1"/>
    <col min="5644" max="5644" width="6" style="31" bestFit="1" customWidth="1"/>
    <col min="5645" max="5888" width="9.109375" style="31"/>
    <col min="5889" max="5889" width="24.109375" style="31" customWidth="1"/>
    <col min="5890" max="5890" width="6.88671875" style="31" bestFit="1" customWidth="1"/>
    <col min="5891" max="5891" width="6.44140625" style="31" bestFit="1" customWidth="1"/>
    <col min="5892" max="5892" width="6.88671875" style="31" bestFit="1" customWidth="1"/>
    <col min="5893" max="5899" width="5.6640625" style="31" bestFit="1" customWidth="1"/>
    <col min="5900" max="5900" width="6" style="31" bestFit="1" customWidth="1"/>
    <col min="5901" max="6144" width="9.109375" style="31"/>
    <col min="6145" max="6145" width="24.109375" style="31" customWidth="1"/>
    <col min="6146" max="6146" width="6.88671875" style="31" bestFit="1" customWidth="1"/>
    <col min="6147" max="6147" width="6.44140625" style="31" bestFit="1" customWidth="1"/>
    <col min="6148" max="6148" width="6.88671875" style="31" bestFit="1" customWidth="1"/>
    <col min="6149" max="6155" width="5.6640625" style="31" bestFit="1" customWidth="1"/>
    <col min="6156" max="6156" width="6" style="31" bestFit="1" customWidth="1"/>
    <col min="6157" max="6400" width="9.109375" style="31"/>
    <col min="6401" max="6401" width="24.109375" style="31" customWidth="1"/>
    <col min="6402" max="6402" width="6.88671875" style="31" bestFit="1" customWidth="1"/>
    <col min="6403" max="6403" width="6.44140625" style="31" bestFit="1" customWidth="1"/>
    <col min="6404" max="6404" width="6.88671875" style="31" bestFit="1" customWidth="1"/>
    <col min="6405" max="6411" width="5.6640625" style="31" bestFit="1" customWidth="1"/>
    <col min="6412" max="6412" width="6" style="31" bestFit="1" customWidth="1"/>
    <col min="6413" max="6656" width="9.109375" style="31"/>
    <col min="6657" max="6657" width="24.109375" style="31" customWidth="1"/>
    <col min="6658" max="6658" width="6.88671875" style="31" bestFit="1" customWidth="1"/>
    <col min="6659" max="6659" width="6.44140625" style="31" bestFit="1" customWidth="1"/>
    <col min="6660" max="6660" width="6.88671875" style="31" bestFit="1" customWidth="1"/>
    <col min="6661" max="6667" width="5.6640625" style="31" bestFit="1" customWidth="1"/>
    <col min="6668" max="6668" width="6" style="31" bestFit="1" customWidth="1"/>
    <col min="6669" max="6912" width="9.109375" style="31"/>
    <col min="6913" max="6913" width="24.109375" style="31" customWidth="1"/>
    <col min="6914" max="6914" width="6.88671875" style="31" bestFit="1" customWidth="1"/>
    <col min="6915" max="6915" width="6.44140625" style="31" bestFit="1" customWidth="1"/>
    <col min="6916" max="6916" width="6.88671875" style="31" bestFit="1" customWidth="1"/>
    <col min="6917" max="6923" width="5.6640625" style="31" bestFit="1" customWidth="1"/>
    <col min="6924" max="6924" width="6" style="31" bestFit="1" customWidth="1"/>
    <col min="6925" max="7168" width="9.109375" style="31"/>
    <col min="7169" max="7169" width="24.109375" style="31" customWidth="1"/>
    <col min="7170" max="7170" width="6.88671875" style="31" bestFit="1" customWidth="1"/>
    <col min="7171" max="7171" width="6.44140625" style="31" bestFit="1" customWidth="1"/>
    <col min="7172" max="7172" width="6.88671875" style="31" bestFit="1" customWidth="1"/>
    <col min="7173" max="7179" width="5.6640625" style="31" bestFit="1" customWidth="1"/>
    <col min="7180" max="7180" width="6" style="31" bestFit="1" customWidth="1"/>
    <col min="7181" max="7424" width="9.109375" style="31"/>
    <col min="7425" max="7425" width="24.109375" style="31" customWidth="1"/>
    <col min="7426" max="7426" width="6.88671875" style="31" bestFit="1" customWidth="1"/>
    <col min="7427" max="7427" width="6.44140625" style="31" bestFit="1" customWidth="1"/>
    <col min="7428" max="7428" width="6.88671875" style="31" bestFit="1" customWidth="1"/>
    <col min="7429" max="7435" width="5.6640625" style="31" bestFit="1" customWidth="1"/>
    <col min="7436" max="7436" width="6" style="31" bestFit="1" customWidth="1"/>
    <col min="7437" max="7680" width="9.109375" style="31"/>
    <col min="7681" max="7681" width="24.109375" style="31" customWidth="1"/>
    <col min="7682" max="7682" width="6.88671875" style="31" bestFit="1" customWidth="1"/>
    <col min="7683" max="7683" width="6.44140625" style="31" bestFit="1" customWidth="1"/>
    <col min="7684" max="7684" width="6.88671875" style="31" bestFit="1" customWidth="1"/>
    <col min="7685" max="7691" width="5.6640625" style="31" bestFit="1" customWidth="1"/>
    <col min="7692" max="7692" width="6" style="31" bestFit="1" customWidth="1"/>
    <col min="7693" max="7936" width="9.109375" style="31"/>
    <col min="7937" max="7937" width="24.109375" style="31" customWidth="1"/>
    <col min="7938" max="7938" width="6.88671875" style="31" bestFit="1" customWidth="1"/>
    <col min="7939" max="7939" width="6.44140625" style="31" bestFit="1" customWidth="1"/>
    <col min="7940" max="7940" width="6.88671875" style="31" bestFit="1" customWidth="1"/>
    <col min="7941" max="7947" width="5.6640625" style="31" bestFit="1" customWidth="1"/>
    <col min="7948" max="7948" width="6" style="31" bestFit="1" customWidth="1"/>
    <col min="7949" max="8192" width="9.109375" style="31"/>
    <col min="8193" max="8193" width="24.109375" style="31" customWidth="1"/>
    <col min="8194" max="8194" width="6.88671875" style="31" bestFit="1" customWidth="1"/>
    <col min="8195" max="8195" width="6.44140625" style="31" bestFit="1" customWidth="1"/>
    <col min="8196" max="8196" width="6.88671875" style="31" bestFit="1" customWidth="1"/>
    <col min="8197" max="8203" width="5.6640625" style="31" bestFit="1" customWidth="1"/>
    <col min="8204" max="8204" width="6" style="31" bestFit="1" customWidth="1"/>
    <col min="8205" max="8448" width="9.109375" style="31"/>
    <col min="8449" max="8449" width="24.109375" style="31" customWidth="1"/>
    <col min="8450" max="8450" width="6.88671875" style="31" bestFit="1" customWidth="1"/>
    <col min="8451" max="8451" width="6.44140625" style="31" bestFit="1" customWidth="1"/>
    <col min="8452" max="8452" width="6.88671875" style="31" bestFit="1" customWidth="1"/>
    <col min="8453" max="8459" width="5.6640625" style="31" bestFit="1" customWidth="1"/>
    <col min="8460" max="8460" width="6" style="31" bestFit="1" customWidth="1"/>
    <col min="8461" max="8704" width="9.109375" style="31"/>
    <col min="8705" max="8705" width="24.109375" style="31" customWidth="1"/>
    <col min="8706" max="8706" width="6.88671875" style="31" bestFit="1" customWidth="1"/>
    <col min="8707" max="8707" width="6.44140625" style="31" bestFit="1" customWidth="1"/>
    <col min="8708" max="8708" width="6.88671875" style="31" bestFit="1" customWidth="1"/>
    <col min="8709" max="8715" width="5.6640625" style="31" bestFit="1" customWidth="1"/>
    <col min="8716" max="8716" width="6" style="31" bestFit="1" customWidth="1"/>
    <col min="8717" max="8960" width="9.109375" style="31"/>
    <col min="8961" max="8961" width="24.109375" style="31" customWidth="1"/>
    <col min="8962" max="8962" width="6.88671875" style="31" bestFit="1" customWidth="1"/>
    <col min="8963" max="8963" width="6.44140625" style="31" bestFit="1" customWidth="1"/>
    <col min="8964" max="8964" width="6.88671875" style="31" bestFit="1" customWidth="1"/>
    <col min="8965" max="8971" width="5.6640625" style="31" bestFit="1" customWidth="1"/>
    <col min="8972" max="8972" width="6" style="31" bestFit="1" customWidth="1"/>
    <col min="8973" max="9216" width="9.109375" style="31"/>
    <col min="9217" max="9217" width="24.109375" style="31" customWidth="1"/>
    <col min="9218" max="9218" width="6.88671875" style="31" bestFit="1" customWidth="1"/>
    <col min="9219" max="9219" width="6.44140625" style="31" bestFit="1" customWidth="1"/>
    <col min="9220" max="9220" width="6.88671875" style="31" bestFit="1" customWidth="1"/>
    <col min="9221" max="9227" width="5.6640625" style="31" bestFit="1" customWidth="1"/>
    <col min="9228" max="9228" width="6" style="31" bestFit="1" customWidth="1"/>
    <col min="9229" max="9472" width="9.109375" style="31"/>
    <col min="9473" max="9473" width="24.109375" style="31" customWidth="1"/>
    <col min="9474" max="9474" width="6.88671875" style="31" bestFit="1" customWidth="1"/>
    <col min="9475" max="9475" width="6.44140625" style="31" bestFit="1" customWidth="1"/>
    <col min="9476" max="9476" width="6.88671875" style="31" bestFit="1" customWidth="1"/>
    <col min="9477" max="9483" width="5.6640625" style="31" bestFit="1" customWidth="1"/>
    <col min="9484" max="9484" width="6" style="31" bestFit="1" customWidth="1"/>
    <col min="9485" max="9728" width="9.109375" style="31"/>
    <col min="9729" max="9729" width="24.109375" style="31" customWidth="1"/>
    <col min="9730" max="9730" width="6.88671875" style="31" bestFit="1" customWidth="1"/>
    <col min="9731" max="9731" width="6.44140625" style="31" bestFit="1" customWidth="1"/>
    <col min="9732" max="9732" width="6.88671875" style="31" bestFit="1" customWidth="1"/>
    <col min="9733" max="9739" width="5.6640625" style="31" bestFit="1" customWidth="1"/>
    <col min="9740" max="9740" width="6" style="31" bestFit="1" customWidth="1"/>
    <col min="9741" max="9984" width="9.109375" style="31"/>
    <col min="9985" max="9985" width="24.109375" style="31" customWidth="1"/>
    <col min="9986" max="9986" width="6.88671875" style="31" bestFit="1" customWidth="1"/>
    <col min="9987" max="9987" width="6.44140625" style="31" bestFit="1" customWidth="1"/>
    <col min="9988" max="9988" width="6.88671875" style="31" bestFit="1" customWidth="1"/>
    <col min="9989" max="9995" width="5.6640625" style="31" bestFit="1" customWidth="1"/>
    <col min="9996" max="9996" width="6" style="31" bestFit="1" customWidth="1"/>
    <col min="9997" max="10240" width="9.109375" style="31"/>
    <col min="10241" max="10241" width="24.109375" style="31" customWidth="1"/>
    <col min="10242" max="10242" width="6.88671875" style="31" bestFit="1" customWidth="1"/>
    <col min="10243" max="10243" width="6.44140625" style="31" bestFit="1" customWidth="1"/>
    <col min="10244" max="10244" width="6.88671875" style="31" bestFit="1" customWidth="1"/>
    <col min="10245" max="10251" width="5.6640625" style="31" bestFit="1" customWidth="1"/>
    <col min="10252" max="10252" width="6" style="31" bestFit="1" customWidth="1"/>
    <col min="10253" max="10496" width="9.109375" style="31"/>
    <col min="10497" max="10497" width="24.109375" style="31" customWidth="1"/>
    <col min="10498" max="10498" width="6.88671875" style="31" bestFit="1" customWidth="1"/>
    <col min="10499" max="10499" width="6.44140625" style="31" bestFit="1" customWidth="1"/>
    <col min="10500" max="10500" width="6.88671875" style="31" bestFit="1" customWidth="1"/>
    <col min="10501" max="10507" width="5.6640625" style="31" bestFit="1" customWidth="1"/>
    <col min="10508" max="10508" width="6" style="31" bestFit="1" customWidth="1"/>
    <col min="10509" max="10752" width="9.109375" style="31"/>
    <col min="10753" max="10753" width="24.109375" style="31" customWidth="1"/>
    <col min="10754" max="10754" width="6.88671875" style="31" bestFit="1" customWidth="1"/>
    <col min="10755" max="10755" width="6.44140625" style="31" bestFit="1" customWidth="1"/>
    <col min="10756" max="10756" width="6.88671875" style="31" bestFit="1" customWidth="1"/>
    <col min="10757" max="10763" width="5.6640625" style="31" bestFit="1" customWidth="1"/>
    <col min="10764" max="10764" width="6" style="31" bestFit="1" customWidth="1"/>
    <col min="10765" max="11008" width="9.109375" style="31"/>
    <col min="11009" max="11009" width="24.109375" style="31" customWidth="1"/>
    <col min="11010" max="11010" width="6.88671875" style="31" bestFit="1" customWidth="1"/>
    <col min="11011" max="11011" width="6.44140625" style="31" bestFit="1" customWidth="1"/>
    <col min="11012" max="11012" width="6.88671875" style="31" bestFit="1" customWidth="1"/>
    <col min="11013" max="11019" width="5.6640625" style="31" bestFit="1" customWidth="1"/>
    <col min="11020" max="11020" width="6" style="31" bestFit="1" customWidth="1"/>
    <col min="11021" max="11264" width="9.109375" style="31"/>
    <col min="11265" max="11265" width="24.109375" style="31" customWidth="1"/>
    <col min="11266" max="11266" width="6.88671875" style="31" bestFit="1" customWidth="1"/>
    <col min="11267" max="11267" width="6.44140625" style="31" bestFit="1" customWidth="1"/>
    <col min="11268" max="11268" width="6.88671875" style="31" bestFit="1" customWidth="1"/>
    <col min="11269" max="11275" width="5.6640625" style="31" bestFit="1" customWidth="1"/>
    <col min="11276" max="11276" width="6" style="31" bestFit="1" customWidth="1"/>
    <col min="11277" max="11520" width="9.109375" style="31"/>
    <col min="11521" max="11521" width="24.109375" style="31" customWidth="1"/>
    <col min="11522" max="11522" width="6.88671875" style="31" bestFit="1" customWidth="1"/>
    <col min="11523" max="11523" width="6.44140625" style="31" bestFit="1" customWidth="1"/>
    <col min="11524" max="11524" width="6.88671875" style="31" bestFit="1" customWidth="1"/>
    <col min="11525" max="11531" width="5.6640625" style="31" bestFit="1" customWidth="1"/>
    <col min="11532" max="11532" width="6" style="31" bestFit="1" customWidth="1"/>
    <col min="11533" max="11776" width="9.109375" style="31"/>
    <col min="11777" max="11777" width="24.109375" style="31" customWidth="1"/>
    <col min="11778" max="11778" width="6.88671875" style="31" bestFit="1" customWidth="1"/>
    <col min="11779" max="11779" width="6.44140625" style="31" bestFit="1" customWidth="1"/>
    <col min="11780" max="11780" width="6.88671875" style="31" bestFit="1" customWidth="1"/>
    <col min="11781" max="11787" width="5.6640625" style="31" bestFit="1" customWidth="1"/>
    <col min="11788" max="11788" width="6" style="31" bestFit="1" customWidth="1"/>
    <col min="11789" max="12032" width="9.109375" style="31"/>
    <col min="12033" max="12033" width="24.109375" style="31" customWidth="1"/>
    <col min="12034" max="12034" width="6.88671875" style="31" bestFit="1" customWidth="1"/>
    <col min="12035" max="12035" width="6.44140625" style="31" bestFit="1" customWidth="1"/>
    <col min="12036" max="12036" width="6.88671875" style="31" bestFit="1" customWidth="1"/>
    <col min="12037" max="12043" width="5.6640625" style="31" bestFit="1" customWidth="1"/>
    <col min="12044" max="12044" width="6" style="31" bestFit="1" customWidth="1"/>
    <col min="12045" max="12288" width="9.109375" style="31"/>
    <col min="12289" max="12289" width="24.109375" style="31" customWidth="1"/>
    <col min="12290" max="12290" width="6.88671875" style="31" bestFit="1" customWidth="1"/>
    <col min="12291" max="12291" width="6.44140625" style="31" bestFit="1" customWidth="1"/>
    <col min="12292" max="12292" width="6.88671875" style="31" bestFit="1" customWidth="1"/>
    <col min="12293" max="12299" width="5.6640625" style="31" bestFit="1" customWidth="1"/>
    <col min="12300" max="12300" width="6" style="31" bestFit="1" customWidth="1"/>
    <col min="12301" max="12544" width="9.109375" style="31"/>
    <col min="12545" max="12545" width="24.109375" style="31" customWidth="1"/>
    <col min="12546" max="12546" width="6.88671875" style="31" bestFit="1" customWidth="1"/>
    <col min="12547" max="12547" width="6.44140625" style="31" bestFit="1" customWidth="1"/>
    <col min="12548" max="12548" width="6.88671875" style="31" bestFit="1" customWidth="1"/>
    <col min="12549" max="12555" width="5.6640625" style="31" bestFit="1" customWidth="1"/>
    <col min="12556" max="12556" width="6" style="31" bestFit="1" customWidth="1"/>
    <col min="12557" max="12800" width="9.109375" style="31"/>
    <col min="12801" max="12801" width="24.109375" style="31" customWidth="1"/>
    <col min="12802" max="12802" width="6.88671875" style="31" bestFit="1" customWidth="1"/>
    <col min="12803" max="12803" width="6.44140625" style="31" bestFit="1" customWidth="1"/>
    <col min="12804" max="12804" width="6.88671875" style="31" bestFit="1" customWidth="1"/>
    <col min="12805" max="12811" width="5.6640625" style="31" bestFit="1" customWidth="1"/>
    <col min="12812" max="12812" width="6" style="31" bestFit="1" customWidth="1"/>
    <col min="12813" max="13056" width="9.109375" style="31"/>
    <col min="13057" max="13057" width="24.109375" style="31" customWidth="1"/>
    <col min="13058" max="13058" width="6.88671875" style="31" bestFit="1" customWidth="1"/>
    <col min="13059" max="13059" width="6.44140625" style="31" bestFit="1" customWidth="1"/>
    <col min="13060" max="13060" width="6.88671875" style="31" bestFit="1" customWidth="1"/>
    <col min="13061" max="13067" width="5.6640625" style="31" bestFit="1" customWidth="1"/>
    <col min="13068" max="13068" width="6" style="31" bestFit="1" customWidth="1"/>
    <col min="13069" max="13312" width="9.109375" style="31"/>
    <col min="13313" max="13313" width="24.109375" style="31" customWidth="1"/>
    <col min="13314" max="13314" width="6.88671875" style="31" bestFit="1" customWidth="1"/>
    <col min="13315" max="13315" width="6.44140625" style="31" bestFit="1" customWidth="1"/>
    <col min="13316" max="13316" width="6.88671875" style="31" bestFit="1" customWidth="1"/>
    <col min="13317" max="13323" width="5.6640625" style="31" bestFit="1" customWidth="1"/>
    <col min="13324" max="13324" width="6" style="31" bestFit="1" customWidth="1"/>
    <col min="13325" max="13568" width="9.109375" style="31"/>
    <col min="13569" max="13569" width="24.109375" style="31" customWidth="1"/>
    <col min="13570" max="13570" width="6.88671875" style="31" bestFit="1" customWidth="1"/>
    <col min="13571" max="13571" width="6.44140625" style="31" bestFit="1" customWidth="1"/>
    <col min="13572" max="13572" width="6.88671875" style="31" bestFit="1" customWidth="1"/>
    <col min="13573" max="13579" width="5.6640625" style="31" bestFit="1" customWidth="1"/>
    <col min="13580" max="13580" width="6" style="31" bestFit="1" customWidth="1"/>
    <col min="13581" max="13824" width="9.109375" style="31"/>
    <col min="13825" max="13825" width="24.109375" style="31" customWidth="1"/>
    <col min="13826" max="13826" width="6.88671875" style="31" bestFit="1" customWidth="1"/>
    <col min="13827" max="13827" width="6.44140625" style="31" bestFit="1" customWidth="1"/>
    <col min="13828" max="13828" width="6.88671875" style="31" bestFit="1" customWidth="1"/>
    <col min="13829" max="13835" width="5.6640625" style="31" bestFit="1" customWidth="1"/>
    <col min="13836" max="13836" width="6" style="31" bestFit="1" customWidth="1"/>
    <col min="13837" max="14080" width="9.109375" style="31"/>
    <col min="14081" max="14081" width="24.109375" style="31" customWidth="1"/>
    <col min="14082" max="14082" width="6.88671875" style="31" bestFit="1" customWidth="1"/>
    <col min="14083" max="14083" width="6.44140625" style="31" bestFit="1" customWidth="1"/>
    <col min="14084" max="14084" width="6.88671875" style="31" bestFit="1" customWidth="1"/>
    <col min="14085" max="14091" width="5.6640625" style="31" bestFit="1" customWidth="1"/>
    <col min="14092" max="14092" width="6" style="31" bestFit="1" customWidth="1"/>
    <col min="14093" max="14336" width="9.109375" style="31"/>
    <col min="14337" max="14337" width="24.109375" style="31" customWidth="1"/>
    <col min="14338" max="14338" width="6.88671875" style="31" bestFit="1" customWidth="1"/>
    <col min="14339" max="14339" width="6.44140625" style="31" bestFit="1" customWidth="1"/>
    <col min="14340" max="14340" width="6.88671875" style="31" bestFit="1" customWidth="1"/>
    <col min="14341" max="14347" width="5.6640625" style="31" bestFit="1" customWidth="1"/>
    <col min="14348" max="14348" width="6" style="31" bestFit="1" customWidth="1"/>
    <col min="14349" max="14592" width="9.109375" style="31"/>
    <col min="14593" max="14593" width="24.109375" style="31" customWidth="1"/>
    <col min="14594" max="14594" width="6.88671875" style="31" bestFit="1" customWidth="1"/>
    <col min="14595" max="14595" width="6.44140625" style="31" bestFit="1" customWidth="1"/>
    <col min="14596" max="14596" width="6.88671875" style="31" bestFit="1" customWidth="1"/>
    <col min="14597" max="14603" width="5.6640625" style="31" bestFit="1" customWidth="1"/>
    <col min="14604" max="14604" width="6" style="31" bestFit="1" customWidth="1"/>
    <col min="14605" max="14848" width="9.109375" style="31"/>
    <col min="14849" max="14849" width="24.109375" style="31" customWidth="1"/>
    <col min="14850" max="14850" width="6.88671875" style="31" bestFit="1" customWidth="1"/>
    <col min="14851" max="14851" width="6.44140625" style="31" bestFit="1" customWidth="1"/>
    <col min="14852" max="14852" width="6.88671875" style="31" bestFit="1" customWidth="1"/>
    <col min="14853" max="14859" width="5.6640625" style="31" bestFit="1" customWidth="1"/>
    <col min="14860" max="14860" width="6" style="31" bestFit="1" customWidth="1"/>
    <col min="14861" max="15104" width="9.109375" style="31"/>
    <col min="15105" max="15105" width="24.109375" style="31" customWidth="1"/>
    <col min="15106" max="15106" width="6.88671875" style="31" bestFit="1" customWidth="1"/>
    <col min="15107" max="15107" width="6.44140625" style="31" bestFit="1" customWidth="1"/>
    <col min="15108" max="15108" width="6.88671875" style="31" bestFit="1" customWidth="1"/>
    <col min="15109" max="15115" width="5.6640625" style="31" bestFit="1" customWidth="1"/>
    <col min="15116" max="15116" width="6" style="31" bestFit="1" customWidth="1"/>
    <col min="15117" max="15360" width="9.109375" style="31"/>
    <col min="15361" max="15361" width="24.109375" style="31" customWidth="1"/>
    <col min="15362" max="15362" width="6.88671875" style="31" bestFit="1" customWidth="1"/>
    <col min="15363" max="15363" width="6.44140625" style="31" bestFit="1" customWidth="1"/>
    <col min="15364" max="15364" width="6.88671875" style="31" bestFit="1" customWidth="1"/>
    <col min="15365" max="15371" width="5.6640625" style="31" bestFit="1" customWidth="1"/>
    <col min="15372" max="15372" width="6" style="31" bestFit="1" customWidth="1"/>
    <col min="15373" max="15616" width="9.109375" style="31"/>
    <col min="15617" max="15617" width="24.109375" style="31" customWidth="1"/>
    <col min="15618" max="15618" width="6.88671875" style="31" bestFit="1" customWidth="1"/>
    <col min="15619" max="15619" width="6.44140625" style="31" bestFit="1" customWidth="1"/>
    <col min="15620" max="15620" width="6.88671875" style="31" bestFit="1" customWidth="1"/>
    <col min="15621" max="15627" width="5.6640625" style="31" bestFit="1" customWidth="1"/>
    <col min="15628" max="15628" width="6" style="31" bestFit="1" customWidth="1"/>
    <col min="15629" max="15872" width="9.109375" style="31"/>
    <col min="15873" max="15873" width="24.109375" style="31" customWidth="1"/>
    <col min="15874" max="15874" width="6.88671875" style="31" bestFit="1" customWidth="1"/>
    <col min="15875" max="15875" width="6.44140625" style="31" bestFit="1" customWidth="1"/>
    <col min="15876" max="15876" width="6.88671875" style="31" bestFit="1" customWidth="1"/>
    <col min="15877" max="15883" width="5.6640625" style="31" bestFit="1" customWidth="1"/>
    <col min="15884" max="15884" width="6" style="31" bestFit="1" customWidth="1"/>
    <col min="15885" max="16128" width="9.109375" style="31"/>
    <col min="16129" max="16129" width="24.109375" style="31" customWidth="1"/>
    <col min="16130" max="16130" width="6.88671875" style="31" bestFit="1" customWidth="1"/>
    <col min="16131" max="16131" width="6.44140625" style="31" bestFit="1" customWidth="1"/>
    <col min="16132" max="16132" width="6.88671875" style="31" bestFit="1" customWidth="1"/>
    <col min="16133" max="16139" width="5.6640625" style="31" bestFit="1" customWidth="1"/>
    <col min="16140" max="16140" width="6" style="31" bestFit="1" customWidth="1"/>
    <col min="16141" max="16384" width="9.109375" style="31"/>
  </cols>
  <sheetData>
    <row r="1" spans="1:12" ht="15" thickBot="1" x14ac:dyDescent="0.35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30"/>
    </row>
    <row r="2" spans="1:12" x14ac:dyDescent="0.3">
      <c r="A2" s="32" t="s">
        <v>122</v>
      </c>
      <c r="B2" s="33">
        <v>1936</v>
      </c>
      <c r="C2" s="34" t="s">
        <v>30</v>
      </c>
      <c r="D2" s="35">
        <v>1964</v>
      </c>
      <c r="E2" s="35">
        <v>1973</v>
      </c>
      <c r="F2" s="35">
        <v>1980</v>
      </c>
      <c r="G2" s="35">
        <v>1987</v>
      </c>
      <c r="H2" s="35">
        <v>1992</v>
      </c>
      <c r="I2" s="35">
        <v>1997</v>
      </c>
      <c r="J2" s="35">
        <v>2002</v>
      </c>
      <c r="K2" s="35">
        <v>2007</v>
      </c>
      <c r="L2" s="34" t="s">
        <v>31</v>
      </c>
    </row>
    <row r="3" spans="1:12" x14ac:dyDescent="0.3">
      <c r="A3" s="36"/>
      <c r="B3" s="36"/>
      <c r="C3" s="37"/>
      <c r="D3" s="37"/>
      <c r="E3" s="37"/>
      <c r="F3" s="37"/>
      <c r="G3" s="37"/>
      <c r="H3" s="37"/>
      <c r="I3" s="37"/>
      <c r="J3" s="37"/>
    </row>
    <row r="4" spans="1:12" ht="12.75" customHeight="1" x14ac:dyDescent="0.3">
      <c r="A4" s="36"/>
      <c r="B4" s="109" t="s">
        <v>123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 customHeight="1" x14ac:dyDescent="0.3">
      <c r="A5" s="36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2" x14ac:dyDescent="0.3">
      <c r="A6" s="31" t="s">
        <v>32</v>
      </c>
      <c r="B6" s="10"/>
      <c r="C6" s="10"/>
      <c r="D6" s="10">
        <f>18+22</f>
        <v>40</v>
      </c>
      <c r="E6" s="10">
        <f>10+14</f>
        <v>24</v>
      </c>
      <c r="F6" s="10">
        <f>7+15</f>
        <v>22</v>
      </c>
      <c r="G6" s="10">
        <f>6+10</f>
        <v>16</v>
      </c>
      <c r="H6" s="10">
        <f>3+9</f>
        <v>12</v>
      </c>
      <c r="I6" s="10">
        <v>8</v>
      </c>
      <c r="J6" s="10">
        <v>7</v>
      </c>
      <c r="K6" s="10">
        <v>6</v>
      </c>
      <c r="L6" s="10">
        <v>4</v>
      </c>
    </row>
    <row r="7" spans="1:12" x14ac:dyDescent="0.3">
      <c r="A7" s="31" t="s">
        <v>33</v>
      </c>
      <c r="B7" s="10"/>
      <c r="C7" s="10"/>
      <c r="D7" s="10">
        <v>31</v>
      </c>
      <c r="E7" s="10">
        <v>13</v>
      </c>
      <c r="F7" s="10">
        <v>9</v>
      </c>
      <c r="G7" s="10">
        <v>6</v>
      </c>
      <c r="H7" s="10">
        <v>4</v>
      </c>
      <c r="I7" s="10">
        <v>3</v>
      </c>
      <c r="J7" s="10">
        <v>1</v>
      </c>
      <c r="K7" s="10">
        <v>2</v>
      </c>
      <c r="L7" s="10">
        <v>2</v>
      </c>
    </row>
    <row r="8" spans="1:12" x14ac:dyDescent="0.3">
      <c r="A8" s="31" t="s">
        <v>34</v>
      </c>
      <c r="B8" s="10"/>
      <c r="C8" s="10"/>
      <c r="D8" s="10">
        <v>258</v>
      </c>
      <c r="E8" s="10">
        <v>133</v>
      </c>
      <c r="F8" s="10">
        <v>93</v>
      </c>
      <c r="G8" s="10">
        <v>55</v>
      </c>
      <c r="H8" s="10">
        <v>35</v>
      </c>
      <c r="I8" s="10">
        <v>24</v>
      </c>
      <c r="J8" s="10">
        <v>20</v>
      </c>
      <c r="K8" s="10">
        <v>20</v>
      </c>
      <c r="L8" s="10">
        <v>21</v>
      </c>
    </row>
    <row r="9" spans="1:12" x14ac:dyDescent="0.3">
      <c r="A9" s="31" t="s">
        <v>35</v>
      </c>
      <c r="B9" s="10"/>
      <c r="C9" s="10"/>
      <c r="D9" s="10">
        <v>453</v>
      </c>
      <c r="E9" s="10">
        <v>85</v>
      </c>
      <c r="F9" s="10">
        <v>42</v>
      </c>
      <c r="G9" s="10">
        <v>24</v>
      </c>
      <c r="H9" s="10">
        <v>19</v>
      </c>
      <c r="I9" s="10">
        <v>14</v>
      </c>
      <c r="J9" s="10">
        <v>10</v>
      </c>
      <c r="K9" s="10">
        <v>9</v>
      </c>
      <c r="L9" s="10">
        <v>12</v>
      </c>
    </row>
    <row r="10" spans="1:12" x14ac:dyDescent="0.3">
      <c r="A10" s="31" t="s">
        <v>36</v>
      </c>
      <c r="B10" s="10"/>
      <c r="C10" s="10"/>
      <c r="D10" s="10">
        <v>16</v>
      </c>
      <c r="E10" s="10">
        <v>5</v>
      </c>
      <c r="F10" s="10">
        <v>3</v>
      </c>
      <c r="G10" s="10">
        <v>3</v>
      </c>
      <c r="H10" s="10">
        <v>3</v>
      </c>
      <c r="I10" s="10">
        <v>1</v>
      </c>
      <c r="J10" s="11">
        <v>0</v>
      </c>
      <c r="K10" s="10">
        <v>1</v>
      </c>
      <c r="L10" s="10">
        <v>1</v>
      </c>
    </row>
    <row r="11" spans="1:12" x14ac:dyDescent="0.3">
      <c r="A11" s="31" t="s">
        <v>37</v>
      </c>
      <c r="B11" s="12"/>
      <c r="C11" s="12"/>
      <c r="D11" s="12">
        <f>17+41</f>
        <v>58</v>
      </c>
      <c r="E11" s="12">
        <f>14+17</f>
        <v>31</v>
      </c>
      <c r="F11" s="12">
        <f>9+14</f>
        <v>23</v>
      </c>
      <c r="G11" s="12">
        <f>5+12</f>
        <v>17</v>
      </c>
      <c r="H11" s="12">
        <f>4+9</f>
        <v>13</v>
      </c>
      <c r="I11" s="12">
        <v>13</v>
      </c>
      <c r="J11" s="12">
        <v>7</v>
      </c>
      <c r="K11" s="12">
        <v>7</v>
      </c>
      <c r="L11" s="12">
        <v>7</v>
      </c>
    </row>
    <row r="12" spans="1:12" x14ac:dyDescent="0.3">
      <c r="A12" s="31" t="s">
        <v>38</v>
      </c>
      <c r="B12" s="39" t="s">
        <v>124</v>
      </c>
      <c r="C12" s="10"/>
      <c r="D12" s="10">
        <f t="shared" ref="D12:K12" si="0">SUM(D6:D11)</f>
        <v>856</v>
      </c>
      <c r="E12" s="10">
        <f t="shared" si="0"/>
        <v>291</v>
      </c>
      <c r="F12" s="10">
        <f t="shared" si="0"/>
        <v>192</v>
      </c>
      <c r="G12" s="10">
        <f t="shared" si="0"/>
        <v>121</v>
      </c>
      <c r="H12" s="10">
        <f t="shared" si="0"/>
        <v>86</v>
      </c>
      <c r="I12" s="10">
        <f t="shared" si="0"/>
        <v>63</v>
      </c>
      <c r="J12" s="10">
        <f t="shared" si="0"/>
        <v>45</v>
      </c>
      <c r="K12" s="10">
        <f t="shared" si="0"/>
        <v>45</v>
      </c>
      <c r="L12" s="10">
        <v>47</v>
      </c>
    </row>
    <row r="13" spans="1:12" x14ac:dyDescent="0.3">
      <c r="A13" s="31" t="s">
        <v>39</v>
      </c>
      <c r="B13" s="13">
        <v>0.93</v>
      </c>
      <c r="C13" s="13"/>
      <c r="D13" s="13">
        <f t="shared" ref="D13:K13" si="1">D12/D48</f>
        <v>0.68810289389067525</v>
      </c>
      <c r="E13" s="13">
        <f t="shared" si="1"/>
        <v>0.49155405405405406</v>
      </c>
      <c r="F13" s="13">
        <f t="shared" si="1"/>
        <v>0.44137931034482758</v>
      </c>
      <c r="G13" s="13">
        <f t="shared" si="1"/>
        <v>0.40878378378378377</v>
      </c>
      <c r="H13" s="13">
        <f t="shared" si="1"/>
        <v>0.32452830188679244</v>
      </c>
      <c r="I13" s="13">
        <f t="shared" si="1"/>
        <v>0.27876106194690264</v>
      </c>
      <c r="J13" s="13">
        <f t="shared" si="1"/>
        <v>0.23195876288659795</v>
      </c>
      <c r="K13" s="13">
        <f t="shared" si="1"/>
        <v>0.29032258064516131</v>
      </c>
      <c r="L13" s="13">
        <v>0.36</v>
      </c>
    </row>
    <row r="15" spans="1:12" ht="12.75" customHeight="1" x14ac:dyDescent="0.3">
      <c r="B15" s="109" t="s">
        <v>125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2.75" customHeight="1" x14ac:dyDescent="0.3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2" x14ac:dyDescent="0.3">
      <c r="A17" s="31" t="s">
        <v>32</v>
      </c>
      <c r="B17" s="10"/>
      <c r="C17" s="10"/>
      <c r="D17" s="10">
        <f>4+34</f>
        <v>38</v>
      </c>
      <c r="E17" s="10">
        <v>16</v>
      </c>
      <c r="F17" s="10">
        <v>6</v>
      </c>
      <c r="G17" s="10">
        <v>4</v>
      </c>
      <c r="H17" s="10">
        <v>6</v>
      </c>
      <c r="I17" s="10">
        <v>3</v>
      </c>
      <c r="J17" s="10">
        <v>1</v>
      </c>
      <c r="K17" s="10">
        <v>1</v>
      </c>
    </row>
    <row r="18" spans="1:12" x14ac:dyDescent="0.3">
      <c r="A18" s="31" t="s">
        <v>33</v>
      </c>
      <c r="B18" s="10"/>
      <c r="C18" s="10"/>
      <c r="D18" s="10">
        <v>11</v>
      </c>
      <c r="E18" s="11">
        <v>0</v>
      </c>
      <c r="F18" s="10">
        <v>0</v>
      </c>
      <c r="G18" s="10">
        <v>1</v>
      </c>
      <c r="H18" s="10">
        <v>0</v>
      </c>
      <c r="I18" s="10">
        <v>1</v>
      </c>
      <c r="J18" s="10">
        <v>0</v>
      </c>
      <c r="K18" s="10">
        <v>0</v>
      </c>
    </row>
    <row r="19" spans="1:12" x14ac:dyDescent="0.3">
      <c r="A19" s="31" t="s">
        <v>34</v>
      </c>
      <c r="B19" s="10"/>
      <c r="C19" s="10"/>
      <c r="D19" s="10">
        <v>21</v>
      </c>
      <c r="E19" s="10">
        <v>11</v>
      </c>
      <c r="F19" s="10">
        <v>7</v>
      </c>
      <c r="G19" s="10">
        <v>3</v>
      </c>
      <c r="H19" s="10">
        <v>1</v>
      </c>
      <c r="I19" s="10">
        <v>1</v>
      </c>
      <c r="J19" s="10">
        <v>5</v>
      </c>
      <c r="K19" s="10">
        <v>3</v>
      </c>
    </row>
    <row r="20" spans="1:12" x14ac:dyDescent="0.3">
      <c r="A20" s="31" t="s">
        <v>35</v>
      </c>
      <c r="B20" s="10"/>
      <c r="C20" s="10"/>
      <c r="D20" s="10">
        <v>91</v>
      </c>
      <c r="E20" s="10">
        <v>97</v>
      </c>
      <c r="F20" s="10">
        <v>77</v>
      </c>
      <c r="G20" s="10">
        <v>35</v>
      </c>
      <c r="H20" s="10">
        <v>36</v>
      </c>
      <c r="I20" s="10">
        <v>20</v>
      </c>
      <c r="J20" s="10">
        <v>10</v>
      </c>
      <c r="K20" s="10">
        <v>5</v>
      </c>
    </row>
    <row r="21" spans="1:12" x14ac:dyDescent="0.3">
      <c r="A21" s="31" t="s">
        <v>36</v>
      </c>
      <c r="B21" s="10"/>
      <c r="C21" s="10"/>
      <c r="D21" s="10">
        <v>7</v>
      </c>
      <c r="E21" s="10">
        <v>3</v>
      </c>
      <c r="F21" s="10">
        <v>4</v>
      </c>
      <c r="G21" s="10">
        <v>1</v>
      </c>
      <c r="H21" s="10">
        <v>1</v>
      </c>
      <c r="I21" s="10">
        <v>0</v>
      </c>
      <c r="J21" s="10">
        <v>2</v>
      </c>
      <c r="K21" s="10">
        <v>0</v>
      </c>
    </row>
    <row r="22" spans="1:12" x14ac:dyDescent="0.3">
      <c r="A22" s="31" t="s">
        <v>37</v>
      </c>
      <c r="B22" s="12"/>
      <c r="C22" s="12"/>
      <c r="D22" s="12">
        <v>1</v>
      </c>
      <c r="E22" s="12">
        <v>3</v>
      </c>
      <c r="F22" s="12">
        <v>3</v>
      </c>
      <c r="G22" s="12">
        <v>0</v>
      </c>
      <c r="H22" s="12">
        <v>0</v>
      </c>
      <c r="I22" s="12">
        <v>0</v>
      </c>
      <c r="J22" s="12">
        <v>1</v>
      </c>
      <c r="K22" s="12">
        <v>3</v>
      </c>
    </row>
    <row r="23" spans="1:12" x14ac:dyDescent="0.3">
      <c r="A23" s="31" t="s">
        <v>38</v>
      </c>
      <c r="B23" s="40" t="s">
        <v>126</v>
      </c>
      <c r="C23" s="10"/>
      <c r="D23" s="10">
        <f t="shared" ref="D23:K23" si="2">SUM(D17:D22)</f>
        <v>169</v>
      </c>
      <c r="E23" s="10">
        <f t="shared" si="2"/>
        <v>130</v>
      </c>
      <c r="F23" s="10">
        <f t="shared" si="2"/>
        <v>97</v>
      </c>
      <c r="G23" s="10">
        <f t="shared" si="2"/>
        <v>44</v>
      </c>
      <c r="H23" s="10">
        <f t="shared" si="2"/>
        <v>44</v>
      </c>
      <c r="I23" s="10">
        <f t="shared" si="2"/>
        <v>25</v>
      </c>
      <c r="J23" s="10">
        <f t="shared" si="2"/>
        <v>19</v>
      </c>
      <c r="K23" s="10">
        <f t="shared" si="2"/>
        <v>12</v>
      </c>
    </row>
    <row r="24" spans="1:12" x14ac:dyDescent="0.3">
      <c r="A24" s="31" t="s">
        <v>39</v>
      </c>
      <c r="B24" s="13">
        <v>0.02</v>
      </c>
      <c r="C24" s="13"/>
      <c r="D24" s="13">
        <f t="shared" ref="D24:K24" si="3">D23/D48</f>
        <v>0.13585209003215434</v>
      </c>
      <c r="E24" s="13">
        <f t="shared" si="3"/>
        <v>0.2195945945945946</v>
      </c>
      <c r="F24" s="13">
        <f t="shared" si="3"/>
        <v>0.22298850574712645</v>
      </c>
      <c r="G24" s="13">
        <f t="shared" si="3"/>
        <v>0.14864864864864866</v>
      </c>
      <c r="H24" s="13">
        <f t="shared" si="3"/>
        <v>0.16603773584905659</v>
      </c>
      <c r="I24" s="13">
        <f t="shared" si="3"/>
        <v>0.11061946902654868</v>
      </c>
      <c r="J24" s="13">
        <f t="shared" si="3"/>
        <v>9.7938144329896906E-2</v>
      </c>
      <c r="K24" s="13">
        <f t="shared" si="3"/>
        <v>7.7419354838709681E-2</v>
      </c>
    </row>
    <row r="26" spans="1:12" ht="27.6" x14ac:dyDescent="0.3">
      <c r="A26" s="41" t="s">
        <v>40</v>
      </c>
      <c r="B26" s="10">
        <f>2168+56</f>
        <v>2224</v>
      </c>
      <c r="C26" s="42"/>
      <c r="D26" s="10">
        <f>D12+D23</f>
        <v>1025</v>
      </c>
      <c r="E26" s="10">
        <f t="shared" ref="E26:K26" si="4">E12+E23</f>
        <v>421</v>
      </c>
      <c r="F26" s="10">
        <f t="shared" si="4"/>
        <v>289</v>
      </c>
      <c r="G26" s="10">
        <f t="shared" si="4"/>
        <v>165</v>
      </c>
      <c r="H26" s="10">
        <f t="shared" si="4"/>
        <v>130</v>
      </c>
      <c r="I26" s="10">
        <f t="shared" si="4"/>
        <v>88</v>
      </c>
      <c r="J26" s="10">
        <f t="shared" si="4"/>
        <v>64</v>
      </c>
      <c r="K26" s="10">
        <f t="shared" si="4"/>
        <v>57</v>
      </c>
      <c r="L26" s="10">
        <v>47</v>
      </c>
    </row>
    <row r="27" spans="1:12" x14ac:dyDescent="0.3">
      <c r="A27" s="31" t="s">
        <v>39</v>
      </c>
      <c r="B27" s="13">
        <f>B13+B24</f>
        <v>0.95000000000000007</v>
      </c>
      <c r="C27" s="13"/>
      <c r="D27" s="13">
        <f t="shared" ref="D27:K27" si="5">D13+D24</f>
        <v>0.82395498392282962</v>
      </c>
      <c r="E27" s="13">
        <f t="shared" si="5"/>
        <v>0.71114864864864868</v>
      </c>
      <c r="F27" s="13">
        <f t="shared" si="5"/>
        <v>0.66436781609195406</v>
      </c>
      <c r="G27" s="13">
        <f t="shared" si="5"/>
        <v>0.55743243243243246</v>
      </c>
      <c r="H27" s="13">
        <f t="shared" si="5"/>
        <v>0.49056603773584906</v>
      </c>
      <c r="I27" s="13">
        <f t="shared" si="5"/>
        <v>0.38938053097345132</v>
      </c>
      <c r="J27" s="13">
        <f t="shared" si="5"/>
        <v>0.32989690721649484</v>
      </c>
      <c r="K27" s="13">
        <f t="shared" si="5"/>
        <v>0.36774193548387102</v>
      </c>
      <c r="L27" s="13">
        <v>0.36</v>
      </c>
    </row>
    <row r="29" spans="1:12" ht="12.75" customHeight="1" x14ac:dyDescent="0.3">
      <c r="B29" s="109" t="s">
        <v>41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</row>
    <row r="30" spans="1:12" ht="12.75" customHeight="1" x14ac:dyDescent="0.3"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2" x14ac:dyDescent="0.3">
      <c r="A31" s="31" t="s">
        <v>32</v>
      </c>
      <c r="B31" s="10"/>
      <c r="C31" s="10"/>
      <c r="D31" s="10">
        <f>6+109</f>
        <v>115</v>
      </c>
      <c r="E31" s="10">
        <v>108</v>
      </c>
      <c r="F31" s="43">
        <v>94</v>
      </c>
      <c r="G31" s="10">
        <v>80</v>
      </c>
      <c r="H31" s="10">
        <v>77</v>
      </c>
      <c r="I31" s="10">
        <v>72</v>
      </c>
      <c r="J31" s="10">
        <v>77</v>
      </c>
      <c r="K31" s="10">
        <v>48</v>
      </c>
      <c r="L31" s="10">
        <v>41</v>
      </c>
    </row>
    <row r="32" spans="1:12" x14ac:dyDescent="0.3">
      <c r="A32" s="31" t="s">
        <v>33</v>
      </c>
      <c r="B32" s="10"/>
      <c r="C32" s="10"/>
      <c r="D32" s="10">
        <v>16</v>
      </c>
      <c r="E32" s="10">
        <v>8</v>
      </c>
      <c r="F32" s="10">
        <v>7</v>
      </c>
      <c r="G32" s="10">
        <v>5</v>
      </c>
      <c r="H32" s="10">
        <v>8</v>
      </c>
      <c r="I32" s="10">
        <v>5</v>
      </c>
      <c r="J32" s="10">
        <v>2</v>
      </c>
      <c r="K32" s="10">
        <v>3</v>
      </c>
      <c r="L32" s="10">
        <v>4</v>
      </c>
    </row>
    <row r="33" spans="1:12" x14ac:dyDescent="0.3">
      <c r="A33" s="31" t="s">
        <v>34</v>
      </c>
      <c r="B33" s="10"/>
      <c r="C33" s="10"/>
      <c r="D33" s="10">
        <v>31</v>
      </c>
      <c r="E33" s="10">
        <v>23</v>
      </c>
      <c r="F33" s="10">
        <v>18</v>
      </c>
      <c r="G33" s="10">
        <v>17</v>
      </c>
      <c r="H33" s="10">
        <v>17</v>
      </c>
      <c r="I33" s="10">
        <v>19</v>
      </c>
      <c r="J33" s="10">
        <v>16</v>
      </c>
      <c r="K33" s="10">
        <v>12</v>
      </c>
      <c r="L33" s="10">
        <v>13</v>
      </c>
    </row>
    <row r="34" spans="1:12" x14ac:dyDescent="0.3">
      <c r="A34" s="31" t="s">
        <v>35</v>
      </c>
      <c r="B34" s="10"/>
      <c r="C34" s="10"/>
      <c r="D34" s="10">
        <v>20</v>
      </c>
      <c r="E34" s="10">
        <v>2</v>
      </c>
      <c r="F34" s="10">
        <v>5</v>
      </c>
      <c r="G34" s="10">
        <v>18</v>
      </c>
      <c r="H34" s="10">
        <v>17</v>
      </c>
      <c r="I34" s="10">
        <v>26</v>
      </c>
      <c r="J34" s="10">
        <v>24</v>
      </c>
      <c r="K34" s="10">
        <v>25</v>
      </c>
      <c r="L34" s="10">
        <v>20</v>
      </c>
    </row>
    <row r="35" spans="1:12" x14ac:dyDescent="0.3">
      <c r="A35" s="31" t="s">
        <v>36</v>
      </c>
      <c r="B35" s="10"/>
      <c r="C35" s="10"/>
      <c r="D35" s="10">
        <v>13</v>
      </c>
      <c r="E35" s="10">
        <v>7</v>
      </c>
      <c r="F35" s="10">
        <v>6</v>
      </c>
      <c r="G35" s="10">
        <v>3</v>
      </c>
      <c r="H35" s="10">
        <v>3</v>
      </c>
      <c r="I35" s="10">
        <v>5</v>
      </c>
      <c r="J35" s="10">
        <v>1</v>
      </c>
      <c r="K35" s="10">
        <v>2</v>
      </c>
      <c r="L35" s="10">
        <v>1</v>
      </c>
    </row>
    <row r="36" spans="1:12" x14ac:dyDescent="0.3">
      <c r="A36" s="31" t="s">
        <v>37</v>
      </c>
      <c r="B36" s="12"/>
      <c r="C36" s="12"/>
      <c r="D36" s="12">
        <v>24</v>
      </c>
      <c r="E36" s="12">
        <v>23</v>
      </c>
      <c r="F36" s="12">
        <v>16</v>
      </c>
      <c r="G36" s="12">
        <v>8</v>
      </c>
      <c r="H36" s="12">
        <v>13</v>
      </c>
      <c r="I36" s="12">
        <v>11</v>
      </c>
      <c r="J36" s="12">
        <v>10</v>
      </c>
      <c r="K36" s="12">
        <v>8</v>
      </c>
      <c r="L36" s="12">
        <v>6</v>
      </c>
    </row>
    <row r="37" spans="1:12" x14ac:dyDescent="0.3">
      <c r="A37" s="31" t="s">
        <v>38</v>
      </c>
      <c r="B37" s="14" t="s">
        <v>42</v>
      </c>
      <c r="C37" s="10"/>
      <c r="D37" s="10">
        <f t="shared" ref="D37:L37" si="6">SUM(D31:D36)</f>
        <v>219</v>
      </c>
      <c r="E37" s="10">
        <f t="shared" si="6"/>
        <v>171</v>
      </c>
      <c r="F37" s="10">
        <f t="shared" si="6"/>
        <v>146</v>
      </c>
      <c r="G37" s="10">
        <f t="shared" si="6"/>
        <v>131</v>
      </c>
      <c r="H37" s="10">
        <f t="shared" si="6"/>
        <v>135</v>
      </c>
      <c r="I37" s="10">
        <f t="shared" si="6"/>
        <v>138</v>
      </c>
      <c r="J37" s="10">
        <f t="shared" si="6"/>
        <v>130</v>
      </c>
      <c r="K37" s="10">
        <f t="shared" si="6"/>
        <v>98</v>
      </c>
      <c r="L37" s="10">
        <f t="shared" si="6"/>
        <v>85</v>
      </c>
    </row>
    <row r="38" spans="1:12" x14ac:dyDescent="0.3">
      <c r="A38" s="31" t="s">
        <v>39</v>
      </c>
      <c r="B38" s="13">
        <v>0.05</v>
      </c>
      <c r="C38" s="13"/>
      <c r="D38" s="13">
        <f t="shared" ref="D38:L38" si="7">D37/D48</f>
        <v>0.17604501607717041</v>
      </c>
      <c r="E38" s="13">
        <f t="shared" si="7"/>
        <v>0.28885135135135137</v>
      </c>
      <c r="F38" s="13">
        <f t="shared" si="7"/>
        <v>0.335632183908046</v>
      </c>
      <c r="G38" s="13">
        <f t="shared" si="7"/>
        <v>0.44256756756756754</v>
      </c>
      <c r="H38" s="13">
        <f t="shared" si="7"/>
        <v>0.50943396226415094</v>
      </c>
      <c r="I38" s="13">
        <f t="shared" si="7"/>
        <v>0.61061946902654862</v>
      </c>
      <c r="J38" s="13">
        <f t="shared" si="7"/>
        <v>0.67010309278350511</v>
      </c>
      <c r="K38" s="13">
        <f t="shared" si="7"/>
        <v>0.63225806451612898</v>
      </c>
      <c r="L38" s="13">
        <f t="shared" si="7"/>
        <v>0.64393939393939392</v>
      </c>
    </row>
    <row r="39" spans="1:12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2" x14ac:dyDescent="0.3">
      <c r="B40" s="110" t="s">
        <v>43</v>
      </c>
      <c r="C40" s="110"/>
      <c r="D40" s="110"/>
      <c r="E40" s="110"/>
      <c r="F40" s="110"/>
      <c r="G40" s="110"/>
      <c r="H40" s="110"/>
      <c r="I40" s="110"/>
      <c r="J40" s="110"/>
      <c r="K40" s="110"/>
      <c r="L40" s="110"/>
    </row>
    <row r="41" spans="1:12" x14ac:dyDescent="0.3"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2" x14ac:dyDescent="0.3">
      <c r="A42" s="31" t="s">
        <v>32</v>
      </c>
      <c r="B42" s="10"/>
      <c r="C42" s="10"/>
      <c r="D42" s="10">
        <f t="shared" ref="D42:K47" si="8">D6+D17+D31</f>
        <v>193</v>
      </c>
      <c r="E42" s="10">
        <f t="shared" si="8"/>
        <v>148</v>
      </c>
      <c r="F42" s="10">
        <f t="shared" si="8"/>
        <v>122</v>
      </c>
      <c r="G42" s="10">
        <f t="shared" si="8"/>
        <v>100</v>
      </c>
      <c r="H42" s="10">
        <f t="shared" si="8"/>
        <v>95</v>
      </c>
      <c r="I42" s="10">
        <f t="shared" si="8"/>
        <v>83</v>
      </c>
      <c r="J42" s="10">
        <f t="shared" si="8"/>
        <v>85</v>
      </c>
      <c r="K42" s="45">
        <f t="shared" si="8"/>
        <v>55</v>
      </c>
      <c r="L42" s="45">
        <v>45</v>
      </c>
    </row>
    <row r="43" spans="1:12" x14ac:dyDescent="0.3">
      <c r="A43" s="31" t="s">
        <v>33</v>
      </c>
      <c r="B43" s="10"/>
      <c r="C43" s="10"/>
      <c r="D43" s="10">
        <f t="shared" si="8"/>
        <v>58</v>
      </c>
      <c r="E43" s="10">
        <f t="shared" si="8"/>
        <v>21</v>
      </c>
      <c r="F43" s="10">
        <f t="shared" si="8"/>
        <v>16</v>
      </c>
      <c r="G43" s="10">
        <f t="shared" si="8"/>
        <v>12</v>
      </c>
      <c r="H43" s="10">
        <f t="shared" si="8"/>
        <v>12</v>
      </c>
      <c r="I43" s="10">
        <f t="shared" si="8"/>
        <v>9</v>
      </c>
      <c r="J43" s="10">
        <f t="shared" si="8"/>
        <v>3</v>
      </c>
      <c r="K43" s="45">
        <f t="shared" si="8"/>
        <v>5</v>
      </c>
      <c r="L43" s="45">
        <v>6</v>
      </c>
    </row>
    <row r="44" spans="1:12" x14ac:dyDescent="0.3">
      <c r="A44" s="31" t="s">
        <v>34</v>
      </c>
      <c r="B44" s="10"/>
      <c r="C44" s="10"/>
      <c r="D44" s="10">
        <f t="shared" si="8"/>
        <v>310</v>
      </c>
      <c r="E44" s="10">
        <f t="shared" si="8"/>
        <v>167</v>
      </c>
      <c r="F44" s="10">
        <f t="shared" si="8"/>
        <v>118</v>
      </c>
      <c r="G44" s="10">
        <f t="shared" si="8"/>
        <v>75</v>
      </c>
      <c r="H44" s="10">
        <f t="shared" si="8"/>
        <v>53</v>
      </c>
      <c r="I44" s="10">
        <f t="shared" si="8"/>
        <v>44</v>
      </c>
      <c r="J44" s="10">
        <f t="shared" si="8"/>
        <v>41</v>
      </c>
      <c r="K44" s="45">
        <f t="shared" si="8"/>
        <v>35</v>
      </c>
      <c r="L44" s="45">
        <v>34</v>
      </c>
    </row>
    <row r="45" spans="1:12" x14ac:dyDescent="0.3">
      <c r="A45" s="31" t="s">
        <v>35</v>
      </c>
      <c r="B45" s="10"/>
      <c r="C45" s="10"/>
      <c r="D45" s="10">
        <f t="shared" si="8"/>
        <v>564</v>
      </c>
      <c r="E45" s="10">
        <f t="shared" si="8"/>
        <v>184</v>
      </c>
      <c r="F45" s="10">
        <f t="shared" si="8"/>
        <v>124</v>
      </c>
      <c r="G45" s="10">
        <f t="shared" si="8"/>
        <v>77</v>
      </c>
      <c r="H45" s="10">
        <f t="shared" si="8"/>
        <v>72</v>
      </c>
      <c r="I45" s="10">
        <f t="shared" si="8"/>
        <v>60</v>
      </c>
      <c r="J45" s="10">
        <f t="shared" si="8"/>
        <v>44</v>
      </c>
      <c r="K45" s="45">
        <f t="shared" si="8"/>
        <v>39</v>
      </c>
      <c r="L45" s="45">
        <v>32</v>
      </c>
    </row>
    <row r="46" spans="1:12" x14ac:dyDescent="0.3">
      <c r="A46" s="31" t="s">
        <v>36</v>
      </c>
      <c r="B46" s="10"/>
      <c r="C46" s="10"/>
      <c r="D46" s="10">
        <f t="shared" si="8"/>
        <v>36</v>
      </c>
      <c r="E46" s="10">
        <f t="shared" si="8"/>
        <v>15</v>
      </c>
      <c r="F46" s="10">
        <f t="shared" si="8"/>
        <v>13</v>
      </c>
      <c r="G46" s="10">
        <f t="shared" si="8"/>
        <v>7</v>
      </c>
      <c r="H46" s="10">
        <f t="shared" si="8"/>
        <v>7</v>
      </c>
      <c r="I46" s="10">
        <f t="shared" si="8"/>
        <v>6</v>
      </c>
      <c r="J46" s="10">
        <f t="shared" si="8"/>
        <v>3</v>
      </c>
      <c r="K46" s="45">
        <f t="shared" si="8"/>
        <v>3</v>
      </c>
      <c r="L46" s="45">
        <v>2</v>
      </c>
    </row>
    <row r="47" spans="1:12" x14ac:dyDescent="0.3">
      <c r="A47" s="31" t="s">
        <v>37</v>
      </c>
      <c r="B47" s="12"/>
      <c r="C47" s="12"/>
      <c r="D47" s="12">
        <f t="shared" si="8"/>
        <v>83</v>
      </c>
      <c r="E47" s="12">
        <f t="shared" si="8"/>
        <v>57</v>
      </c>
      <c r="F47" s="12">
        <f t="shared" si="8"/>
        <v>42</v>
      </c>
      <c r="G47" s="12">
        <f t="shared" si="8"/>
        <v>25</v>
      </c>
      <c r="H47" s="12">
        <f t="shared" si="8"/>
        <v>26</v>
      </c>
      <c r="I47" s="12">
        <f t="shared" si="8"/>
        <v>24</v>
      </c>
      <c r="J47" s="12">
        <f t="shared" si="8"/>
        <v>18</v>
      </c>
      <c r="K47" s="46">
        <f t="shared" si="8"/>
        <v>18</v>
      </c>
      <c r="L47" s="46">
        <v>13</v>
      </c>
    </row>
    <row r="48" spans="1:12" x14ac:dyDescent="0.3">
      <c r="A48" s="31" t="s">
        <v>38</v>
      </c>
      <c r="B48" s="10">
        <v>2338</v>
      </c>
      <c r="C48" s="39" t="s">
        <v>127</v>
      </c>
      <c r="D48" s="45">
        <f t="shared" ref="D48:K48" si="9">SUM(D42:D47)</f>
        <v>1244</v>
      </c>
      <c r="E48" s="45">
        <f t="shared" si="9"/>
        <v>592</v>
      </c>
      <c r="F48" s="45">
        <f t="shared" si="9"/>
        <v>435</v>
      </c>
      <c r="G48" s="45">
        <f t="shared" si="9"/>
        <v>296</v>
      </c>
      <c r="H48" s="45">
        <f t="shared" si="9"/>
        <v>265</v>
      </c>
      <c r="I48" s="45">
        <f t="shared" si="9"/>
        <v>226</v>
      </c>
      <c r="J48" s="45">
        <f t="shared" si="9"/>
        <v>194</v>
      </c>
      <c r="K48" s="45">
        <f t="shared" si="9"/>
        <v>155</v>
      </c>
      <c r="L48" s="45">
        <f>SUM(L42:L47)</f>
        <v>132</v>
      </c>
    </row>
    <row r="49" spans="1:12" x14ac:dyDescent="0.3">
      <c r="A49" s="47" t="s">
        <v>39</v>
      </c>
      <c r="B49" s="15">
        <v>1</v>
      </c>
      <c r="C49" s="15">
        <v>1</v>
      </c>
      <c r="D49" s="15">
        <f t="shared" ref="D49:K49" si="10">D13+D24+D38</f>
        <v>1</v>
      </c>
      <c r="E49" s="15">
        <f t="shared" si="10"/>
        <v>1</v>
      </c>
      <c r="F49" s="15">
        <f t="shared" si="10"/>
        <v>1</v>
      </c>
      <c r="G49" s="15">
        <f t="shared" si="10"/>
        <v>1</v>
      </c>
      <c r="H49" s="15">
        <f t="shared" si="10"/>
        <v>1</v>
      </c>
      <c r="I49" s="15">
        <f t="shared" si="10"/>
        <v>1</v>
      </c>
      <c r="J49" s="15">
        <f t="shared" si="10"/>
        <v>1</v>
      </c>
      <c r="K49" s="15">
        <f t="shared" si="10"/>
        <v>1</v>
      </c>
      <c r="L49" s="15">
        <v>1</v>
      </c>
    </row>
    <row r="50" spans="1:12" ht="15" x14ac:dyDescent="0.3">
      <c r="A50" s="48" t="s">
        <v>128</v>
      </c>
      <c r="B50" s="49"/>
      <c r="C50" s="49"/>
      <c r="D50" s="49"/>
      <c r="E50" s="49"/>
      <c r="F50" s="49"/>
      <c r="G50" s="49"/>
      <c r="H50" s="49"/>
      <c r="I50" s="50"/>
      <c r="J50" s="50"/>
    </row>
    <row r="51" spans="1:12" ht="15" x14ac:dyDescent="0.3">
      <c r="A51" s="50" t="s">
        <v>129</v>
      </c>
      <c r="B51" s="49"/>
      <c r="C51" s="49"/>
      <c r="D51" s="49"/>
      <c r="E51" s="49"/>
      <c r="F51" s="49"/>
      <c r="G51" s="49"/>
      <c r="H51" s="49"/>
      <c r="I51" s="50"/>
      <c r="J51" s="50"/>
    </row>
    <row r="52" spans="1:12" ht="12.75" customHeight="1" x14ac:dyDescent="0.3">
      <c r="A52" s="48" t="s">
        <v>130</v>
      </c>
      <c r="B52" s="51"/>
      <c r="C52" s="52"/>
      <c r="D52" s="52"/>
      <c r="E52" s="52"/>
      <c r="F52" s="52"/>
      <c r="G52" s="52"/>
      <c r="H52" s="52"/>
      <c r="I52" s="52"/>
      <c r="J52" s="52"/>
    </row>
    <row r="53" spans="1:12" ht="12.75" customHeight="1" x14ac:dyDescent="0.3">
      <c r="A53" s="53" t="s">
        <v>131</v>
      </c>
      <c r="B53" s="51"/>
      <c r="C53" s="52"/>
      <c r="D53" s="52"/>
      <c r="E53" s="52"/>
      <c r="F53" s="52"/>
      <c r="G53" s="52"/>
      <c r="H53" s="52"/>
      <c r="I53" s="52"/>
      <c r="J53" s="52"/>
    </row>
    <row r="54" spans="1:12" ht="15" x14ac:dyDescent="0.3">
      <c r="A54" s="54" t="s">
        <v>132</v>
      </c>
      <c r="B54" s="55"/>
      <c r="C54" s="50"/>
      <c r="D54" s="50"/>
      <c r="E54" s="50"/>
      <c r="F54" s="50"/>
      <c r="G54" s="50"/>
      <c r="H54" s="50"/>
      <c r="I54" s="50"/>
      <c r="J54" s="50"/>
    </row>
    <row r="55" spans="1:12" ht="26.25" customHeight="1" x14ac:dyDescent="0.3">
      <c r="A55" s="107" t="s">
        <v>133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</row>
    <row r="56" spans="1:12" x14ac:dyDescent="0.3">
      <c r="A56" s="56"/>
      <c r="B56" s="56"/>
    </row>
    <row r="57" spans="1:12" x14ac:dyDescent="0.3">
      <c r="A57" s="56"/>
      <c r="B57" s="56"/>
      <c r="C57" s="57"/>
      <c r="D57" s="57"/>
      <c r="E57" s="57"/>
      <c r="F57" s="57"/>
      <c r="G57" s="57"/>
      <c r="H57" s="57"/>
      <c r="I57" s="57"/>
      <c r="J57" s="58"/>
    </row>
    <row r="58" spans="1:12" x14ac:dyDescent="0.3">
      <c r="A58" s="59"/>
    </row>
    <row r="59" spans="1:12" x14ac:dyDescent="0.3">
      <c r="A59" s="59"/>
      <c r="I59" s="60"/>
      <c r="J59" s="60"/>
      <c r="K59" s="61"/>
    </row>
  </sheetData>
  <mergeCells count="6">
    <mergeCell ref="A55:L55"/>
    <mergeCell ref="A1:K1"/>
    <mergeCell ref="B4:L4"/>
    <mergeCell ref="B15:L15"/>
    <mergeCell ref="B29:L29"/>
    <mergeCell ref="B40:L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workbookViewId="0">
      <selection activeCell="E15" sqref="E15"/>
    </sheetView>
  </sheetViews>
  <sheetFormatPr defaultRowHeight="14.4" x14ac:dyDescent="0.3"/>
  <cols>
    <col min="1" max="1" width="24.6640625" style="31" customWidth="1"/>
    <col min="2" max="2" width="6.88671875" style="31" bestFit="1" customWidth="1"/>
    <col min="3" max="11" width="5.6640625" style="31" customWidth="1"/>
    <col min="12" max="256" width="9.109375" style="31"/>
    <col min="257" max="257" width="24.6640625" style="31" customWidth="1"/>
    <col min="258" max="258" width="6.88671875" style="31" bestFit="1" customWidth="1"/>
    <col min="259" max="267" width="5.6640625" style="31" customWidth="1"/>
    <col min="268" max="512" width="9.109375" style="31"/>
    <col min="513" max="513" width="24.6640625" style="31" customWidth="1"/>
    <col min="514" max="514" width="6.88671875" style="31" bestFit="1" customWidth="1"/>
    <col min="515" max="523" width="5.6640625" style="31" customWidth="1"/>
    <col min="524" max="768" width="9.109375" style="31"/>
    <col min="769" max="769" width="24.6640625" style="31" customWidth="1"/>
    <col min="770" max="770" width="6.88671875" style="31" bestFit="1" customWidth="1"/>
    <col min="771" max="779" width="5.6640625" style="31" customWidth="1"/>
    <col min="780" max="1024" width="9.109375" style="31"/>
    <col min="1025" max="1025" width="24.6640625" style="31" customWidth="1"/>
    <col min="1026" max="1026" width="6.88671875" style="31" bestFit="1" customWidth="1"/>
    <col min="1027" max="1035" width="5.6640625" style="31" customWidth="1"/>
    <col min="1036" max="1280" width="9.109375" style="31"/>
    <col min="1281" max="1281" width="24.6640625" style="31" customWidth="1"/>
    <col min="1282" max="1282" width="6.88671875" style="31" bestFit="1" customWidth="1"/>
    <col min="1283" max="1291" width="5.6640625" style="31" customWidth="1"/>
    <col min="1292" max="1536" width="9.109375" style="31"/>
    <col min="1537" max="1537" width="24.6640625" style="31" customWidth="1"/>
    <col min="1538" max="1538" width="6.88671875" style="31" bestFit="1" customWidth="1"/>
    <col min="1539" max="1547" width="5.6640625" style="31" customWidth="1"/>
    <col min="1548" max="1792" width="9.109375" style="31"/>
    <col min="1793" max="1793" width="24.6640625" style="31" customWidth="1"/>
    <col min="1794" max="1794" width="6.88671875" style="31" bestFit="1" customWidth="1"/>
    <col min="1795" max="1803" width="5.6640625" style="31" customWidth="1"/>
    <col min="1804" max="2048" width="9.109375" style="31"/>
    <col min="2049" max="2049" width="24.6640625" style="31" customWidth="1"/>
    <col min="2050" max="2050" width="6.88671875" style="31" bestFit="1" customWidth="1"/>
    <col min="2051" max="2059" width="5.6640625" style="31" customWidth="1"/>
    <col min="2060" max="2304" width="9.109375" style="31"/>
    <col min="2305" max="2305" width="24.6640625" style="31" customWidth="1"/>
    <col min="2306" max="2306" width="6.88671875" style="31" bestFit="1" customWidth="1"/>
    <col min="2307" max="2315" width="5.6640625" style="31" customWidth="1"/>
    <col min="2316" max="2560" width="9.109375" style="31"/>
    <col min="2561" max="2561" width="24.6640625" style="31" customWidth="1"/>
    <col min="2562" max="2562" width="6.88671875" style="31" bestFit="1" customWidth="1"/>
    <col min="2563" max="2571" width="5.6640625" style="31" customWidth="1"/>
    <col min="2572" max="2816" width="9.109375" style="31"/>
    <col min="2817" max="2817" width="24.6640625" style="31" customWidth="1"/>
    <col min="2818" max="2818" width="6.88671875" style="31" bestFit="1" customWidth="1"/>
    <col min="2819" max="2827" width="5.6640625" style="31" customWidth="1"/>
    <col min="2828" max="3072" width="9.109375" style="31"/>
    <col min="3073" max="3073" width="24.6640625" style="31" customWidth="1"/>
    <col min="3074" max="3074" width="6.88671875" style="31" bestFit="1" customWidth="1"/>
    <col min="3075" max="3083" width="5.6640625" style="31" customWidth="1"/>
    <col min="3084" max="3328" width="9.109375" style="31"/>
    <col min="3329" max="3329" width="24.6640625" style="31" customWidth="1"/>
    <col min="3330" max="3330" width="6.88671875" style="31" bestFit="1" customWidth="1"/>
    <col min="3331" max="3339" width="5.6640625" style="31" customWidth="1"/>
    <col min="3340" max="3584" width="9.109375" style="31"/>
    <col min="3585" max="3585" width="24.6640625" style="31" customWidth="1"/>
    <col min="3586" max="3586" width="6.88671875" style="31" bestFit="1" customWidth="1"/>
    <col min="3587" max="3595" width="5.6640625" style="31" customWidth="1"/>
    <col min="3596" max="3840" width="9.109375" style="31"/>
    <col min="3841" max="3841" width="24.6640625" style="31" customWidth="1"/>
    <col min="3842" max="3842" width="6.88671875" style="31" bestFit="1" customWidth="1"/>
    <col min="3843" max="3851" width="5.6640625" style="31" customWidth="1"/>
    <col min="3852" max="4096" width="9.109375" style="31"/>
    <col min="4097" max="4097" width="24.6640625" style="31" customWidth="1"/>
    <col min="4098" max="4098" width="6.88671875" style="31" bestFit="1" customWidth="1"/>
    <col min="4099" max="4107" width="5.6640625" style="31" customWidth="1"/>
    <col min="4108" max="4352" width="9.109375" style="31"/>
    <col min="4353" max="4353" width="24.6640625" style="31" customWidth="1"/>
    <col min="4354" max="4354" width="6.88671875" style="31" bestFit="1" customWidth="1"/>
    <col min="4355" max="4363" width="5.6640625" style="31" customWidth="1"/>
    <col min="4364" max="4608" width="9.109375" style="31"/>
    <col min="4609" max="4609" width="24.6640625" style="31" customWidth="1"/>
    <col min="4610" max="4610" width="6.88671875" style="31" bestFit="1" customWidth="1"/>
    <col min="4611" max="4619" width="5.6640625" style="31" customWidth="1"/>
    <col min="4620" max="4864" width="9.109375" style="31"/>
    <col min="4865" max="4865" width="24.6640625" style="31" customWidth="1"/>
    <col min="4866" max="4866" width="6.88671875" style="31" bestFit="1" customWidth="1"/>
    <col min="4867" max="4875" width="5.6640625" style="31" customWidth="1"/>
    <col min="4876" max="5120" width="9.109375" style="31"/>
    <col min="5121" max="5121" width="24.6640625" style="31" customWidth="1"/>
    <col min="5122" max="5122" width="6.88671875" style="31" bestFit="1" customWidth="1"/>
    <col min="5123" max="5131" width="5.6640625" style="31" customWidth="1"/>
    <col min="5132" max="5376" width="9.109375" style="31"/>
    <col min="5377" max="5377" width="24.6640625" style="31" customWidth="1"/>
    <col min="5378" max="5378" width="6.88671875" style="31" bestFit="1" customWidth="1"/>
    <col min="5379" max="5387" width="5.6640625" style="31" customWidth="1"/>
    <col min="5388" max="5632" width="9.109375" style="31"/>
    <col min="5633" max="5633" width="24.6640625" style="31" customWidth="1"/>
    <col min="5634" max="5634" width="6.88671875" style="31" bestFit="1" customWidth="1"/>
    <col min="5635" max="5643" width="5.6640625" style="31" customWidth="1"/>
    <col min="5644" max="5888" width="9.109375" style="31"/>
    <col min="5889" max="5889" width="24.6640625" style="31" customWidth="1"/>
    <col min="5890" max="5890" width="6.88671875" style="31" bestFit="1" customWidth="1"/>
    <col min="5891" max="5899" width="5.6640625" style="31" customWidth="1"/>
    <col min="5900" max="6144" width="9.109375" style="31"/>
    <col min="6145" max="6145" width="24.6640625" style="31" customWidth="1"/>
    <col min="6146" max="6146" width="6.88671875" style="31" bestFit="1" customWidth="1"/>
    <col min="6147" max="6155" width="5.6640625" style="31" customWidth="1"/>
    <col min="6156" max="6400" width="9.109375" style="31"/>
    <col min="6401" max="6401" width="24.6640625" style="31" customWidth="1"/>
    <col min="6402" max="6402" width="6.88671875" style="31" bestFit="1" customWidth="1"/>
    <col min="6403" max="6411" width="5.6640625" style="31" customWidth="1"/>
    <col min="6412" max="6656" width="9.109375" style="31"/>
    <col min="6657" max="6657" width="24.6640625" style="31" customWidth="1"/>
    <col min="6658" max="6658" width="6.88671875" style="31" bestFit="1" customWidth="1"/>
    <col min="6659" max="6667" width="5.6640625" style="31" customWidth="1"/>
    <col min="6668" max="6912" width="9.109375" style="31"/>
    <col min="6913" max="6913" width="24.6640625" style="31" customWidth="1"/>
    <col min="6914" max="6914" width="6.88671875" style="31" bestFit="1" customWidth="1"/>
    <col min="6915" max="6923" width="5.6640625" style="31" customWidth="1"/>
    <col min="6924" max="7168" width="9.109375" style="31"/>
    <col min="7169" max="7169" width="24.6640625" style="31" customWidth="1"/>
    <col min="7170" max="7170" width="6.88671875" style="31" bestFit="1" customWidth="1"/>
    <col min="7171" max="7179" width="5.6640625" style="31" customWidth="1"/>
    <col min="7180" max="7424" width="9.109375" style="31"/>
    <col min="7425" max="7425" width="24.6640625" style="31" customWidth="1"/>
    <col min="7426" max="7426" width="6.88671875" style="31" bestFit="1" customWidth="1"/>
    <col min="7427" max="7435" width="5.6640625" style="31" customWidth="1"/>
    <col min="7436" max="7680" width="9.109375" style="31"/>
    <col min="7681" max="7681" width="24.6640625" style="31" customWidth="1"/>
    <col min="7682" max="7682" width="6.88671875" style="31" bestFit="1" customWidth="1"/>
    <col min="7683" max="7691" width="5.6640625" style="31" customWidth="1"/>
    <col min="7692" max="7936" width="9.109375" style="31"/>
    <col min="7937" max="7937" width="24.6640625" style="31" customWidth="1"/>
    <col min="7938" max="7938" width="6.88671875" style="31" bestFit="1" customWidth="1"/>
    <col min="7939" max="7947" width="5.6640625" style="31" customWidth="1"/>
    <col min="7948" max="8192" width="9.109375" style="31"/>
    <col min="8193" max="8193" width="24.6640625" style="31" customWidth="1"/>
    <col min="8194" max="8194" width="6.88671875" style="31" bestFit="1" customWidth="1"/>
    <col min="8195" max="8203" width="5.6640625" style="31" customWidth="1"/>
    <col min="8204" max="8448" width="9.109375" style="31"/>
    <col min="8449" max="8449" width="24.6640625" style="31" customWidth="1"/>
    <col min="8450" max="8450" width="6.88671875" style="31" bestFit="1" customWidth="1"/>
    <col min="8451" max="8459" width="5.6640625" style="31" customWidth="1"/>
    <col min="8460" max="8704" width="9.109375" style="31"/>
    <col min="8705" max="8705" width="24.6640625" style="31" customWidth="1"/>
    <col min="8706" max="8706" width="6.88671875" style="31" bestFit="1" customWidth="1"/>
    <col min="8707" max="8715" width="5.6640625" style="31" customWidth="1"/>
    <col min="8716" max="8960" width="9.109375" style="31"/>
    <col min="8961" max="8961" width="24.6640625" style="31" customWidth="1"/>
    <col min="8962" max="8962" width="6.88671875" style="31" bestFit="1" customWidth="1"/>
    <col min="8963" max="8971" width="5.6640625" style="31" customWidth="1"/>
    <col min="8972" max="9216" width="9.109375" style="31"/>
    <col min="9217" max="9217" width="24.6640625" style="31" customWidth="1"/>
    <col min="9218" max="9218" width="6.88671875" style="31" bestFit="1" customWidth="1"/>
    <col min="9219" max="9227" width="5.6640625" style="31" customWidth="1"/>
    <col min="9228" max="9472" width="9.109375" style="31"/>
    <col min="9473" max="9473" width="24.6640625" style="31" customWidth="1"/>
    <col min="9474" max="9474" width="6.88671875" style="31" bestFit="1" customWidth="1"/>
    <col min="9475" max="9483" width="5.6640625" style="31" customWidth="1"/>
    <col min="9484" max="9728" width="9.109375" style="31"/>
    <col min="9729" max="9729" width="24.6640625" style="31" customWidth="1"/>
    <col min="9730" max="9730" width="6.88671875" style="31" bestFit="1" customWidth="1"/>
    <col min="9731" max="9739" width="5.6640625" style="31" customWidth="1"/>
    <col min="9740" max="9984" width="9.109375" style="31"/>
    <col min="9985" max="9985" width="24.6640625" style="31" customWidth="1"/>
    <col min="9986" max="9986" width="6.88671875" style="31" bestFit="1" customWidth="1"/>
    <col min="9987" max="9995" width="5.6640625" style="31" customWidth="1"/>
    <col min="9996" max="10240" width="9.109375" style="31"/>
    <col min="10241" max="10241" width="24.6640625" style="31" customWidth="1"/>
    <col min="10242" max="10242" width="6.88671875" style="31" bestFit="1" customWidth="1"/>
    <col min="10243" max="10251" width="5.6640625" style="31" customWidth="1"/>
    <col min="10252" max="10496" width="9.109375" style="31"/>
    <col min="10497" max="10497" width="24.6640625" style="31" customWidth="1"/>
    <col min="10498" max="10498" width="6.88671875" style="31" bestFit="1" customWidth="1"/>
    <col min="10499" max="10507" width="5.6640625" style="31" customWidth="1"/>
    <col min="10508" max="10752" width="9.109375" style="31"/>
    <col min="10753" max="10753" width="24.6640625" style="31" customWidth="1"/>
    <col min="10754" max="10754" width="6.88671875" style="31" bestFit="1" customWidth="1"/>
    <col min="10755" max="10763" width="5.6640625" style="31" customWidth="1"/>
    <col min="10764" max="11008" width="9.109375" style="31"/>
    <col min="11009" max="11009" width="24.6640625" style="31" customWidth="1"/>
    <col min="11010" max="11010" width="6.88671875" style="31" bestFit="1" customWidth="1"/>
    <col min="11011" max="11019" width="5.6640625" style="31" customWidth="1"/>
    <col min="11020" max="11264" width="9.109375" style="31"/>
    <col min="11265" max="11265" width="24.6640625" style="31" customWidth="1"/>
    <col min="11266" max="11266" width="6.88671875" style="31" bestFit="1" customWidth="1"/>
    <col min="11267" max="11275" width="5.6640625" style="31" customWidth="1"/>
    <col min="11276" max="11520" width="9.109375" style="31"/>
    <col min="11521" max="11521" width="24.6640625" style="31" customWidth="1"/>
    <col min="11522" max="11522" width="6.88671875" style="31" bestFit="1" customWidth="1"/>
    <col min="11523" max="11531" width="5.6640625" style="31" customWidth="1"/>
    <col min="11532" max="11776" width="9.109375" style="31"/>
    <col min="11777" max="11777" width="24.6640625" style="31" customWidth="1"/>
    <col min="11778" max="11778" width="6.88671875" style="31" bestFit="1" customWidth="1"/>
    <col min="11779" max="11787" width="5.6640625" style="31" customWidth="1"/>
    <col min="11788" max="12032" width="9.109375" style="31"/>
    <col min="12033" max="12033" width="24.6640625" style="31" customWidth="1"/>
    <col min="12034" max="12034" width="6.88671875" style="31" bestFit="1" customWidth="1"/>
    <col min="12035" max="12043" width="5.6640625" style="31" customWidth="1"/>
    <col min="12044" max="12288" width="9.109375" style="31"/>
    <col min="12289" max="12289" width="24.6640625" style="31" customWidth="1"/>
    <col min="12290" max="12290" width="6.88671875" style="31" bestFit="1" customWidth="1"/>
    <col min="12291" max="12299" width="5.6640625" style="31" customWidth="1"/>
    <col min="12300" max="12544" width="9.109375" style="31"/>
    <col min="12545" max="12545" width="24.6640625" style="31" customWidth="1"/>
    <col min="12546" max="12546" width="6.88671875" style="31" bestFit="1" customWidth="1"/>
    <col min="12547" max="12555" width="5.6640625" style="31" customWidth="1"/>
    <col min="12556" max="12800" width="9.109375" style="31"/>
    <col min="12801" max="12801" width="24.6640625" style="31" customWidth="1"/>
    <col min="12802" max="12802" width="6.88671875" style="31" bestFit="1" customWidth="1"/>
    <col min="12803" max="12811" width="5.6640625" style="31" customWidth="1"/>
    <col min="12812" max="13056" width="9.109375" style="31"/>
    <col min="13057" max="13057" width="24.6640625" style="31" customWidth="1"/>
    <col min="13058" max="13058" width="6.88671875" style="31" bestFit="1" customWidth="1"/>
    <col min="13059" max="13067" width="5.6640625" style="31" customWidth="1"/>
    <col min="13068" max="13312" width="9.109375" style="31"/>
    <col min="13313" max="13313" width="24.6640625" style="31" customWidth="1"/>
    <col min="13314" max="13314" width="6.88671875" style="31" bestFit="1" customWidth="1"/>
    <col min="13315" max="13323" width="5.6640625" style="31" customWidth="1"/>
    <col min="13324" max="13568" width="9.109375" style="31"/>
    <col min="13569" max="13569" width="24.6640625" style="31" customWidth="1"/>
    <col min="13570" max="13570" width="6.88671875" style="31" bestFit="1" customWidth="1"/>
    <col min="13571" max="13579" width="5.6640625" style="31" customWidth="1"/>
    <col min="13580" max="13824" width="9.109375" style="31"/>
    <col min="13825" max="13825" width="24.6640625" style="31" customWidth="1"/>
    <col min="13826" max="13826" width="6.88671875" style="31" bestFit="1" customWidth="1"/>
    <col min="13827" max="13835" width="5.6640625" style="31" customWidth="1"/>
    <col min="13836" max="14080" width="9.109375" style="31"/>
    <col min="14081" max="14081" width="24.6640625" style="31" customWidth="1"/>
    <col min="14082" max="14082" width="6.88671875" style="31" bestFit="1" customWidth="1"/>
    <col min="14083" max="14091" width="5.6640625" style="31" customWidth="1"/>
    <col min="14092" max="14336" width="9.109375" style="31"/>
    <col min="14337" max="14337" width="24.6640625" style="31" customWidth="1"/>
    <col min="14338" max="14338" width="6.88671875" style="31" bestFit="1" customWidth="1"/>
    <col min="14339" max="14347" width="5.6640625" style="31" customWidth="1"/>
    <col min="14348" max="14592" width="9.109375" style="31"/>
    <col min="14593" max="14593" width="24.6640625" style="31" customWidth="1"/>
    <col min="14594" max="14594" width="6.88671875" style="31" bestFit="1" customWidth="1"/>
    <col min="14595" max="14603" width="5.6640625" style="31" customWidth="1"/>
    <col min="14604" max="14848" width="9.109375" style="31"/>
    <col min="14849" max="14849" width="24.6640625" style="31" customWidth="1"/>
    <col min="14850" max="14850" width="6.88671875" style="31" bestFit="1" customWidth="1"/>
    <col min="14851" max="14859" width="5.6640625" style="31" customWidth="1"/>
    <col min="14860" max="15104" width="9.109375" style="31"/>
    <col min="15105" max="15105" width="24.6640625" style="31" customWidth="1"/>
    <col min="15106" max="15106" width="6.88671875" style="31" bestFit="1" customWidth="1"/>
    <col min="15107" max="15115" width="5.6640625" style="31" customWidth="1"/>
    <col min="15116" max="15360" width="9.109375" style="31"/>
    <col min="15361" max="15361" width="24.6640625" style="31" customWidth="1"/>
    <col min="15362" max="15362" width="6.88671875" style="31" bestFit="1" customWidth="1"/>
    <col min="15363" max="15371" width="5.6640625" style="31" customWidth="1"/>
    <col min="15372" max="15616" width="9.109375" style="31"/>
    <col min="15617" max="15617" width="24.6640625" style="31" customWidth="1"/>
    <col min="15618" max="15618" width="6.88671875" style="31" bestFit="1" customWidth="1"/>
    <col min="15619" max="15627" width="5.6640625" style="31" customWidth="1"/>
    <col min="15628" max="15872" width="9.109375" style="31"/>
    <col min="15873" max="15873" width="24.6640625" style="31" customWidth="1"/>
    <col min="15874" max="15874" width="6.88671875" style="31" bestFit="1" customWidth="1"/>
    <col min="15875" max="15883" width="5.6640625" style="31" customWidth="1"/>
    <col min="15884" max="16128" width="9.109375" style="31"/>
    <col min="16129" max="16129" width="24.6640625" style="31" customWidth="1"/>
    <col min="16130" max="16130" width="6.88671875" style="31" bestFit="1" customWidth="1"/>
    <col min="16131" max="16139" width="5.6640625" style="31" customWidth="1"/>
    <col min="16140" max="16384" width="9.109375" style="31"/>
  </cols>
  <sheetData>
    <row r="1" spans="1:11" ht="15" thickBot="1" x14ac:dyDescent="0.35">
      <c r="A1" s="30" t="s">
        <v>134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3">
      <c r="A2" s="62" t="s">
        <v>7</v>
      </c>
      <c r="B2" s="63">
        <v>1936</v>
      </c>
      <c r="C2" s="63">
        <v>1964</v>
      </c>
      <c r="D2" s="63">
        <v>1973</v>
      </c>
      <c r="E2" s="63">
        <v>1980</v>
      </c>
      <c r="F2" s="47">
        <v>1987</v>
      </c>
      <c r="G2" s="47">
        <v>1992</v>
      </c>
      <c r="H2" s="47">
        <v>1997</v>
      </c>
      <c r="I2" s="47">
        <v>2002</v>
      </c>
      <c r="J2" s="47">
        <v>2007</v>
      </c>
      <c r="K2" s="47">
        <v>2012</v>
      </c>
    </row>
    <row r="3" spans="1:11" x14ac:dyDescent="0.3">
      <c r="A3" s="64"/>
      <c r="B3" s="111" t="s">
        <v>44</v>
      </c>
      <c r="C3" s="111"/>
      <c r="D3" s="111"/>
      <c r="E3" s="111"/>
      <c r="F3" s="111"/>
      <c r="G3" s="111"/>
      <c r="H3" s="111"/>
      <c r="I3" s="111"/>
    </row>
    <row r="4" spans="1:11" x14ac:dyDescent="0.3">
      <c r="A4" s="64"/>
      <c r="B4" s="64"/>
      <c r="C4" s="64"/>
      <c r="D4" s="64"/>
      <c r="E4" s="64"/>
      <c r="F4" s="64"/>
      <c r="G4" s="64"/>
      <c r="H4" s="64"/>
      <c r="I4" s="64"/>
    </row>
    <row r="5" spans="1:11" x14ac:dyDescent="0.3">
      <c r="A5" s="31" t="s">
        <v>45</v>
      </c>
      <c r="B5" s="10">
        <v>408</v>
      </c>
      <c r="C5" s="10">
        <v>730</v>
      </c>
      <c r="D5" s="10">
        <v>458</v>
      </c>
      <c r="E5" s="10">
        <v>352</v>
      </c>
      <c r="F5" s="10">
        <v>251</v>
      </c>
      <c r="G5" s="10">
        <v>230</v>
      </c>
      <c r="H5" s="10">
        <v>204</v>
      </c>
      <c r="I5" s="10">
        <v>168</v>
      </c>
      <c r="J5" s="10">
        <v>136</v>
      </c>
      <c r="K5" s="10">
        <v>114</v>
      </c>
    </row>
    <row r="6" spans="1:11" x14ac:dyDescent="0.3">
      <c r="A6" s="31" t="s">
        <v>46</v>
      </c>
      <c r="B6" s="10">
        <v>1444</v>
      </c>
      <c r="C6" s="10">
        <v>740</v>
      </c>
      <c r="D6" s="10">
        <v>207</v>
      </c>
      <c r="E6" s="10">
        <v>148</v>
      </c>
      <c r="F6" s="10">
        <v>82</v>
      </c>
      <c r="G6" s="10">
        <v>68</v>
      </c>
      <c r="H6" s="10">
        <v>36</v>
      </c>
      <c r="I6" s="10">
        <v>19</v>
      </c>
      <c r="J6" s="10">
        <v>19</v>
      </c>
      <c r="K6" s="10">
        <v>15</v>
      </c>
    </row>
    <row r="7" spans="1:11" x14ac:dyDescent="0.3">
      <c r="A7" s="31" t="s">
        <v>47</v>
      </c>
      <c r="B7" s="10">
        <v>139</v>
      </c>
      <c r="C7" s="10">
        <v>212</v>
      </c>
      <c r="D7" s="10">
        <v>57</v>
      </c>
      <c r="E7" s="10">
        <v>48</v>
      </c>
      <c r="F7" s="10">
        <v>31</v>
      </c>
      <c r="G7" s="10">
        <v>26</v>
      </c>
      <c r="H7" s="10">
        <v>24</v>
      </c>
      <c r="I7" s="10">
        <v>17</v>
      </c>
      <c r="J7" s="10">
        <v>14</v>
      </c>
      <c r="K7" s="10">
        <v>16</v>
      </c>
    </row>
    <row r="8" spans="1:11" x14ac:dyDescent="0.3">
      <c r="A8" s="50" t="s">
        <v>48</v>
      </c>
      <c r="B8" s="10"/>
      <c r="C8" s="10"/>
      <c r="D8" s="10"/>
      <c r="E8" s="10"/>
      <c r="F8" s="10"/>
      <c r="G8" s="10"/>
      <c r="H8" s="10"/>
      <c r="I8" s="10"/>
      <c r="J8" s="10"/>
      <c r="K8" s="10">
        <v>9</v>
      </c>
    </row>
    <row r="9" spans="1:11" x14ac:dyDescent="0.3">
      <c r="A9" s="31" t="s">
        <v>49</v>
      </c>
      <c r="B9" s="11"/>
      <c r="C9" s="11"/>
      <c r="D9" s="11"/>
      <c r="E9" s="11"/>
      <c r="F9" s="11"/>
      <c r="G9" s="10">
        <v>9</v>
      </c>
      <c r="H9" s="10">
        <v>6</v>
      </c>
      <c r="I9" s="10">
        <v>4</v>
      </c>
      <c r="J9" s="10">
        <v>5</v>
      </c>
      <c r="K9" s="10">
        <v>7</v>
      </c>
    </row>
    <row r="10" spans="1:11" x14ac:dyDescent="0.3">
      <c r="A10" s="31" t="s">
        <v>50</v>
      </c>
      <c r="B10" s="11"/>
      <c r="C10" s="11"/>
      <c r="D10" s="11"/>
      <c r="E10" s="11"/>
      <c r="F10" s="11"/>
      <c r="G10" s="10">
        <v>21</v>
      </c>
      <c r="H10" s="10">
        <v>16</v>
      </c>
      <c r="I10" s="10">
        <v>11</v>
      </c>
      <c r="J10" s="10">
        <v>10</v>
      </c>
      <c r="K10" s="10">
        <v>13</v>
      </c>
    </row>
    <row r="11" spans="1:11" x14ac:dyDescent="0.3">
      <c r="A11" s="31" t="s">
        <v>51</v>
      </c>
      <c r="B11" s="11">
        <v>88</v>
      </c>
      <c r="C11" s="11"/>
      <c r="D11" s="11"/>
      <c r="E11" s="11"/>
      <c r="F11" s="11"/>
      <c r="G11" s="11"/>
      <c r="H11" s="11"/>
      <c r="I11" s="11"/>
    </row>
    <row r="12" spans="1:11" x14ac:dyDescent="0.3">
      <c r="A12" s="31" t="s">
        <v>135</v>
      </c>
      <c r="B12" s="11">
        <v>562</v>
      </c>
      <c r="C12" s="10">
        <v>294</v>
      </c>
      <c r="D12" s="10">
        <v>187</v>
      </c>
      <c r="E12" s="10">
        <v>157</v>
      </c>
      <c r="F12" s="10">
        <v>94</v>
      </c>
      <c r="G12" s="10">
        <v>75</v>
      </c>
      <c r="H12" s="10">
        <v>42</v>
      </c>
      <c r="I12" s="10">
        <v>32</v>
      </c>
      <c r="J12" s="10">
        <v>31</v>
      </c>
      <c r="K12" s="10">
        <v>25</v>
      </c>
    </row>
    <row r="13" spans="1:11" x14ac:dyDescent="0.3">
      <c r="A13" s="31" t="s">
        <v>52</v>
      </c>
      <c r="B13" s="11"/>
      <c r="C13" s="11"/>
      <c r="D13" s="11"/>
      <c r="E13" s="11"/>
      <c r="F13" s="11"/>
      <c r="G13" s="10">
        <v>59</v>
      </c>
      <c r="H13" s="10">
        <v>33</v>
      </c>
      <c r="I13" s="10">
        <v>24</v>
      </c>
      <c r="J13" s="10">
        <v>18</v>
      </c>
      <c r="K13" s="10">
        <v>16</v>
      </c>
    </row>
    <row r="14" spans="1:11" x14ac:dyDescent="0.3">
      <c r="A14" s="31" t="s">
        <v>53</v>
      </c>
      <c r="B14" s="11"/>
      <c r="C14" s="11"/>
      <c r="D14" s="11"/>
      <c r="E14" s="11"/>
      <c r="F14" s="11"/>
      <c r="G14" s="10">
        <v>27</v>
      </c>
      <c r="H14" s="10">
        <v>12</v>
      </c>
      <c r="I14" s="10">
        <v>6</v>
      </c>
      <c r="J14" s="10">
        <v>6</v>
      </c>
      <c r="K14" s="10">
        <v>8</v>
      </c>
    </row>
    <row r="15" spans="1:11" x14ac:dyDescent="0.3">
      <c r="A15" s="31" t="s">
        <v>54</v>
      </c>
      <c r="B15" s="11"/>
      <c r="C15" s="11"/>
      <c r="D15" s="11"/>
      <c r="E15" s="11"/>
      <c r="F15" s="11"/>
      <c r="G15" s="11"/>
      <c r="H15" s="11"/>
      <c r="I15" s="10">
        <v>5</v>
      </c>
      <c r="J15" s="10">
        <v>4</v>
      </c>
      <c r="K15" s="10">
        <v>4</v>
      </c>
    </row>
    <row r="16" spans="1:11" x14ac:dyDescent="0.3">
      <c r="A16" s="31" t="s">
        <v>55</v>
      </c>
      <c r="B16" s="11"/>
      <c r="C16" s="11"/>
      <c r="D16" s="11"/>
      <c r="E16" s="11"/>
      <c r="F16" s="11"/>
      <c r="G16" s="10">
        <v>23</v>
      </c>
      <c r="H16" s="10">
        <v>12</v>
      </c>
      <c r="I16" s="10">
        <v>11</v>
      </c>
      <c r="J16" s="10">
        <v>15</v>
      </c>
      <c r="K16" s="10">
        <v>14</v>
      </c>
    </row>
    <row r="17" spans="1:12" x14ac:dyDescent="0.3">
      <c r="A17" s="31" t="s">
        <v>56</v>
      </c>
      <c r="B17" s="10">
        <v>14</v>
      </c>
      <c r="C17" s="10">
        <v>126</v>
      </c>
      <c r="D17" s="10">
        <v>64</v>
      </c>
      <c r="E17" s="10">
        <v>42</v>
      </c>
      <c r="F17" s="10">
        <v>23</v>
      </c>
      <c r="G17" s="10">
        <v>22</v>
      </c>
      <c r="H17" s="10">
        <v>13</v>
      </c>
      <c r="I17" s="10">
        <v>9</v>
      </c>
      <c r="J17" s="10">
        <v>6</v>
      </c>
      <c r="K17" s="10">
        <v>6</v>
      </c>
    </row>
    <row r="18" spans="1:12" x14ac:dyDescent="0.3">
      <c r="A18" s="64" t="s">
        <v>57</v>
      </c>
      <c r="B18" s="11"/>
      <c r="C18" s="11"/>
      <c r="D18" s="11"/>
      <c r="E18" s="11"/>
      <c r="F18" s="11"/>
      <c r="G18" s="11"/>
      <c r="H18" s="11"/>
      <c r="I18" s="16">
        <v>8</v>
      </c>
      <c r="J18" s="10">
        <v>8</v>
      </c>
      <c r="K18" s="10">
        <v>6</v>
      </c>
    </row>
    <row r="19" spans="1:12" x14ac:dyDescent="0.3">
      <c r="A19" s="31" t="s">
        <v>58</v>
      </c>
      <c r="B19" s="10">
        <v>200</v>
      </c>
      <c r="C19" s="10">
        <v>215</v>
      </c>
      <c r="D19" s="10">
        <v>85</v>
      </c>
      <c r="E19" s="10">
        <v>60</v>
      </c>
      <c r="F19" s="10">
        <v>34</v>
      </c>
      <c r="G19" s="10">
        <v>29</v>
      </c>
      <c r="H19" s="10">
        <v>21</v>
      </c>
      <c r="I19" s="10">
        <v>16</v>
      </c>
      <c r="J19" s="10">
        <v>13</v>
      </c>
      <c r="K19" s="10">
        <v>10</v>
      </c>
    </row>
    <row r="20" spans="1:12" x14ac:dyDescent="0.3">
      <c r="A20" s="31" t="s">
        <v>59</v>
      </c>
      <c r="B20" s="10">
        <v>57</v>
      </c>
      <c r="C20" s="10">
        <v>143</v>
      </c>
      <c r="D20" s="10">
        <v>60</v>
      </c>
      <c r="E20" s="10">
        <v>38</v>
      </c>
      <c r="F20" s="10">
        <v>21</v>
      </c>
      <c r="G20" s="10">
        <v>20</v>
      </c>
      <c r="H20" s="10">
        <v>13</v>
      </c>
      <c r="I20" s="10">
        <v>7</v>
      </c>
      <c r="J20" s="10">
        <v>6</v>
      </c>
      <c r="K20" s="10">
        <v>6</v>
      </c>
    </row>
    <row r="21" spans="1:12" x14ac:dyDescent="0.3">
      <c r="A21" s="64" t="s">
        <v>60</v>
      </c>
      <c r="B21" s="11"/>
      <c r="C21" s="11"/>
      <c r="D21" s="11"/>
      <c r="E21" s="11"/>
      <c r="F21" s="11"/>
      <c r="G21" s="11"/>
      <c r="H21" s="11"/>
      <c r="I21" s="16">
        <v>8</v>
      </c>
      <c r="J21" s="10">
        <v>6</v>
      </c>
      <c r="K21" s="10"/>
    </row>
    <row r="22" spans="1:12" x14ac:dyDescent="0.3">
      <c r="A22" s="31" t="s">
        <v>61</v>
      </c>
      <c r="B22" s="11"/>
      <c r="C22" s="11"/>
      <c r="D22" s="11"/>
      <c r="E22" s="11"/>
      <c r="F22" s="11"/>
      <c r="G22" s="10">
        <v>19</v>
      </c>
      <c r="H22" s="10">
        <v>12</v>
      </c>
      <c r="I22" s="10">
        <v>6</v>
      </c>
      <c r="J22" s="10">
        <v>6</v>
      </c>
      <c r="K22" s="10">
        <v>6</v>
      </c>
    </row>
    <row r="23" spans="1:12" x14ac:dyDescent="0.3">
      <c r="A23" s="64" t="s">
        <v>62</v>
      </c>
      <c r="B23" s="16">
        <v>8</v>
      </c>
      <c r="C23" s="11"/>
      <c r="D23" s="11"/>
      <c r="E23" s="11"/>
      <c r="F23" s="11"/>
      <c r="G23" s="11"/>
      <c r="H23" s="11"/>
      <c r="I23" s="16">
        <v>14</v>
      </c>
      <c r="J23" s="10">
        <v>15</v>
      </c>
      <c r="K23" s="10"/>
    </row>
    <row r="24" spans="1:12" x14ac:dyDescent="0.3">
      <c r="A24" s="64" t="s">
        <v>63</v>
      </c>
      <c r="B24" s="17"/>
      <c r="C24" s="17"/>
      <c r="D24" s="17"/>
      <c r="E24" s="17"/>
      <c r="F24" s="17"/>
      <c r="G24" s="17"/>
      <c r="H24" s="17"/>
      <c r="I24" s="16">
        <v>6</v>
      </c>
      <c r="J24" s="10">
        <v>4</v>
      </c>
      <c r="K24" s="10"/>
    </row>
    <row r="25" spans="1:12" x14ac:dyDescent="0.3">
      <c r="A25" s="64" t="s">
        <v>64</v>
      </c>
      <c r="B25" s="11"/>
      <c r="C25" s="11"/>
      <c r="D25" s="11"/>
      <c r="E25" s="11"/>
      <c r="F25" s="11"/>
      <c r="G25" s="16">
        <v>17</v>
      </c>
      <c r="H25" s="16">
        <v>16</v>
      </c>
      <c r="I25" s="16">
        <v>13</v>
      </c>
      <c r="J25" s="16">
        <v>11</v>
      </c>
      <c r="K25" s="16">
        <v>12</v>
      </c>
    </row>
    <row r="26" spans="1:12" ht="28.8" x14ac:dyDescent="0.3">
      <c r="A26" s="65" t="s">
        <v>65</v>
      </c>
      <c r="B26" s="11"/>
      <c r="C26" s="11"/>
      <c r="D26" s="11"/>
      <c r="E26" s="11"/>
      <c r="F26" s="11"/>
      <c r="G26" s="16"/>
      <c r="H26" s="16"/>
      <c r="I26" s="16"/>
      <c r="J26" s="16">
        <v>6</v>
      </c>
      <c r="K26" s="16">
        <v>11</v>
      </c>
      <c r="L26" s="66"/>
    </row>
    <row r="27" spans="1:12" x14ac:dyDescent="0.3">
      <c r="A27" s="65" t="s">
        <v>66</v>
      </c>
      <c r="B27" s="11"/>
      <c r="C27" s="11"/>
      <c r="D27" s="11"/>
      <c r="E27" s="11"/>
      <c r="F27" s="11"/>
      <c r="G27" s="16"/>
      <c r="H27" s="16"/>
      <c r="I27" s="16"/>
      <c r="J27" s="16">
        <v>4</v>
      </c>
      <c r="K27" s="16">
        <v>6</v>
      </c>
    </row>
    <row r="28" spans="1:12" x14ac:dyDescent="0.3">
      <c r="A28" s="47" t="s">
        <v>67</v>
      </c>
      <c r="B28" s="18" t="s">
        <v>136</v>
      </c>
      <c r="C28" s="12">
        <v>420</v>
      </c>
      <c r="D28" s="12">
        <v>208</v>
      </c>
      <c r="E28" s="12">
        <v>122</v>
      </c>
      <c r="F28" s="12">
        <v>70</v>
      </c>
      <c r="G28" s="12">
        <v>40</v>
      </c>
      <c r="H28" s="19"/>
      <c r="I28" s="19"/>
      <c r="J28" s="47"/>
      <c r="K28" s="47"/>
    </row>
    <row r="29" spans="1:12" ht="15" x14ac:dyDescent="0.3">
      <c r="A29" s="48" t="s">
        <v>137</v>
      </c>
      <c r="B29" s="49"/>
      <c r="C29" s="49"/>
      <c r="D29" s="49"/>
      <c r="E29" s="49"/>
      <c r="F29" s="49"/>
      <c r="G29" s="49"/>
      <c r="H29" s="50"/>
      <c r="I29" s="50"/>
    </row>
    <row r="30" spans="1:12" ht="15" x14ac:dyDescent="0.3">
      <c r="A30" s="48" t="s">
        <v>138</v>
      </c>
      <c r="B30" s="49"/>
      <c r="C30" s="49"/>
      <c r="D30" s="49"/>
      <c r="E30" s="49"/>
      <c r="F30" s="49"/>
      <c r="G30" s="49"/>
      <c r="H30" s="50"/>
      <c r="I30" s="50"/>
    </row>
    <row r="31" spans="1:12" ht="15" x14ac:dyDescent="0.3">
      <c r="A31" s="112" t="s">
        <v>139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</row>
    <row r="33" spans="1:10" x14ac:dyDescent="0.3">
      <c r="A33" s="67"/>
      <c r="B33" s="57"/>
      <c r="C33" s="57"/>
      <c r="D33" s="57"/>
      <c r="E33" s="57"/>
      <c r="F33" s="57"/>
      <c r="G33" s="57"/>
      <c r="H33" s="57"/>
      <c r="I33" s="57"/>
      <c r="J33" s="57"/>
    </row>
    <row r="34" spans="1:10" x14ac:dyDescent="0.3">
      <c r="A34" s="56"/>
      <c r="B34" s="57"/>
      <c r="C34" s="57"/>
      <c r="D34" s="57"/>
      <c r="E34" s="57"/>
      <c r="F34" s="57"/>
      <c r="G34" s="57"/>
      <c r="H34" s="57"/>
      <c r="I34" s="57"/>
      <c r="J34" s="57"/>
    </row>
    <row r="35" spans="1:10" x14ac:dyDescent="0.3">
      <c r="A35" s="56"/>
      <c r="B35" s="57"/>
      <c r="C35" s="57"/>
      <c r="D35" s="57"/>
      <c r="E35" s="57"/>
      <c r="F35" s="57"/>
      <c r="G35" s="57"/>
      <c r="H35" s="68"/>
      <c r="I35" s="69"/>
      <c r="J35" s="58"/>
    </row>
  </sheetData>
  <mergeCells count="2">
    <mergeCell ref="B3:I3"/>
    <mergeCell ref="A31:K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C4" sqref="C4:I4"/>
    </sheetView>
  </sheetViews>
  <sheetFormatPr defaultRowHeight="14.4" x14ac:dyDescent="0.3"/>
  <cols>
    <col min="1" max="1" width="12.44140625" style="31" customWidth="1"/>
    <col min="2" max="2" width="2.33203125" style="31" customWidth="1"/>
    <col min="3" max="3" width="16" style="31" bestFit="1" customWidth="1"/>
    <col min="4" max="4" width="2.33203125" style="31" customWidth="1"/>
    <col min="5" max="5" width="11.5546875" style="31" customWidth="1"/>
    <col min="6" max="6" width="2.33203125" style="31" customWidth="1"/>
    <col min="7" max="7" width="11.88671875" style="31" customWidth="1"/>
    <col min="8" max="8" width="2.33203125" style="31" customWidth="1"/>
    <col min="9" max="9" width="12.33203125" style="31" bestFit="1" customWidth="1"/>
    <col min="10" max="10" width="2.33203125" style="31" customWidth="1"/>
    <col min="11" max="11" width="9.109375" style="31"/>
    <col min="12" max="12" width="2.33203125" style="31" customWidth="1"/>
    <col min="13" max="256" width="9.109375" style="31"/>
    <col min="257" max="257" width="12.44140625" style="31" customWidth="1"/>
    <col min="258" max="258" width="2.33203125" style="31" customWidth="1"/>
    <col min="259" max="259" width="16" style="31" bestFit="1" customWidth="1"/>
    <col min="260" max="260" width="2.33203125" style="31" customWidth="1"/>
    <col min="261" max="261" width="11.5546875" style="31" customWidth="1"/>
    <col min="262" max="262" width="2.33203125" style="31" customWidth="1"/>
    <col min="263" max="263" width="11.88671875" style="31" customWidth="1"/>
    <col min="264" max="264" width="2.33203125" style="31" customWidth="1"/>
    <col min="265" max="265" width="12.33203125" style="31" bestFit="1" customWidth="1"/>
    <col min="266" max="266" width="2.33203125" style="31" customWidth="1"/>
    <col min="267" max="267" width="9.109375" style="31"/>
    <col min="268" max="268" width="2.33203125" style="31" customWidth="1"/>
    <col min="269" max="512" width="9.109375" style="31"/>
    <col min="513" max="513" width="12.44140625" style="31" customWidth="1"/>
    <col min="514" max="514" width="2.33203125" style="31" customWidth="1"/>
    <col min="515" max="515" width="16" style="31" bestFit="1" customWidth="1"/>
    <col min="516" max="516" width="2.33203125" style="31" customWidth="1"/>
    <col min="517" max="517" width="11.5546875" style="31" customWidth="1"/>
    <col min="518" max="518" width="2.33203125" style="31" customWidth="1"/>
    <col min="519" max="519" width="11.88671875" style="31" customWidth="1"/>
    <col min="520" max="520" width="2.33203125" style="31" customWidth="1"/>
    <col min="521" max="521" width="12.33203125" style="31" bestFit="1" customWidth="1"/>
    <col min="522" max="522" width="2.33203125" style="31" customWidth="1"/>
    <col min="523" max="523" width="9.109375" style="31"/>
    <col min="524" max="524" width="2.33203125" style="31" customWidth="1"/>
    <col min="525" max="768" width="9.109375" style="31"/>
    <col min="769" max="769" width="12.44140625" style="31" customWidth="1"/>
    <col min="770" max="770" width="2.33203125" style="31" customWidth="1"/>
    <col min="771" max="771" width="16" style="31" bestFit="1" customWidth="1"/>
    <col min="772" max="772" width="2.33203125" style="31" customWidth="1"/>
    <col min="773" max="773" width="11.5546875" style="31" customWidth="1"/>
    <col min="774" max="774" width="2.33203125" style="31" customWidth="1"/>
    <col min="775" max="775" width="11.88671875" style="31" customWidth="1"/>
    <col min="776" max="776" width="2.33203125" style="31" customWidth="1"/>
    <col min="777" max="777" width="12.33203125" style="31" bestFit="1" customWidth="1"/>
    <col min="778" max="778" width="2.33203125" style="31" customWidth="1"/>
    <col min="779" max="779" width="9.109375" style="31"/>
    <col min="780" max="780" width="2.33203125" style="31" customWidth="1"/>
    <col min="781" max="1024" width="9.109375" style="31"/>
    <col min="1025" max="1025" width="12.44140625" style="31" customWidth="1"/>
    <col min="1026" max="1026" width="2.33203125" style="31" customWidth="1"/>
    <col min="1027" max="1027" width="16" style="31" bestFit="1" customWidth="1"/>
    <col min="1028" max="1028" width="2.33203125" style="31" customWidth="1"/>
    <col min="1029" max="1029" width="11.5546875" style="31" customWidth="1"/>
    <col min="1030" max="1030" width="2.33203125" style="31" customWidth="1"/>
    <col min="1031" max="1031" width="11.88671875" style="31" customWidth="1"/>
    <col min="1032" max="1032" width="2.33203125" style="31" customWidth="1"/>
    <col min="1033" max="1033" width="12.33203125" style="31" bestFit="1" customWidth="1"/>
    <col min="1034" max="1034" width="2.33203125" style="31" customWidth="1"/>
    <col min="1035" max="1035" width="9.109375" style="31"/>
    <col min="1036" max="1036" width="2.33203125" style="31" customWidth="1"/>
    <col min="1037" max="1280" width="9.109375" style="31"/>
    <col min="1281" max="1281" width="12.44140625" style="31" customWidth="1"/>
    <col min="1282" max="1282" width="2.33203125" style="31" customWidth="1"/>
    <col min="1283" max="1283" width="16" style="31" bestFit="1" customWidth="1"/>
    <col min="1284" max="1284" width="2.33203125" style="31" customWidth="1"/>
    <col min="1285" max="1285" width="11.5546875" style="31" customWidth="1"/>
    <col min="1286" max="1286" width="2.33203125" style="31" customWidth="1"/>
    <col min="1287" max="1287" width="11.88671875" style="31" customWidth="1"/>
    <col min="1288" max="1288" width="2.33203125" style="31" customWidth="1"/>
    <col min="1289" max="1289" width="12.33203125" style="31" bestFit="1" customWidth="1"/>
    <col min="1290" max="1290" width="2.33203125" style="31" customWidth="1"/>
    <col min="1291" max="1291" width="9.109375" style="31"/>
    <col min="1292" max="1292" width="2.33203125" style="31" customWidth="1"/>
    <col min="1293" max="1536" width="9.109375" style="31"/>
    <col min="1537" max="1537" width="12.44140625" style="31" customWidth="1"/>
    <col min="1538" max="1538" width="2.33203125" style="31" customWidth="1"/>
    <col min="1539" max="1539" width="16" style="31" bestFit="1" customWidth="1"/>
    <col min="1540" max="1540" width="2.33203125" style="31" customWidth="1"/>
    <col min="1541" max="1541" width="11.5546875" style="31" customWidth="1"/>
    <col min="1542" max="1542" width="2.33203125" style="31" customWidth="1"/>
    <col min="1543" max="1543" width="11.88671875" style="31" customWidth="1"/>
    <col min="1544" max="1544" width="2.33203125" style="31" customWidth="1"/>
    <col min="1545" max="1545" width="12.33203125" style="31" bestFit="1" customWidth="1"/>
    <col min="1546" max="1546" width="2.33203125" style="31" customWidth="1"/>
    <col min="1547" max="1547" width="9.109375" style="31"/>
    <col min="1548" max="1548" width="2.33203125" style="31" customWidth="1"/>
    <col min="1549" max="1792" width="9.109375" style="31"/>
    <col min="1793" max="1793" width="12.44140625" style="31" customWidth="1"/>
    <col min="1794" max="1794" width="2.33203125" style="31" customWidth="1"/>
    <col min="1795" max="1795" width="16" style="31" bestFit="1" customWidth="1"/>
    <col min="1796" max="1796" width="2.33203125" style="31" customWidth="1"/>
    <col min="1797" max="1797" width="11.5546875" style="31" customWidth="1"/>
    <col min="1798" max="1798" width="2.33203125" style="31" customWidth="1"/>
    <col min="1799" max="1799" width="11.88671875" style="31" customWidth="1"/>
    <col min="1800" max="1800" width="2.33203125" style="31" customWidth="1"/>
    <col min="1801" max="1801" width="12.33203125" style="31" bestFit="1" customWidth="1"/>
    <col min="1802" max="1802" width="2.33203125" style="31" customWidth="1"/>
    <col min="1803" max="1803" width="9.109375" style="31"/>
    <col min="1804" max="1804" width="2.33203125" style="31" customWidth="1"/>
    <col min="1805" max="2048" width="9.109375" style="31"/>
    <col min="2049" max="2049" width="12.44140625" style="31" customWidth="1"/>
    <col min="2050" max="2050" width="2.33203125" style="31" customWidth="1"/>
    <col min="2051" max="2051" width="16" style="31" bestFit="1" customWidth="1"/>
    <col min="2052" max="2052" width="2.33203125" style="31" customWidth="1"/>
    <col min="2053" max="2053" width="11.5546875" style="31" customWidth="1"/>
    <col min="2054" max="2054" width="2.33203125" style="31" customWidth="1"/>
    <col min="2055" max="2055" width="11.88671875" style="31" customWidth="1"/>
    <col min="2056" max="2056" width="2.33203125" style="31" customWidth="1"/>
    <col min="2057" max="2057" width="12.33203125" style="31" bestFit="1" customWidth="1"/>
    <col min="2058" max="2058" width="2.33203125" style="31" customWidth="1"/>
    <col min="2059" max="2059" width="9.109375" style="31"/>
    <col min="2060" max="2060" width="2.33203125" style="31" customWidth="1"/>
    <col min="2061" max="2304" width="9.109375" style="31"/>
    <col min="2305" max="2305" width="12.44140625" style="31" customWidth="1"/>
    <col min="2306" max="2306" width="2.33203125" style="31" customWidth="1"/>
    <col min="2307" max="2307" width="16" style="31" bestFit="1" customWidth="1"/>
    <col min="2308" max="2308" width="2.33203125" style="31" customWidth="1"/>
    <col min="2309" max="2309" width="11.5546875" style="31" customWidth="1"/>
    <col min="2310" max="2310" width="2.33203125" style="31" customWidth="1"/>
    <col min="2311" max="2311" width="11.88671875" style="31" customWidth="1"/>
    <col min="2312" max="2312" width="2.33203125" style="31" customWidth="1"/>
    <col min="2313" max="2313" width="12.33203125" style="31" bestFit="1" customWidth="1"/>
    <col min="2314" max="2314" width="2.33203125" style="31" customWidth="1"/>
    <col min="2315" max="2315" width="9.109375" style="31"/>
    <col min="2316" max="2316" width="2.33203125" style="31" customWidth="1"/>
    <col min="2317" max="2560" width="9.109375" style="31"/>
    <col min="2561" max="2561" width="12.44140625" style="31" customWidth="1"/>
    <col min="2562" max="2562" width="2.33203125" style="31" customWidth="1"/>
    <col min="2563" max="2563" width="16" style="31" bestFit="1" customWidth="1"/>
    <col min="2564" max="2564" width="2.33203125" style="31" customWidth="1"/>
    <col min="2565" max="2565" width="11.5546875" style="31" customWidth="1"/>
    <col min="2566" max="2566" width="2.33203125" style="31" customWidth="1"/>
    <col min="2567" max="2567" width="11.88671875" style="31" customWidth="1"/>
    <col min="2568" max="2568" width="2.33203125" style="31" customWidth="1"/>
    <col min="2569" max="2569" width="12.33203125" style="31" bestFit="1" customWidth="1"/>
    <col min="2570" max="2570" width="2.33203125" style="31" customWidth="1"/>
    <col min="2571" max="2571" width="9.109375" style="31"/>
    <col min="2572" max="2572" width="2.33203125" style="31" customWidth="1"/>
    <col min="2573" max="2816" width="9.109375" style="31"/>
    <col min="2817" max="2817" width="12.44140625" style="31" customWidth="1"/>
    <col min="2818" max="2818" width="2.33203125" style="31" customWidth="1"/>
    <col min="2819" max="2819" width="16" style="31" bestFit="1" customWidth="1"/>
    <col min="2820" max="2820" width="2.33203125" style="31" customWidth="1"/>
    <col min="2821" max="2821" width="11.5546875" style="31" customWidth="1"/>
    <col min="2822" max="2822" width="2.33203125" style="31" customWidth="1"/>
    <col min="2823" max="2823" width="11.88671875" style="31" customWidth="1"/>
    <col min="2824" max="2824" width="2.33203125" style="31" customWidth="1"/>
    <col min="2825" max="2825" width="12.33203125" style="31" bestFit="1" customWidth="1"/>
    <col min="2826" max="2826" width="2.33203125" style="31" customWidth="1"/>
    <col min="2827" max="2827" width="9.109375" style="31"/>
    <col min="2828" max="2828" width="2.33203125" style="31" customWidth="1"/>
    <col min="2829" max="3072" width="9.109375" style="31"/>
    <col min="3073" max="3073" width="12.44140625" style="31" customWidth="1"/>
    <col min="3074" max="3074" width="2.33203125" style="31" customWidth="1"/>
    <col min="3075" max="3075" width="16" style="31" bestFit="1" customWidth="1"/>
    <col min="3076" max="3076" width="2.33203125" style="31" customWidth="1"/>
    <col min="3077" max="3077" width="11.5546875" style="31" customWidth="1"/>
    <col min="3078" max="3078" width="2.33203125" style="31" customWidth="1"/>
    <col min="3079" max="3079" width="11.88671875" style="31" customWidth="1"/>
    <col min="3080" max="3080" width="2.33203125" style="31" customWidth="1"/>
    <col min="3081" max="3081" width="12.33203125" style="31" bestFit="1" customWidth="1"/>
    <col min="3082" max="3082" width="2.33203125" style="31" customWidth="1"/>
    <col min="3083" max="3083" width="9.109375" style="31"/>
    <col min="3084" max="3084" width="2.33203125" style="31" customWidth="1"/>
    <col min="3085" max="3328" width="9.109375" style="31"/>
    <col min="3329" max="3329" width="12.44140625" style="31" customWidth="1"/>
    <col min="3330" max="3330" width="2.33203125" style="31" customWidth="1"/>
    <col min="3331" max="3331" width="16" style="31" bestFit="1" customWidth="1"/>
    <col min="3332" max="3332" width="2.33203125" style="31" customWidth="1"/>
    <col min="3333" max="3333" width="11.5546875" style="31" customWidth="1"/>
    <col min="3334" max="3334" width="2.33203125" style="31" customWidth="1"/>
    <col min="3335" max="3335" width="11.88671875" style="31" customWidth="1"/>
    <col min="3336" max="3336" width="2.33203125" style="31" customWidth="1"/>
    <col min="3337" max="3337" width="12.33203125" style="31" bestFit="1" customWidth="1"/>
    <col min="3338" max="3338" width="2.33203125" style="31" customWidth="1"/>
    <col min="3339" max="3339" width="9.109375" style="31"/>
    <col min="3340" max="3340" width="2.33203125" style="31" customWidth="1"/>
    <col min="3341" max="3584" width="9.109375" style="31"/>
    <col min="3585" max="3585" width="12.44140625" style="31" customWidth="1"/>
    <col min="3586" max="3586" width="2.33203125" style="31" customWidth="1"/>
    <col min="3587" max="3587" width="16" style="31" bestFit="1" customWidth="1"/>
    <col min="3588" max="3588" width="2.33203125" style="31" customWidth="1"/>
    <col min="3589" max="3589" width="11.5546875" style="31" customWidth="1"/>
    <col min="3590" max="3590" width="2.33203125" style="31" customWidth="1"/>
    <col min="3591" max="3591" width="11.88671875" style="31" customWidth="1"/>
    <col min="3592" max="3592" width="2.33203125" style="31" customWidth="1"/>
    <col min="3593" max="3593" width="12.33203125" style="31" bestFit="1" customWidth="1"/>
    <col min="3594" max="3594" width="2.33203125" style="31" customWidth="1"/>
    <col min="3595" max="3595" width="9.109375" style="31"/>
    <col min="3596" max="3596" width="2.33203125" style="31" customWidth="1"/>
    <col min="3597" max="3840" width="9.109375" style="31"/>
    <col min="3841" max="3841" width="12.44140625" style="31" customWidth="1"/>
    <col min="3842" max="3842" width="2.33203125" style="31" customWidth="1"/>
    <col min="3843" max="3843" width="16" style="31" bestFit="1" customWidth="1"/>
    <col min="3844" max="3844" width="2.33203125" style="31" customWidth="1"/>
    <col min="3845" max="3845" width="11.5546875" style="31" customWidth="1"/>
    <col min="3846" max="3846" width="2.33203125" style="31" customWidth="1"/>
    <col min="3847" max="3847" width="11.88671875" style="31" customWidth="1"/>
    <col min="3848" max="3848" width="2.33203125" style="31" customWidth="1"/>
    <col min="3849" max="3849" width="12.33203125" style="31" bestFit="1" customWidth="1"/>
    <col min="3850" max="3850" width="2.33203125" style="31" customWidth="1"/>
    <col min="3851" max="3851" width="9.109375" style="31"/>
    <col min="3852" max="3852" width="2.33203125" style="31" customWidth="1"/>
    <col min="3853" max="4096" width="9.109375" style="31"/>
    <col min="4097" max="4097" width="12.44140625" style="31" customWidth="1"/>
    <col min="4098" max="4098" width="2.33203125" style="31" customWidth="1"/>
    <col min="4099" max="4099" width="16" style="31" bestFit="1" customWidth="1"/>
    <col min="4100" max="4100" width="2.33203125" style="31" customWidth="1"/>
    <col min="4101" max="4101" width="11.5546875" style="31" customWidth="1"/>
    <col min="4102" max="4102" width="2.33203125" style="31" customWidth="1"/>
    <col min="4103" max="4103" width="11.88671875" style="31" customWidth="1"/>
    <col min="4104" max="4104" width="2.33203125" style="31" customWidth="1"/>
    <col min="4105" max="4105" width="12.33203125" style="31" bestFit="1" customWidth="1"/>
    <col min="4106" max="4106" width="2.33203125" style="31" customWidth="1"/>
    <col min="4107" max="4107" width="9.109375" style="31"/>
    <col min="4108" max="4108" width="2.33203125" style="31" customWidth="1"/>
    <col min="4109" max="4352" width="9.109375" style="31"/>
    <col min="4353" max="4353" width="12.44140625" style="31" customWidth="1"/>
    <col min="4354" max="4354" width="2.33203125" style="31" customWidth="1"/>
    <col min="4355" max="4355" width="16" style="31" bestFit="1" customWidth="1"/>
    <col min="4356" max="4356" width="2.33203125" style="31" customWidth="1"/>
    <col min="4357" max="4357" width="11.5546875" style="31" customWidth="1"/>
    <col min="4358" max="4358" width="2.33203125" style="31" customWidth="1"/>
    <col min="4359" max="4359" width="11.88671875" style="31" customWidth="1"/>
    <col min="4360" max="4360" width="2.33203125" style="31" customWidth="1"/>
    <col min="4361" max="4361" width="12.33203125" style="31" bestFit="1" customWidth="1"/>
    <col min="4362" max="4362" width="2.33203125" style="31" customWidth="1"/>
    <col min="4363" max="4363" width="9.109375" style="31"/>
    <col min="4364" max="4364" width="2.33203125" style="31" customWidth="1"/>
    <col min="4365" max="4608" width="9.109375" style="31"/>
    <col min="4609" max="4609" width="12.44140625" style="31" customWidth="1"/>
    <col min="4610" max="4610" width="2.33203125" style="31" customWidth="1"/>
    <col min="4611" max="4611" width="16" style="31" bestFit="1" customWidth="1"/>
    <col min="4612" max="4612" width="2.33203125" style="31" customWidth="1"/>
    <col min="4613" max="4613" width="11.5546875" style="31" customWidth="1"/>
    <col min="4614" max="4614" width="2.33203125" style="31" customWidth="1"/>
    <col min="4615" max="4615" width="11.88671875" style="31" customWidth="1"/>
    <col min="4616" max="4616" width="2.33203125" style="31" customWidth="1"/>
    <col min="4617" max="4617" width="12.33203125" style="31" bestFit="1" customWidth="1"/>
    <col min="4618" max="4618" width="2.33203125" style="31" customWidth="1"/>
    <col min="4619" max="4619" width="9.109375" style="31"/>
    <col min="4620" max="4620" width="2.33203125" style="31" customWidth="1"/>
    <col min="4621" max="4864" width="9.109375" style="31"/>
    <col min="4865" max="4865" width="12.44140625" style="31" customWidth="1"/>
    <col min="4866" max="4866" width="2.33203125" style="31" customWidth="1"/>
    <col min="4867" max="4867" width="16" style="31" bestFit="1" customWidth="1"/>
    <col min="4868" max="4868" width="2.33203125" style="31" customWidth="1"/>
    <col min="4869" max="4869" width="11.5546875" style="31" customWidth="1"/>
    <col min="4870" max="4870" width="2.33203125" style="31" customWidth="1"/>
    <col min="4871" max="4871" width="11.88671875" style="31" customWidth="1"/>
    <col min="4872" max="4872" width="2.33203125" style="31" customWidth="1"/>
    <col min="4873" max="4873" width="12.33203125" style="31" bestFit="1" customWidth="1"/>
    <col min="4874" max="4874" width="2.33203125" style="31" customWidth="1"/>
    <col min="4875" max="4875" width="9.109375" style="31"/>
    <col min="4876" max="4876" width="2.33203125" style="31" customWidth="1"/>
    <col min="4877" max="5120" width="9.109375" style="31"/>
    <col min="5121" max="5121" width="12.44140625" style="31" customWidth="1"/>
    <col min="5122" max="5122" width="2.33203125" style="31" customWidth="1"/>
    <col min="5123" max="5123" width="16" style="31" bestFit="1" customWidth="1"/>
    <col min="5124" max="5124" width="2.33203125" style="31" customWidth="1"/>
    <col min="5125" max="5125" width="11.5546875" style="31" customWidth="1"/>
    <col min="5126" max="5126" width="2.33203125" style="31" customWidth="1"/>
    <col min="5127" max="5127" width="11.88671875" style="31" customWidth="1"/>
    <col min="5128" max="5128" width="2.33203125" style="31" customWidth="1"/>
    <col min="5129" max="5129" width="12.33203125" style="31" bestFit="1" customWidth="1"/>
    <col min="5130" max="5130" width="2.33203125" style="31" customWidth="1"/>
    <col min="5131" max="5131" width="9.109375" style="31"/>
    <col min="5132" max="5132" width="2.33203125" style="31" customWidth="1"/>
    <col min="5133" max="5376" width="9.109375" style="31"/>
    <col min="5377" max="5377" width="12.44140625" style="31" customWidth="1"/>
    <col min="5378" max="5378" width="2.33203125" style="31" customWidth="1"/>
    <col min="5379" max="5379" width="16" style="31" bestFit="1" customWidth="1"/>
    <col min="5380" max="5380" width="2.33203125" style="31" customWidth="1"/>
    <col min="5381" max="5381" width="11.5546875" style="31" customWidth="1"/>
    <col min="5382" max="5382" width="2.33203125" style="31" customWidth="1"/>
    <col min="5383" max="5383" width="11.88671875" style="31" customWidth="1"/>
    <col min="5384" max="5384" width="2.33203125" style="31" customWidth="1"/>
    <col min="5385" max="5385" width="12.33203125" style="31" bestFit="1" customWidth="1"/>
    <col min="5386" max="5386" width="2.33203125" style="31" customWidth="1"/>
    <col min="5387" max="5387" width="9.109375" style="31"/>
    <col min="5388" max="5388" width="2.33203125" style="31" customWidth="1"/>
    <col min="5389" max="5632" width="9.109375" style="31"/>
    <col min="5633" max="5633" width="12.44140625" style="31" customWidth="1"/>
    <col min="5634" max="5634" width="2.33203125" style="31" customWidth="1"/>
    <col min="5635" max="5635" width="16" style="31" bestFit="1" customWidth="1"/>
    <col min="5636" max="5636" width="2.33203125" style="31" customWidth="1"/>
    <col min="5637" max="5637" width="11.5546875" style="31" customWidth="1"/>
    <col min="5638" max="5638" width="2.33203125" style="31" customWidth="1"/>
    <col min="5639" max="5639" width="11.88671875" style="31" customWidth="1"/>
    <col min="5640" max="5640" width="2.33203125" style="31" customWidth="1"/>
    <col min="5641" max="5641" width="12.33203125" style="31" bestFit="1" customWidth="1"/>
    <col min="5642" max="5642" width="2.33203125" style="31" customWidth="1"/>
    <col min="5643" max="5643" width="9.109375" style="31"/>
    <col min="5644" max="5644" width="2.33203125" style="31" customWidth="1"/>
    <col min="5645" max="5888" width="9.109375" style="31"/>
    <col min="5889" max="5889" width="12.44140625" style="31" customWidth="1"/>
    <col min="5890" max="5890" width="2.33203125" style="31" customWidth="1"/>
    <col min="5891" max="5891" width="16" style="31" bestFit="1" customWidth="1"/>
    <col min="5892" max="5892" width="2.33203125" style="31" customWidth="1"/>
    <col min="5893" max="5893" width="11.5546875" style="31" customWidth="1"/>
    <col min="5894" max="5894" width="2.33203125" style="31" customWidth="1"/>
    <col min="5895" max="5895" width="11.88671875" style="31" customWidth="1"/>
    <col min="5896" max="5896" width="2.33203125" style="31" customWidth="1"/>
    <col min="5897" max="5897" width="12.33203125" style="31" bestFit="1" customWidth="1"/>
    <col min="5898" max="5898" width="2.33203125" style="31" customWidth="1"/>
    <col min="5899" max="5899" width="9.109375" style="31"/>
    <col min="5900" max="5900" width="2.33203125" style="31" customWidth="1"/>
    <col min="5901" max="6144" width="9.109375" style="31"/>
    <col min="6145" max="6145" width="12.44140625" style="31" customWidth="1"/>
    <col min="6146" max="6146" width="2.33203125" style="31" customWidth="1"/>
    <col min="6147" max="6147" width="16" style="31" bestFit="1" customWidth="1"/>
    <col min="6148" max="6148" width="2.33203125" style="31" customWidth="1"/>
    <col min="6149" max="6149" width="11.5546875" style="31" customWidth="1"/>
    <col min="6150" max="6150" width="2.33203125" style="31" customWidth="1"/>
    <col min="6151" max="6151" width="11.88671875" style="31" customWidth="1"/>
    <col min="6152" max="6152" width="2.33203125" style="31" customWidth="1"/>
    <col min="6153" max="6153" width="12.33203125" style="31" bestFit="1" customWidth="1"/>
    <col min="6154" max="6154" width="2.33203125" style="31" customWidth="1"/>
    <col min="6155" max="6155" width="9.109375" style="31"/>
    <col min="6156" max="6156" width="2.33203125" style="31" customWidth="1"/>
    <col min="6157" max="6400" width="9.109375" style="31"/>
    <col min="6401" max="6401" width="12.44140625" style="31" customWidth="1"/>
    <col min="6402" max="6402" width="2.33203125" style="31" customWidth="1"/>
    <col min="6403" max="6403" width="16" style="31" bestFit="1" customWidth="1"/>
    <col min="6404" max="6404" width="2.33203125" style="31" customWidth="1"/>
    <col min="6405" max="6405" width="11.5546875" style="31" customWidth="1"/>
    <col min="6406" max="6406" width="2.33203125" style="31" customWidth="1"/>
    <col min="6407" max="6407" width="11.88671875" style="31" customWidth="1"/>
    <col min="6408" max="6408" width="2.33203125" style="31" customWidth="1"/>
    <col min="6409" max="6409" width="12.33203125" style="31" bestFit="1" customWidth="1"/>
    <col min="6410" max="6410" width="2.33203125" style="31" customWidth="1"/>
    <col min="6411" max="6411" width="9.109375" style="31"/>
    <col min="6412" max="6412" width="2.33203125" style="31" customWidth="1"/>
    <col min="6413" max="6656" width="9.109375" style="31"/>
    <col min="6657" max="6657" width="12.44140625" style="31" customWidth="1"/>
    <col min="6658" max="6658" width="2.33203125" style="31" customWidth="1"/>
    <col min="6659" max="6659" width="16" style="31" bestFit="1" customWidth="1"/>
    <col min="6660" max="6660" width="2.33203125" style="31" customWidth="1"/>
    <col min="6661" max="6661" width="11.5546875" style="31" customWidth="1"/>
    <col min="6662" max="6662" width="2.33203125" style="31" customWidth="1"/>
    <col min="6663" max="6663" width="11.88671875" style="31" customWidth="1"/>
    <col min="6664" max="6664" width="2.33203125" style="31" customWidth="1"/>
    <col min="6665" max="6665" width="12.33203125" style="31" bestFit="1" customWidth="1"/>
    <col min="6666" max="6666" width="2.33203125" style="31" customWidth="1"/>
    <col min="6667" max="6667" width="9.109375" style="31"/>
    <col min="6668" max="6668" width="2.33203125" style="31" customWidth="1"/>
    <col min="6669" max="6912" width="9.109375" style="31"/>
    <col min="6913" max="6913" width="12.44140625" style="31" customWidth="1"/>
    <col min="6914" max="6914" width="2.33203125" style="31" customWidth="1"/>
    <col min="6915" max="6915" width="16" style="31" bestFit="1" customWidth="1"/>
    <col min="6916" max="6916" width="2.33203125" style="31" customWidth="1"/>
    <col min="6917" max="6917" width="11.5546875" style="31" customWidth="1"/>
    <col min="6918" max="6918" width="2.33203125" style="31" customWidth="1"/>
    <col min="6919" max="6919" width="11.88671875" style="31" customWidth="1"/>
    <col min="6920" max="6920" width="2.33203125" style="31" customWidth="1"/>
    <col min="6921" max="6921" width="12.33203125" style="31" bestFit="1" customWidth="1"/>
    <col min="6922" max="6922" width="2.33203125" style="31" customWidth="1"/>
    <col min="6923" max="6923" width="9.109375" style="31"/>
    <col min="6924" max="6924" width="2.33203125" style="31" customWidth="1"/>
    <col min="6925" max="7168" width="9.109375" style="31"/>
    <col min="7169" max="7169" width="12.44140625" style="31" customWidth="1"/>
    <col min="7170" max="7170" width="2.33203125" style="31" customWidth="1"/>
    <col min="7171" max="7171" width="16" style="31" bestFit="1" customWidth="1"/>
    <col min="7172" max="7172" width="2.33203125" style="31" customWidth="1"/>
    <col min="7173" max="7173" width="11.5546875" style="31" customWidth="1"/>
    <col min="7174" max="7174" width="2.33203125" style="31" customWidth="1"/>
    <col min="7175" max="7175" width="11.88671875" style="31" customWidth="1"/>
    <col min="7176" max="7176" width="2.33203125" style="31" customWidth="1"/>
    <col min="7177" max="7177" width="12.33203125" style="31" bestFit="1" customWidth="1"/>
    <col min="7178" max="7178" width="2.33203125" style="31" customWidth="1"/>
    <col min="7179" max="7179" width="9.109375" style="31"/>
    <col min="7180" max="7180" width="2.33203125" style="31" customWidth="1"/>
    <col min="7181" max="7424" width="9.109375" style="31"/>
    <col min="7425" max="7425" width="12.44140625" style="31" customWidth="1"/>
    <col min="7426" max="7426" width="2.33203125" style="31" customWidth="1"/>
    <col min="7427" max="7427" width="16" style="31" bestFit="1" customWidth="1"/>
    <col min="7428" max="7428" width="2.33203125" style="31" customWidth="1"/>
    <col min="7429" max="7429" width="11.5546875" style="31" customWidth="1"/>
    <col min="7430" max="7430" width="2.33203125" style="31" customWidth="1"/>
    <col min="7431" max="7431" width="11.88671875" style="31" customWidth="1"/>
    <col min="7432" max="7432" width="2.33203125" style="31" customWidth="1"/>
    <col min="7433" max="7433" width="12.33203125" style="31" bestFit="1" customWidth="1"/>
    <col min="7434" max="7434" width="2.33203125" style="31" customWidth="1"/>
    <col min="7435" max="7435" width="9.109375" style="31"/>
    <col min="7436" max="7436" width="2.33203125" style="31" customWidth="1"/>
    <col min="7437" max="7680" width="9.109375" style="31"/>
    <col min="7681" max="7681" width="12.44140625" style="31" customWidth="1"/>
    <col min="7682" max="7682" width="2.33203125" style="31" customWidth="1"/>
    <col min="7683" max="7683" width="16" style="31" bestFit="1" customWidth="1"/>
    <col min="7684" max="7684" width="2.33203125" style="31" customWidth="1"/>
    <col min="7685" max="7685" width="11.5546875" style="31" customWidth="1"/>
    <col min="7686" max="7686" width="2.33203125" style="31" customWidth="1"/>
    <col min="7687" max="7687" width="11.88671875" style="31" customWidth="1"/>
    <col min="7688" max="7688" width="2.33203125" style="31" customWidth="1"/>
    <col min="7689" max="7689" width="12.33203125" style="31" bestFit="1" customWidth="1"/>
    <col min="7690" max="7690" width="2.33203125" style="31" customWidth="1"/>
    <col min="7691" max="7691" width="9.109375" style="31"/>
    <col min="7692" max="7692" width="2.33203125" style="31" customWidth="1"/>
    <col min="7693" max="7936" width="9.109375" style="31"/>
    <col min="7937" max="7937" width="12.44140625" style="31" customWidth="1"/>
    <col min="7938" max="7938" width="2.33203125" style="31" customWidth="1"/>
    <col min="7939" max="7939" width="16" style="31" bestFit="1" customWidth="1"/>
    <col min="7940" max="7940" width="2.33203125" style="31" customWidth="1"/>
    <col min="7941" max="7941" width="11.5546875" style="31" customWidth="1"/>
    <col min="7942" max="7942" width="2.33203125" style="31" customWidth="1"/>
    <col min="7943" max="7943" width="11.88671875" style="31" customWidth="1"/>
    <col min="7944" max="7944" width="2.33203125" style="31" customWidth="1"/>
    <col min="7945" max="7945" width="12.33203125" style="31" bestFit="1" customWidth="1"/>
    <col min="7946" max="7946" width="2.33203125" style="31" customWidth="1"/>
    <col min="7947" max="7947" width="9.109375" style="31"/>
    <col min="7948" max="7948" width="2.33203125" style="31" customWidth="1"/>
    <col min="7949" max="8192" width="9.109375" style="31"/>
    <col min="8193" max="8193" width="12.44140625" style="31" customWidth="1"/>
    <col min="8194" max="8194" width="2.33203125" style="31" customWidth="1"/>
    <col min="8195" max="8195" width="16" style="31" bestFit="1" customWidth="1"/>
    <col min="8196" max="8196" width="2.33203125" style="31" customWidth="1"/>
    <col min="8197" max="8197" width="11.5546875" style="31" customWidth="1"/>
    <col min="8198" max="8198" width="2.33203125" style="31" customWidth="1"/>
    <col min="8199" max="8199" width="11.88671875" style="31" customWidth="1"/>
    <col min="8200" max="8200" width="2.33203125" style="31" customWidth="1"/>
    <col min="8201" max="8201" width="12.33203125" style="31" bestFit="1" customWidth="1"/>
    <col min="8202" max="8202" width="2.33203125" style="31" customWidth="1"/>
    <col min="8203" max="8203" width="9.109375" style="31"/>
    <col min="8204" max="8204" width="2.33203125" style="31" customWidth="1"/>
    <col min="8205" max="8448" width="9.109375" style="31"/>
    <col min="8449" max="8449" width="12.44140625" style="31" customWidth="1"/>
    <col min="8450" max="8450" width="2.33203125" style="31" customWidth="1"/>
    <col min="8451" max="8451" width="16" style="31" bestFit="1" customWidth="1"/>
    <col min="8452" max="8452" width="2.33203125" style="31" customWidth="1"/>
    <col min="8453" max="8453" width="11.5546875" style="31" customWidth="1"/>
    <col min="8454" max="8454" width="2.33203125" style="31" customWidth="1"/>
    <col min="8455" max="8455" width="11.88671875" style="31" customWidth="1"/>
    <col min="8456" max="8456" width="2.33203125" style="31" customWidth="1"/>
    <col min="8457" max="8457" width="12.33203125" style="31" bestFit="1" customWidth="1"/>
    <col min="8458" max="8458" width="2.33203125" style="31" customWidth="1"/>
    <col min="8459" max="8459" width="9.109375" style="31"/>
    <col min="8460" max="8460" width="2.33203125" style="31" customWidth="1"/>
    <col min="8461" max="8704" width="9.109375" style="31"/>
    <col min="8705" max="8705" width="12.44140625" style="31" customWidth="1"/>
    <col min="8706" max="8706" width="2.33203125" style="31" customWidth="1"/>
    <col min="8707" max="8707" width="16" style="31" bestFit="1" customWidth="1"/>
    <col min="8708" max="8708" width="2.33203125" style="31" customWidth="1"/>
    <col min="8709" max="8709" width="11.5546875" style="31" customWidth="1"/>
    <col min="8710" max="8710" width="2.33203125" style="31" customWidth="1"/>
    <col min="8711" max="8711" width="11.88671875" style="31" customWidth="1"/>
    <col min="8712" max="8712" width="2.33203125" style="31" customWidth="1"/>
    <col min="8713" max="8713" width="12.33203125" style="31" bestFit="1" customWidth="1"/>
    <col min="8714" max="8714" width="2.33203125" style="31" customWidth="1"/>
    <col min="8715" max="8715" width="9.109375" style="31"/>
    <col min="8716" max="8716" width="2.33203125" style="31" customWidth="1"/>
    <col min="8717" max="8960" width="9.109375" style="31"/>
    <col min="8961" max="8961" width="12.44140625" style="31" customWidth="1"/>
    <col min="8962" max="8962" width="2.33203125" style="31" customWidth="1"/>
    <col min="8963" max="8963" width="16" style="31" bestFit="1" customWidth="1"/>
    <col min="8964" max="8964" width="2.33203125" style="31" customWidth="1"/>
    <col min="8965" max="8965" width="11.5546875" style="31" customWidth="1"/>
    <col min="8966" max="8966" width="2.33203125" style="31" customWidth="1"/>
    <col min="8967" max="8967" width="11.88671875" style="31" customWidth="1"/>
    <col min="8968" max="8968" width="2.33203125" style="31" customWidth="1"/>
    <col min="8969" max="8969" width="12.33203125" style="31" bestFit="1" customWidth="1"/>
    <col min="8970" max="8970" width="2.33203125" style="31" customWidth="1"/>
    <col min="8971" max="8971" width="9.109375" style="31"/>
    <col min="8972" max="8972" width="2.33203125" style="31" customWidth="1"/>
    <col min="8973" max="9216" width="9.109375" style="31"/>
    <col min="9217" max="9217" width="12.44140625" style="31" customWidth="1"/>
    <col min="9218" max="9218" width="2.33203125" style="31" customWidth="1"/>
    <col min="9219" max="9219" width="16" style="31" bestFit="1" customWidth="1"/>
    <col min="9220" max="9220" width="2.33203125" style="31" customWidth="1"/>
    <col min="9221" max="9221" width="11.5546875" style="31" customWidth="1"/>
    <col min="9222" max="9222" width="2.33203125" style="31" customWidth="1"/>
    <col min="9223" max="9223" width="11.88671875" style="31" customWidth="1"/>
    <col min="9224" max="9224" width="2.33203125" style="31" customWidth="1"/>
    <col min="9225" max="9225" width="12.33203125" style="31" bestFit="1" customWidth="1"/>
    <col min="9226" max="9226" width="2.33203125" style="31" customWidth="1"/>
    <col min="9227" max="9227" width="9.109375" style="31"/>
    <col min="9228" max="9228" width="2.33203125" style="31" customWidth="1"/>
    <col min="9229" max="9472" width="9.109375" style="31"/>
    <col min="9473" max="9473" width="12.44140625" style="31" customWidth="1"/>
    <col min="9474" max="9474" width="2.33203125" style="31" customWidth="1"/>
    <col min="9475" max="9475" width="16" style="31" bestFit="1" customWidth="1"/>
    <col min="9476" max="9476" width="2.33203125" style="31" customWidth="1"/>
    <col min="9477" max="9477" width="11.5546875" style="31" customWidth="1"/>
    <col min="9478" max="9478" width="2.33203125" style="31" customWidth="1"/>
    <col min="9479" max="9479" width="11.88671875" style="31" customWidth="1"/>
    <col min="9480" max="9480" width="2.33203125" style="31" customWidth="1"/>
    <col min="9481" max="9481" width="12.33203125" style="31" bestFit="1" customWidth="1"/>
    <col min="9482" max="9482" width="2.33203125" style="31" customWidth="1"/>
    <col min="9483" max="9483" width="9.109375" style="31"/>
    <col min="9484" max="9484" width="2.33203125" style="31" customWidth="1"/>
    <col min="9485" max="9728" width="9.109375" style="31"/>
    <col min="9729" max="9729" width="12.44140625" style="31" customWidth="1"/>
    <col min="9730" max="9730" width="2.33203125" style="31" customWidth="1"/>
    <col min="9731" max="9731" width="16" style="31" bestFit="1" customWidth="1"/>
    <col min="9732" max="9732" width="2.33203125" style="31" customWidth="1"/>
    <col min="9733" max="9733" width="11.5546875" style="31" customWidth="1"/>
    <col min="9734" max="9734" width="2.33203125" style="31" customWidth="1"/>
    <col min="9735" max="9735" width="11.88671875" style="31" customWidth="1"/>
    <col min="9736" max="9736" width="2.33203125" style="31" customWidth="1"/>
    <col min="9737" max="9737" width="12.33203125" style="31" bestFit="1" customWidth="1"/>
    <col min="9738" max="9738" width="2.33203125" style="31" customWidth="1"/>
    <col min="9739" max="9739" width="9.109375" style="31"/>
    <col min="9740" max="9740" width="2.33203125" style="31" customWidth="1"/>
    <col min="9741" max="9984" width="9.109375" style="31"/>
    <col min="9985" max="9985" width="12.44140625" style="31" customWidth="1"/>
    <col min="9986" max="9986" width="2.33203125" style="31" customWidth="1"/>
    <col min="9987" max="9987" width="16" style="31" bestFit="1" customWidth="1"/>
    <col min="9988" max="9988" width="2.33203125" style="31" customWidth="1"/>
    <col min="9989" max="9989" width="11.5546875" style="31" customWidth="1"/>
    <col min="9990" max="9990" width="2.33203125" style="31" customWidth="1"/>
    <col min="9991" max="9991" width="11.88671875" style="31" customWidth="1"/>
    <col min="9992" max="9992" width="2.33203125" style="31" customWidth="1"/>
    <col min="9993" max="9993" width="12.33203125" style="31" bestFit="1" customWidth="1"/>
    <col min="9994" max="9994" width="2.33203125" style="31" customWidth="1"/>
    <col min="9995" max="9995" width="9.109375" style="31"/>
    <col min="9996" max="9996" width="2.33203125" style="31" customWidth="1"/>
    <col min="9997" max="10240" width="9.109375" style="31"/>
    <col min="10241" max="10241" width="12.44140625" style="31" customWidth="1"/>
    <col min="10242" max="10242" width="2.33203125" style="31" customWidth="1"/>
    <col min="10243" max="10243" width="16" style="31" bestFit="1" customWidth="1"/>
    <col min="10244" max="10244" width="2.33203125" style="31" customWidth="1"/>
    <col min="10245" max="10245" width="11.5546875" style="31" customWidth="1"/>
    <col min="10246" max="10246" width="2.33203125" style="31" customWidth="1"/>
    <col min="10247" max="10247" width="11.88671875" style="31" customWidth="1"/>
    <col min="10248" max="10248" width="2.33203125" style="31" customWidth="1"/>
    <col min="10249" max="10249" width="12.33203125" style="31" bestFit="1" customWidth="1"/>
    <col min="10250" max="10250" width="2.33203125" style="31" customWidth="1"/>
    <col min="10251" max="10251" width="9.109375" style="31"/>
    <col min="10252" max="10252" width="2.33203125" style="31" customWidth="1"/>
    <col min="10253" max="10496" width="9.109375" style="31"/>
    <col min="10497" max="10497" width="12.44140625" style="31" customWidth="1"/>
    <col min="10498" max="10498" width="2.33203125" style="31" customWidth="1"/>
    <col min="10499" max="10499" width="16" style="31" bestFit="1" customWidth="1"/>
    <col min="10500" max="10500" width="2.33203125" style="31" customWidth="1"/>
    <col min="10501" max="10501" width="11.5546875" style="31" customWidth="1"/>
    <col min="10502" max="10502" width="2.33203125" style="31" customWidth="1"/>
    <col min="10503" max="10503" width="11.88671875" style="31" customWidth="1"/>
    <col min="10504" max="10504" width="2.33203125" style="31" customWidth="1"/>
    <col min="10505" max="10505" width="12.33203125" style="31" bestFit="1" customWidth="1"/>
    <col min="10506" max="10506" width="2.33203125" style="31" customWidth="1"/>
    <col min="10507" max="10507" width="9.109375" style="31"/>
    <col min="10508" max="10508" width="2.33203125" style="31" customWidth="1"/>
    <col min="10509" max="10752" width="9.109375" style="31"/>
    <col min="10753" max="10753" width="12.44140625" style="31" customWidth="1"/>
    <col min="10754" max="10754" width="2.33203125" style="31" customWidth="1"/>
    <col min="10755" max="10755" width="16" style="31" bestFit="1" customWidth="1"/>
    <col min="10756" max="10756" width="2.33203125" style="31" customWidth="1"/>
    <col min="10757" max="10757" width="11.5546875" style="31" customWidth="1"/>
    <col min="10758" max="10758" width="2.33203125" style="31" customWidth="1"/>
    <col min="10759" max="10759" width="11.88671875" style="31" customWidth="1"/>
    <col min="10760" max="10760" width="2.33203125" style="31" customWidth="1"/>
    <col min="10761" max="10761" width="12.33203125" style="31" bestFit="1" customWidth="1"/>
    <col min="10762" max="10762" width="2.33203125" style="31" customWidth="1"/>
    <col min="10763" max="10763" width="9.109375" style="31"/>
    <col min="10764" max="10764" width="2.33203125" style="31" customWidth="1"/>
    <col min="10765" max="11008" width="9.109375" style="31"/>
    <col min="11009" max="11009" width="12.44140625" style="31" customWidth="1"/>
    <col min="11010" max="11010" width="2.33203125" style="31" customWidth="1"/>
    <col min="11011" max="11011" width="16" style="31" bestFit="1" customWidth="1"/>
    <col min="11012" max="11012" width="2.33203125" style="31" customWidth="1"/>
    <col min="11013" max="11013" width="11.5546875" style="31" customWidth="1"/>
    <col min="11014" max="11014" width="2.33203125" style="31" customWidth="1"/>
    <col min="11015" max="11015" width="11.88671875" style="31" customWidth="1"/>
    <col min="11016" max="11016" width="2.33203125" style="31" customWidth="1"/>
    <col min="11017" max="11017" width="12.33203125" style="31" bestFit="1" customWidth="1"/>
    <col min="11018" max="11018" width="2.33203125" style="31" customWidth="1"/>
    <col min="11019" max="11019" width="9.109375" style="31"/>
    <col min="11020" max="11020" width="2.33203125" style="31" customWidth="1"/>
    <col min="11021" max="11264" width="9.109375" style="31"/>
    <col min="11265" max="11265" width="12.44140625" style="31" customWidth="1"/>
    <col min="11266" max="11266" width="2.33203125" style="31" customWidth="1"/>
    <col min="11267" max="11267" width="16" style="31" bestFit="1" customWidth="1"/>
    <col min="11268" max="11268" width="2.33203125" style="31" customWidth="1"/>
    <col min="11269" max="11269" width="11.5546875" style="31" customWidth="1"/>
    <col min="11270" max="11270" width="2.33203125" style="31" customWidth="1"/>
    <col min="11271" max="11271" width="11.88671875" style="31" customWidth="1"/>
    <col min="11272" max="11272" width="2.33203125" style="31" customWidth="1"/>
    <col min="11273" max="11273" width="12.33203125" style="31" bestFit="1" customWidth="1"/>
    <col min="11274" max="11274" width="2.33203125" style="31" customWidth="1"/>
    <col min="11275" max="11275" width="9.109375" style="31"/>
    <col min="11276" max="11276" width="2.33203125" style="31" customWidth="1"/>
    <col min="11277" max="11520" width="9.109375" style="31"/>
    <col min="11521" max="11521" width="12.44140625" style="31" customWidth="1"/>
    <col min="11522" max="11522" width="2.33203125" style="31" customWidth="1"/>
    <col min="11523" max="11523" width="16" style="31" bestFit="1" customWidth="1"/>
    <col min="11524" max="11524" width="2.33203125" style="31" customWidth="1"/>
    <col min="11525" max="11525" width="11.5546875" style="31" customWidth="1"/>
    <col min="11526" max="11526" width="2.33203125" style="31" customWidth="1"/>
    <col min="11527" max="11527" width="11.88671875" style="31" customWidth="1"/>
    <col min="11528" max="11528" width="2.33203125" style="31" customWidth="1"/>
    <col min="11529" max="11529" width="12.33203125" style="31" bestFit="1" customWidth="1"/>
    <col min="11530" max="11530" width="2.33203125" style="31" customWidth="1"/>
    <col min="11531" max="11531" width="9.109375" style="31"/>
    <col min="11532" max="11532" width="2.33203125" style="31" customWidth="1"/>
    <col min="11533" max="11776" width="9.109375" style="31"/>
    <col min="11777" max="11777" width="12.44140625" style="31" customWidth="1"/>
    <col min="11778" max="11778" width="2.33203125" style="31" customWidth="1"/>
    <col min="11779" max="11779" width="16" style="31" bestFit="1" customWidth="1"/>
    <col min="11780" max="11780" width="2.33203125" style="31" customWidth="1"/>
    <col min="11781" max="11781" width="11.5546875" style="31" customWidth="1"/>
    <col min="11782" max="11782" width="2.33203125" style="31" customWidth="1"/>
    <col min="11783" max="11783" width="11.88671875" style="31" customWidth="1"/>
    <col min="11784" max="11784" width="2.33203125" style="31" customWidth="1"/>
    <col min="11785" max="11785" width="12.33203125" style="31" bestFit="1" customWidth="1"/>
    <col min="11786" max="11786" width="2.33203125" style="31" customWidth="1"/>
    <col min="11787" max="11787" width="9.109375" style="31"/>
    <col min="11788" max="11788" width="2.33203125" style="31" customWidth="1"/>
    <col min="11789" max="12032" width="9.109375" style="31"/>
    <col min="12033" max="12033" width="12.44140625" style="31" customWidth="1"/>
    <col min="12034" max="12034" width="2.33203125" style="31" customWidth="1"/>
    <col min="12035" max="12035" width="16" style="31" bestFit="1" customWidth="1"/>
    <col min="12036" max="12036" width="2.33203125" style="31" customWidth="1"/>
    <col min="12037" max="12037" width="11.5546875" style="31" customWidth="1"/>
    <col min="12038" max="12038" width="2.33203125" style="31" customWidth="1"/>
    <col min="12039" max="12039" width="11.88671875" style="31" customWidth="1"/>
    <col min="12040" max="12040" width="2.33203125" style="31" customWidth="1"/>
    <col min="12041" max="12041" width="12.33203125" style="31" bestFit="1" customWidth="1"/>
    <col min="12042" max="12042" width="2.33203125" style="31" customWidth="1"/>
    <col min="12043" max="12043" width="9.109375" style="31"/>
    <col min="12044" max="12044" width="2.33203125" style="31" customWidth="1"/>
    <col min="12045" max="12288" width="9.109375" style="31"/>
    <col min="12289" max="12289" width="12.44140625" style="31" customWidth="1"/>
    <col min="12290" max="12290" width="2.33203125" style="31" customWidth="1"/>
    <col min="12291" max="12291" width="16" style="31" bestFit="1" customWidth="1"/>
    <col min="12292" max="12292" width="2.33203125" style="31" customWidth="1"/>
    <col min="12293" max="12293" width="11.5546875" style="31" customWidth="1"/>
    <col min="12294" max="12294" width="2.33203125" style="31" customWidth="1"/>
    <col min="12295" max="12295" width="11.88671875" style="31" customWidth="1"/>
    <col min="12296" max="12296" width="2.33203125" style="31" customWidth="1"/>
    <col min="12297" max="12297" width="12.33203125" style="31" bestFit="1" customWidth="1"/>
    <col min="12298" max="12298" width="2.33203125" style="31" customWidth="1"/>
    <col min="12299" max="12299" width="9.109375" style="31"/>
    <col min="12300" max="12300" width="2.33203125" style="31" customWidth="1"/>
    <col min="12301" max="12544" width="9.109375" style="31"/>
    <col min="12545" max="12545" width="12.44140625" style="31" customWidth="1"/>
    <col min="12546" max="12546" width="2.33203125" style="31" customWidth="1"/>
    <col min="12547" max="12547" width="16" style="31" bestFit="1" customWidth="1"/>
    <col min="12548" max="12548" width="2.33203125" style="31" customWidth="1"/>
    <col min="12549" max="12549" width="11.5546875" style="31" customWidth="1"/>
    <col min="12550" max="12550" width="2.33203125" style="31" customWidth="1"/>
    <col min="12551" max="12551" width="11.88671875" style="31" customWidth="1"/>
    <col min="12552" max="12552" width="2.33203125" style="31" customWidth="1"/>
    <col min="12553" max="12553" width="12.33203125" style="31" bestFit="1" customWidth="1"/>
    <col min="12554" max="12554" width="2.33203125" style="31" customWidth="1"/>
    <col min="12555" max="12555" width="9.109375" style="31"/>
    <col min="12556" max="12556" width="2.33203125" style="31" customWidth="1"/>
    <col min="12557" max="12800" width="9.109375" style="31"/>
    <col min="12801" max="12801" width="12.44140625" style="31" customWidth="1"/>
    <col min="12802" max="12802" width="2.33203125" style="31" customWidth="1"/>
    <col min="12803" max="12803" width="16" style="31" bestFit="1" customWidth="1"/>
    <col min="12804" max="12804" width="2.33203125" style="31" customWidth="1"/>
    <col min="12805" max="12805" width="11.5546875" style="31" customWidth="1"/>
    <col min="12806" max="12806" width="2.33203125" style="31" customWidth="1"/>
    <col min="12807" max="12807" width="11.88671875" style="31" customWidth="1"/>
    <col min="12808" max="12808" width="2.33203125" style="31" customWidth="1"/>
    <col min="12809" max="12809" width="12.33203125" style="31" bestFit="1" customWidth="1"/>
    <col min="12810" max="12810" width="2.33203125" style="31" customWidth="1"/>
    <col min="12811" max="12811" width="9.109375" style="31"/>
    <col min="12812" max="12812" width="2.33203125" style="31" customWidth="1"/>
    <col min="12813" max="13056" width="9.109375" style="31"/>
    <col min="13057" max="13057" width="12.44140625" style="31" customWidth="1"/>
    <col min="13058" max="13058" width="2.33203125" style="31" customWidth="1"/>
    <col min="13059" max="13059" width="16" style="31" bestFit="1" customWidth="1"/>
    <col min="13060" max="13060" width="2.33203125" style="31" customWidth="1"/>
    <col min="13061" max="13061" width="11.5546875" style="31" customWidth="1"/>
    <col min="13062" max="13062" width="2.33203125" style="31" customWidth="1"/>
    <col min="13063" max="13063" width="11.88671875" style="31" customWidth="1"/>
    <col min="13064" max="13064" width="2.33203125" style="31" customWidth="1"/>
    <col min="13065" max="13065" width="12.33203125" style="31" bestFit="1" customWidth="1"/>
    <col min="13066" max="13066" width="2.33203125" style="31" customWidth="1"/>
    <col min="13067" max="13067" width="9.109375" style="31"/>
    <col min="13068" max="13068" width="2.33203125" style="31" customWidth="1"/>
    <col min="13069" max="13312" width="9.109375" style="31"/>
    <col min="13313" max="13313" width="12.44140625" style="31" customWidth="1"/>
    <col min="13314" max="13314" width="2.33203125" style="31" customWidth="1"/>
    <col min="13315" max="13315" width="16" style="31" bestFit="1" customWidth="1"/>
    <col min="13316" max="13316" width="2.33203125" style="31" customWidth="1"/>
    <col min="13317" max="13317" width="11.5546875" style="31" customWidth="1"/>
    <col min="13318" max="13318" width="2.33203125" style="31" customWidth="1"/>
    <col min="13319" max="13319" width="11.88671875" style="31" customWidth="1"/>
    <col min="13320" max="13320" width="2.33203125" style="31" customWidth="1"/>
    <col min="13321" max="13321" width="12.33203125" style="31" bestFit="1" customWidth="1"/>
    <col min="13322" max="13322" width="2.33203125" style="31" customWidth="1"/>
    <col min="13323" max="13323" width="9.109375" style="31"/>
    <col min="13324" max="13324" width="2.33203125" style="31" customWidth="1"/>
    <col min="13325" max="13568" width="9.109375" style="31"/>
    <col min="13569" max="13569" width="12.44140625" style="31" customWidth="1"/>
    <col min="13570" max="13570" width="2.33203125" style="31" customWidth="1"/>
    <col min="13571" max="13571" width="16" style="31" bestFit="1" customWidth="1"/>
    <col min="13572" max="13572" width="2.33203125" style="31" customWidth="1"/>
    <col min="13573" max="13573" width="11.5546875" style="31" customWidth="1"/>
    <col min="13574" max="13574" width="2.33203125" style="31" customWidth="1"/>
    <col min="13575" max="13575" width="11.88671875" style="31" customWidth="1"/>
    <col min="13576" max="13576" width="2.33203125" style="31" customWidth="1"/>
    <col min="13577" max="13577" width="12.33203125" style="31" bestFit="1" customWidth="1"/>
    <col min="13578" max="13578" width="2.33203125" style="31" customWidth="1"/>
    <col min="13579" max="13579" width="9.109375" style="31"/>
    <col min="13580" max="13580" width="2.33203125" style="31" customWidth="1"/>
    <col min="13581" max="13824" width="9.109375" style="31"/>
    <col min="13825" max="13825" width="12.44140625" style="31" customWidth="1"/>
    <col min="13826" max="13826" width="2.33203125" style="31" customWidth="1"/>
    <col min="13827" max="13827" width="16" style="31" bestFit="1" customWidth="1"/>
    <col min="13828" max="13828" width="2.33203125" style="31" customWidth="1"/>
    <col min="13829" max="13829" width="11.5546875" style="31" customWidth="1"/>
    <col min="13830" max="13830" width="2.33203125" style="31" customWidth="1"/>
    <col min="13831" max="13831" width="11.88671875" style="31" customWidth="1"/>
    <col min="13832" max="13832" width="2.33203125" style="31" customWidth="1"/>
    <col min="13833" max="13833" width="12.33203125" style="31" bestFit="1" customWidth="1"/>
    <col min="13834" max="13834" width="2.33203125" style="31" customWidth="1"/>
    <col min="13835" max="13835" width="9.109375" style="31"/>
    <col min="13836" max="13836" width="2.33203125" style="31" customWidth="1"/>
    <col min="13837" max="14080" width="9.109375" style="31"/>
    <col min="14081" max="14081" width="12.44140625" style="31" customWidth="1"/>
    <col min="14082" max="14082" width="2.33203125" style="31" customWidth="1"/>
    <col min="14083" max="14083" width="16" style="31" bestFit="1" customWidth="1"/>
    <col min="14084" max="14084" width="2.33203125" style="31" customWidth="1"/>
    <col min="14085" max="14085" width="11.5546875" style="31" customWidth="1"/>
    <col min="14086" max="14086" width="2.33203125" style="31" customWidth="1"/>
    <col min="14087" max="14087" width="11.88671875" style="31" customWidth="1"/>
    <col min="14088" max="14088" width="2.33203125" style="31" customWidth="1"/>
    <col min="14089" max="14089" width="12.33203125" style="31" bestFit="1" customWidth="1"/>
    <col min="14090" max="14090" width="2.33203125" style="31" customWidth="1"/>
    <col min="14091" max="14091" width="9.109375" style="31"/>
    <col min="14092" max="14092" width="2.33203125" style="31" customWidth="1"/>
    <col min="14093" max="14336" width="9.109375" style="31"/>
    <col min="14337" max="14337" width="12.44140625" style="31" customWidth="1"/>
    <col min="14338" max="14338" width="2.33203125" style="31" customWidth="1"/>
    <col min="14339" max="14339" width="16" style="31" bestFit="1" customWidth="1"/>
    <col min="14340" max="14340" width="2.33203125" style="31" customWidth="1"/>
    <col min="14341" max="14341" width="11.5546875" style="31" customWidth="1"/>
    <col min="14342" max="14342" width="2.33203125" style="31" customWidth="1"/>
    <col min="14343" max="14343" width="11.88671875" style="31" customWidth="1"/>
    <col min="14344" max="14344" width="2.33203125" style="31" customWidth="1"/>
    <col min="14345" max="14345" width="12.33203125" style="31" bestFit="1" customWidth="1"/>
    <col min="14346" max="14346" width="2.33203125" style="31" customWidth="1"/>
    <col min="14347" max="14347" width="9.109375" style="31"/>
    <col min="14348" max="14348" width="2.33203125" style="31" customWidth="1"/>
    <col min="14349" max="14592" width="9.109375" style="31"/>
    <col min="14593" max="14593" width="12.44140625" style="31" customWidth="1"/>
    <col min="14594" max="14594" width="2.33203125" style="31" customWidth="1"/>
    <col min="14595" max="14595" width="16" style="31" bestFit="1" customWidth="1"/>
    <col min="14596" max="14596" width="2.33203125" style="31" customWidth="1"/>
    <col min="14597" max="14597" width="11.5546875" style="31" customWidth="1"/>
    <col min="14598" max="14598" width="2.33203125" style="31" customWidth="1"/>
    <col min="14599" max="14599" width="11.88671875" style="31" customWidth="1"/>
    <col min="14600" max="14600" width="2.33203125" style="31" customWidth="1"/>
    <col min="14601" max="14601" width="12.33203125" style="31" bestFit="1" customWidth="1"/>
    <col min="14602" max="14602" width="2.33203125" style="31" customWidth="1"/>
    <col min="14603" max="14603" width="9.109375" style="31"/>
    <col min="14604" max="14604" width="2.33203125" style="31" customWidth="1"/>
    <col min="14605" max="14848" width="9.109375" style="31"/>
    <col min="14849" max="14849" width="12.44140625" style="31" customWidth="1"/>
    <col min="14850" max="14850" width="2.33203125" style="31" customWidth="1"/>
    <col min="14851" max="14851" width="16" style="31" bestFit="1" customWidth="1"/>
    <col min="14852" max="14852" width="2.33203125" style="31" customWidth="1"/>
    <col min="14853" max="14853" width="11.5546875" style="31" customWidth="1"/>
    <col min="14854" max="14854" width="2.33203125" style="31" customWidth="1"/>
    <col min="14855" max="14855" width="11.88671875" style="31" customWidth="1"/>
    <col min="14856" max="14856" width="2.33203125" style="31" customWidth="1"/>
    <col min="14857" max="14857" width="12.33203125" style="31" bestFit="1" customWidth="1"/>
    <col min="14858" max="14858" width="2.33203125" style="31" customWidth="1"/>
    <col min="14859" max="14859" width="9.109375" style="31"/>
    <col min="14860" max="14860" width="2.33203125" style="31" customWidth="1"/>
    <col min="14861" max="15104" width="9.109375" style="31"/>
    <col min="15105" max="15105" width="12.44140625" style="31" customWidth="1"/>
    <col min="15106" max="15106" width="2.33203125" style="31" customWidth="1"/>
    <col min="15107" max="15107" width="16" style="31" bestFit="1" customWidth="1"/>
    <col min="15108" max="15108" width="2.33203125" style="31" customWidth="1"/>
    <col min="15109" max="15109" width="11.5546875" style="31" customWidth="1"/>
    <col min="15110" max="15110" width="2.33203125" style="31" customWidth="1"/>
    <col min="15111" max="15111" width="11.88671875" style="31" customWidth="1"/>
    <col min="15112" max="15112" width="2.33203125" style="31" customWidth="1"/>
    <col min="15113" max="15113" width="12.33203125" style="31" bestFit="1" customWidth="1"/>
    <col min="15114" max="15114" width="2.33203125" style="31" customWidth="1"/>
    <col min="15115" max="15115" width="9.109375" style="31"/>
    <col min="15116" max="15116" width="2.33203125" style="31" customWidth="1"/>
    <col min="15117" max="15360" width="9.109375" style="31"/>
    <col min="15361" max="15361" width="12.44140625" style="31" customWidth="1"/>
    <col min="15362" max="15362" width="2.33203125" style="31" customWidth="1"/>
    <col min="15363" max="15363" width="16" style="31" bestFit="1" customWidth="1"/>
    <col min="15364" max="15364" width="2.33203125" style="31" customWidth="1"/>
    <col min="15365" max="15365" width="11.5546875" style="31" customWidth="1"/>
    <col min="15366" max="15366" width="2.33203125" style="31" customWidth="1"/>
    <col min="15367" max="15367" width="11.88671875" style="31" customWidth="1"/>
    <col min="15368" max="15368" width="2.33203125" style="31" customWidth="1"/>
    <col min="15369" max="15369" width="12.33203125" style="31" bestFit="1" customWidth="1"/>
    <col min="15370" max="15370" width="2.33203125" style="31" customWidth="1"/>
    <col min="15371" max="15371" width="9.109375" style="31"/>
    <col min="15372" max="15372" width="2.33203125" style="31" customWidth="1"/>
    <col min="15373" max="15616" width="9.109375" style="31"/>
    <col min="15617" max="15617" width="12.44140625" style="31" customWidth="1"/>
    <col min="15618" max="15618" width="2.33203125" style="31" customWidth="1"/>
    <col min="15619" max="15619" width="16" style="31" bestFit="1" customWidth="1"/>
    <col min="15620" max="15620" width="2.33203125" style="31" customWidth="1"/>
    <col min="15621" max="15621" width="11.5546875" style="31" customWidth="1"/>
    <col min="15622" max="15622" width="2.33203125" style="31" customWidth="1"/>
    <col min="15623" max="15623" width="11.88671875" style="31" customWidth="1"/>
    <col min="15624" max="15624" width="2.33203125" style="31" customWidth="1"/>
    <col min="15625" max="15625" width="12.33203125" style="31" bestFit="1" customWidth="1"/>
    <col min="15626" max="15626" width="2.33203125" style="31" customWidth="1"/>
    <col min="15627" max="15627" width="9.109375" style="31"/>
    <col min="15628" max="15628" width="2.33203125" style="31" customWidth="1"/>
    <col min="15629" max="15872" width="9.109375" style="31"/>
    <col min="15873" max="15873" width="12.44140625" style="31" customWidth="1"/>
    <col min="15874" max="15874" width="2.33203125" style="31" customWidth="1"/>
    <col min="15875" max="15875" width="16" style="31" bestFit="1" customWidth="1"/>
    <col min="15876" max="15876" width="2.33203125" style="31" customWidth="1"/>
    <col min="15877" max="15877" width="11.5546875" style="31" customWidth="1"/>
    <col min="15878" max="15878" width="2.33203125" style="31" customWidth="1"/>
    <col min="15879" max="15879" width="11.88671875" style="31" customWidth="1"/>
    <col min="15880" max="15880" width="2.33203125" style="31" customWidth="1"/>
    <col min="15881" max="15881" width="12.33203125" style="31" bestFit="1" customWidth="1"/>
    <col min="15882" max="15882" width="2.33203125" style="31" customWidth="1"/>
    <col min="15883" max="15883" width="9.109375" style="31"/>
    <col min="15884" max="15884" width="2.33203125" style="31" customWidth="1"/>
    <col min="15885" max="16128" width="9.109375" style="31"/>
    <col min="16129" max="16129" width="12.44140625" style="31" customWidth="1"/>
    <col min="16130" max="16130" width="2.33203125" style="31" customWidth="1"/>
    <col min="16131" max="16131" width="16" style="31" bestFit="1" customWidth="1"/>
    <col min="16132" max="16132" width="2.33203125" style="31" customWidth="1"/>
    <col min="16133" max="16133" width="11.5546875" style="31" customWidth="1"/>
    <col min="16134" max="16134" width="2.33203125" style="31" customWidth="1"/>
    <col min="16135" max="16135" width="11.88671875" style="31" customWidth="1"/>
    <col min="16136" max="16136" width="2.33203125" style="31" customWidth="1"/>
    <col min="16137" max="16137" width="12.33203125" style="31" bestFit="1" customWidth="1"/>
    <col min="16138" max="16138" width="2.33203125" style="31" customWidth="1"/>
    <col min="16139" max="16139" width="9.109375" style="31"/>
    <col min="16140" max="16140" width="2.33203125" style="31" customWidth="1"/>
    <col min="16141" max="16384" width="9.109375" style="31"/>
  </cols>
  <sheetData>
    <row r="1" spans="1:13" ht="15" thickBot="1" x14ac:dyDescent="0.35">
      <c r="A1" s="30" t="s">
        <v>68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x14ac:dyDescent="0.3">
      <c r="A2" s="114" t="s">
        <v>8</v>
      </c>
      <c r="B2" s="114"/>
      <c r="C2" s="116" t="s">
        <v>69</v>
      </c>
      <c r="D2" s="114"/>
      <c r="E2" s="116" t="s">
        <v>140</v>
      </c>
      <c r="F2" s="114"/>
      <c r="G2" s="116" t="s">
        <v>141</v>
      </c>
      <c r="H2" s="114"/>
      <c r="I2" s="116" t="s">
        <v>70</v>
      </c>
      <c r="J2" s="114"/>
      <c r="K2" s="117" t="s">
        <v>71</v>
      </c>
      <c r="L2" s="117"/>
      <c r="M2" s="117"/>
    </row>
    <row r="3" spans="1:13" ht="28.8" x14ac:dyDescent="0.3">
      <c r="A3" s="115"/>
      <c r="B3" s="115"/>
      <c r="C3" s="117"/>
      <c r="D3" s="115"/>
      <c r="E3" s="117"/>
      <c r="F3" s="115"/>
      <c r="G3" s="117"/>
      <c r="H3" s="115"/>
      <c r="I3" s="117"/>
      <c r="J3" s="115"/>
      <c r="K3" s="70" t="s">
        <v>9</v>
      </c>
      <c r="L3" s="63"/>
      <c r="M3" s="70" t="s">
        <v>10</v>
      </c>
    </row>
    <row r="4" spans="1:13" x14ac:dyDescent="0.3">
      <c r="C4" s="113" t="s">
        <v>72</v>
      </c>
      <c r="D4" s="113"/>
      <c r="E4" s="113"/>
      <c r="F4" s="113"/>
      <c r="G4" s="113"/>
      <c r="H4" s="113"/>
      <c r="I4" s="113"/>
      <c r="K4" s="113" t="s">
        <v>73</v>
      </c>
      <c r="L4" s="113"/>
      <c r="M4" s="113"/>
    </row>
    <row r="6" spans="1:13" x14ac:dyDescent="0.3">
      <c r="A6" s="71">
        <v>1957</v>
      </c>
      <c r="C6" s="11"/>
      <c r="D6" s="10"/>
      <c r="E6" s="11"/>
      <c r="F6" s="10"/>
      <c r="G6" s="10">
        <v>58038</v>
      </c>
      <c r="H6" s="10"/>
      <c r="I6" s="10">
        <v>98378</v>
      </c>
      <c r="K6" s="11"/>
      <c r="L6" s="10"/>
      <c r="M6" s="10">
        <f t="shared" ref="M6:M12" si="0">G6/I6*100</f>
        <v>58.994897233121222</v>
      </c>
    </row>
    <row r="7" spans="1:13" x14ac:dyDescent="0.3">
      <c r="A7" s="71">
        <v>1964</v>
      </c>
      <c r="C7" s="11"/>
      <c r="D7" s="10"/>
      <c r="E7" s="11"/>
      <c r="F7" s="10"/>
      <c r="G7" s="10">
        <v>76743</v>
      </c>
      <c r="H7" s="10"/>
      <c r="I7" s="10">
        <v>113935</v>
      </c>
      <c r="K7" s="11"/>
      <c r="L7" s="10"/>
      <c r="M7" s="10">
        <f t="shared" si="0"/>
        <v>67.356826260587184</v>
      </c>
    </row>
    <row r="8" spans="1:13" x14ac:dyDescent="0.3">
      <c r="A8" s="71">
        <v>1973</v>
      </c>
      <c r="C8" s="10">
        <v>82532</v>
      </c>
      <c r="D8" s="10"/>
      <c r="E8" s="10">
        <f>G8-C8</f>
        <v>695</v>
      </c>
      <c r="F8" s="10"/>
      <c r="G8" s="10">
        <v>83227</v>
      </c>
      <c r="H8" s="10"/>
      <c r="I8" s="10">
        <v>109823</v>
      </c>
      <c r="K8" s="10">
        <f t="shared" ref="K8:K15" si="1">C8/I8*100</f>
        <v>75.150014113619193</v>
      </c>
      <c r="L8" s="10"/>
      <c r="M8" s="10">
        <f t="shared" si="0"/>
        <v>75.782850586853385</v>
      </c>
    </row>
    <row r="9" spans="1:13" x14ac:dyDescent="0.3">
      <c r="A9" s="71">
        <v>1980</v>
      </c>
      <c r="C9" s="10">
        <v>94439</v>
      </c>
      <c r="D9" s="10"/>
      <c r="E9" s="10">
        <f>G9-C9</f>
        <v>1195</v>
      </c>
      <c r="F9" s="10"/>
      <c r="G9" s="10">
        <v>95634</v>
      </c>
      <c r="H9" s="10"/>
      <c r="I9" s="10">
        <v>124717</v>
      </c>
      <c r="K9" s="10">
        <f t="shared" si="1"/>
        <v>75.722636048012703</v>
      </c>
      <c r="L9" s="10"/>
      <c r="M9" s="10">
        <f t="shared" si="0"/>
        <v>76.680805343297223</v>
      </c>
    </row>
    <row r="10" spans="1:13" x14ac:dyDescent="0.3">
      <c r="A10" s="71">
        <v>1987</v>
      </c>
      <c r="C10" s="10">
        <v>103142</v>
      </c>
      <c r="D10" s="10"/>
      <c r="E10" s="10">
        <f>G10-C10</f>
        <v>2656</v>
      </c>
      <c r="F10" s="10"/>
      <c r="G10" s="10">
        <v>105798</v>
      </c>
      <c r="H10" s="10"/>
      <c r="I10" s="10">
        <v>139092</v>
      </c>
      <c r="K10" s="10">
        <f t="shared" si="1"/>
        <v>74.153797486555661</v>
      </c>
      <c r="L10" s="10"/>
      <c r="M10" s="10">
        <f t="shared" si="0"/>
        <v>76.063324993529463</v>
      </c>
    </row>
    <row r="11" spans="1:13" x14ac:dyDescent="0.3">
      <c r="A11" s="71">
        <v>1992</v>
      </c>
      <c r="C11" s="10">
        <v>118883</v>
      </c>
      <c r="D11" s="10"/>
      <c r="E11" s="10">
        <v>3739</v>
      </c>
      <c r="F11" s="10"/>
      <c r="G11" s="10">
        <f>C11+E11</f>
        <v>122622</v>
      </c>
      <c r="H11" s="10"/>
      <c r="I11" s="10">
        <v>148692</v>
      </c>
      <c r="K11" s="10">
        <f t="shared" si="1"/>
        <v>79.952519301643662</v>
      </c>
      <c r="L11" s="10"/>
      <c r="M11" s="10">
        <f t="shared" si="0"/>
        <v>82.467113227342423</v>
      </c>
    </row>
    <row r="12" spans="1:13" x14ac:dyDescent="0.3">
      <c r="A12" s="72">
        <v>1997</v>
      </c>
      <c r="B12" s="71"/>
      <c r="C12" s="10">
        <v>125103</v>
      </c>
      <c r="D12" s="10"/>
      <c r="E12" s="10">
        <v>2315</v>
      </c>
      <c r="F12" s="10"/>
      <c r="G12" s="10">
        <f>C12+E12</f>
        <v>127418</v>
      </c>
      <c r="H12" s="10"/>
      <c r="I12" s="10">
        <v>153405</v>
      </c>
      <c r="K12" s="16">
        <f t="shared" si="1"/>
        <v>81.550796910139823</v>
      </c>
      <c r="L12" s="16"/>
      <c r="M12" s="16">
        <f t="shared" si="0"/>
        <v>83.059874189237632</v>
      </c>
    </row>
    <row r="13" spans="1:13" x14ac:dyDescent="0.3">
      <c r="A13" s="72">
        <v>2002</v>
      </c>
      <c r="B13" s="72"/>
      <c r="C13" s="16">
        <v>139205</v>
      </c>
      <c r="D13" s="16"/>
      <c r="E13" s="16">
        <v>5144</v>
      </c>
      <c r="F13" s="16"/>
      <c r="G13" s="16">
        <f>C13+E13</f>
        <v>144349</v>
      </c>
      <c r="H13" s="16"/>
      <c r="I13" s="20" t="s">
        <v>74</v>
      </c>
      <c r="J13" s="73"/>
      <c r="K13" s="16">
        <f t="shared" si="1"/>
        <v>82.397125674779815</v>
      </c>
      <c r="L13" s="16"/>
      <c r="M13" s="16">
        <f>G13/I13*100</f>
        <v>85.441921583483278</v>
      </c>
    </row>
    <row r="14" spans="1:13" x14ac:dyDescent="0.3">
      <c r="A14" s="72">
        <v>2007</v>
      </c>
      <c r="B14" s="72"/>
      <c r="C14" s="16">
        <v>152514</v>
      </c>
      <c r="D14" s="16"/>
      <c r="E14" s="17">
        <v>3272</v>
      </c>
      <c r="F14" s="16"/>
      <c r="G14" s="16">
        <f>C14+E14</f>
        <v>155786</v>
      </c>
      <c r="H14" s="16"/>
      <c r="I14" s="17">
        <v>184565</v>
      </c>
      <c r="J14" s="73"/>
      <c r="K14" s="16">
        <f>C14/I14*100</f>
        <v>82.634302278330125</v>
      </c>
      <c r="L14" s="16"/>
      <c r="M14" s="16">
        <f>G14/I14*100</f>
        <v>84.407119443014651</v>
      </c>
    </row>
    <row r="15" spans="1:13" x14ac:dyDescent="0.3">
      <c r="A15" s="62">
        <v>2012</v>
      </c>
      <c r="B15" s="62"/>
      <c r="C15" s="12">
        <v>161222</v>
      </c>
      <c r="D15" s="12"/>
      <c r="E15" s="19">
        <v>6451</v>
      </c>
      <c r="F15" s="12"/>
      <c r="G15" s="12">
        <f>C15+E15</f>
        <v>167673</v>
      </c>
      <c r="H15" s="12"/>
      <c r="I15" s="19">
        <v>199362</v>
      </c>
      <c r="J15" s="74"/>
      <c r="K15" s="12">
        <f t="shared" si="1"/>
        <v>80.86897202074617</v>
      </c>
      <c r="L15" s="12"/>
      <c r="M15" s="12">
        <f>G15/I15*100</f>
        <v>84.104794293797212</v>
      </c>
    </row>
    <row r="16" spans="1:13" ht="15" x14ac:dyDescent="0.3">
      <c r="A16" s="75" t="s">
        <v>142</v>
      </c>
      <c r="B16" s="76"/>
      <c r="C16" s="77"/>
      <c r="D16" s="77"/>
      <c r="E16" s="77"/>
      <c r="F16" s="77"/>
      <c r="G16" s="77"/>
      <c r="H16" s="77"/>
      <c r="I16" s="77"/>
      <c r="J16" s="76"/>
      <c r="K16" s="76"/>
      <c r="L16" s="76"/>
      <c r="M16" s="50"/>
    </row>
    <row r="17" spans="1:13" ht="15" x14ac:dyDescent="0.3">
      <c r="A17" s="51" t="s">
        <v>143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3">
      <c r="A18" s="78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3" x14ac:dyDescent="0.3">
      <c r="A19" s="6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1:13" x14ac:dyDescent="0.3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spans="1:13" x14ac:dyDescent="0.3">
      <c r="A21" s="56"/>
      <c r="B21" s="57"/>
      <c r="C21" s="57"/>
      <c r="D21" s="57"/>
      <c r="E21" s="57"/>
      <c r="F21" s="57"/>
      <c r="G21" s="57"/>
      <c r="H21" s="57"/>
      <c r="I21" s="58"/>
      <c r="J21" s="57"/>
      <c r="K21" s="68"/>
      <c r="L21" s="68"/>
      <c r="M21" s="61"/>
    </row>
    <row r="23" spans="1:13" x14ac:dyDescent="0.3">
      <c r="E23" s="79"/>
    </row>
  </sheetData>
  <mergeCells count="13">
    <mergeCell ref="C4:I4"/>
    <mergeCell ref="K4:M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sqref="A1:XFD1048576"/>
    </sheetView>
  </sheetViews>
  <sheetFormatPr defaultRowHeight="14.4" x14ac:dyDescent="0.3"/>
  <cols>
    <col min="1" max="1" width="12.44140625" style="31" customWidth="1"/>
    <col min="2" max="2" width="1.6640625" style="31" customWidth="1"/>
    <col min="3" max="3" width="14.44140625" style="31" customWidth="1"/>
    <col min="4" max="4" width="1.6640625" style="31" customWidth="1"/>
    <col min="5" max="5" width="14.44140625" style="31" customWidth="1"/>
    <col min="6" max="6" width="1.6640625" style="31" customWidth="1"/>
    <col min="7" max="7" width="14.44140625" style="31" customWidth="1"/>
    <col min="8" max="8" width="1.6640625" style="31" customWidth="1"/>
    <col min="9" max="9" width="12.109375" style="31" customWidth="1"/>
    <col min="10" max="10" width="1.6640625" style="31" customWidth="1"/>
    <col min="11" max="11" width="12.109375" style="31" customWidth="1"/>
    <col min="12" max="256" width="9.109375" style="31"/>
    <col min="257" max="257" width="12.44140625" style="31" customWidth="1"/>
    <col min="258" max="258" width="1.6640625" style="31" customWidth="1"/>
    <col min="259" max="259" width="14.44140625" style="31" customWidth="1"/>
    <col min="260" max="260" width="1.6640625" style="31" customWidth="1"/>
    <col min="261" max="261" width="14.44140625" style="31" customWidth="1"/>
    <col min="262" max="262" width="1.6640625" style="31" customWidth="1"/>
    <col min="263" max="263" width="14.44140625" style="31" customWidth="1"/>
    <col min="264" max="264" width="1.6640625" style="31" customWidth="1"/>
    <col min="265" max="265" width="12.109375" style="31" customWidth="1"/>
    <col min="266" max="266" width="1.6640625" style="31" customWidth="1"/>
    <col min="267" max="267" width="12.109375" style="31" customWidth="1"/>
    <col min="268" max="512" width="9.109375" style="31"/>
    <col min="513" max="513" width="12.44140625" style="31" customWidth="1"/>
    <col min="514" max="514" width="1.6640625" style="31" customWidth="1"/>
    <col min="515" max="515" width="14.44140625" style="31" customWidth="1"/>
    <col min="516" max="516" width="1.6640625" style="31" customWidth="1"/>
    <col min="517" max="517" width="14.44140625" style="31" customWidth="1"/>
    <col min="518" max="518" width="1.6640625" style="31" customWidth="1"/>
    <col min="519" max="519" width="14.44140625" style="31" customWidth="1"/>
    <col min="520" max="520" width="1.6640625" style="31" customWidth="1"/>
    <col min="521" max="521" width="12.109375" style="31" customWidth="1"/>
    <col min="522" max="522" width="1.6640625" style="31" customWidth="1"/>
    <col min="523" max="523" width="12.109375" style="31" customWidth="1"/>
    <col min="524" max="768" width="9.109375" style="31"/>
    <col min="769" max="769" width="12.44140625" style="31" customWidth="1"/>
    <col min="770" max="770" width="1.6640625" style="31" customWidth="1"/>
    <col min="771" max="771" width="14.44140625" style="31" customWidth="1"/>
    <col min="772" max="772" width="1.6640625" style="31" customWidth="1"/>
    <col min="773" max="773" width="14.44140625" style="31" customWidth="1"/>
    <col min="774" max="774" width="1.6640625" style="31" customWidth="1"/>
    <col min="775" max="775" width="14.44140625" style="31" customWidth="1"/>
    <col min="776" max="776" width="1.6640625" style="31" customWidth="1"/>
    <col min="777" max="777" width="12.109375" style="31" customWidth="1"/>
    <col min="778" max="778" width="1.6640625" style="31" customWidth="1"/>
    <col min="779" max="779" width="12.109375" style="31" customWidth="1"/>
    <col min="780" max="1024" width="9.109375" style="31"/>
    <col min="1025" max="1025" width="12.44140625" style="31" customWidth="1"/>
    <col min="1026" max="1026" width="1.6640625" style="31" customWidth="1"/>
    <col min="1027" max="1027" width="14.44140625" style="31" customWidth="1"/>
    <col min="1028" max="1028" width="1.6640625" style="31" customWidth="1"/>
    <col min="1029" max="1029" width="14.44140625" style="31" customWidth="1"/>
    <col min="1030" max="1030" width="1.6640625" style="31" customWidth="1"/>
    <col min="1031" max="1031" width="14.44140625" style="31" customWidth="1"/>
    <col min="1032" max="1032" width="1.6640625" style="31" customWidth="1"/>
    <col min="1033" max="1033" width="12.109375" style="31" customWidth="1"/>
    <col min="1034" max="1034" width="1.6640625" style="31" customWidth="1"/>
    <col min="1035" max="1035" width="12.109375" style="31" customWidth="1"/>
    <col min="1036" max="1280" width="9.109375" style="31"/>
    <col min="1281" max="1281" width="12.44140625" style="31" customWidth="1"/>
    <col min="1282" max="1282" width="1.6640625" style="31" customWidth="1"/>
    <col min="1283" max="1283" width="14.44140625" style="31" customWidth="1"/>
    <col min="1284" max="1284" width="1.6640625" style="31" customWidth="1"/>
    <col min="1285" max="1285" width="14.44140625" style="31" customWidth="1"/>
    <col min="1286" max="1286" width="1.6640625" style="31" customWidth="1"/>
    <col min="1287" max="1287" width="14.44140625" style="31" customWidth="1"/>
    <col min="1288" max="1288" width="1.6640625" style="31" customWidth="1"/>
    <col min="1289" max="1289" width="12.109375" style="31" customWidth="1"/>
    <col min="1290" max="1290" width="1.6640625" style="31" customWidth="1"/>
    <col min="1291" max="1291" width="12.109375" style="31" customWidth="1"/>
    <col min="1292" max="1536" width="9.109375" style="31"/>
    <col min="1537" max="1537" width="12.44140625" style="31" customWidth="1"/>
    <col min="1538" max="1538" width="1.6640625" style="31" customWidth="1"/>
    <col min="1539" max="1539" width="14.44140625" style="31" customWidth="1"/>
    <col min="1540" max="1540" width="1.6640625" style="31" customWidth="1"/>
    <col min="1541" max="1541" width="14.44140625" style="31" customWidth="1"/>
    <col min="1542" max="1542" width="1.6640625" style="31" customWidth="1"/>
    <col min="1543" max="1543" width="14.44140625" style="31" customWidth="1"/>
    <col min="1544" max="1544" width="1.6640625" style="31" customWidth="1"/>
    <col min="1545" max="1545" width="12.109375" style="31" customWidth="1"/>
    <col min="1546" max="1546" width="1.6640625" style="31" customWidth="1"/>
    <col min="1547" max="1547" width="12.109375" style="31" customWidth="1"/>
    <col min="1548" max="1792" width="9.109375" style="31"/>
    <col min="1793" max="1793" width="12.44140625" style="31" customWidth="1"/>
    <col min="1794" max="1794" width="1.6640625" style="31" customWidth="1"/>
    <col min="1795" max="1795" width="14.44140625" style="31" customWidth="1"/>
    <col min="1796" max="1796" width="1.6640625" style="31" customWidth="1"/>
    <col min="1797" max="1797" width="14.44140625" style="31" customWidth="1"/>
    <col min="1798" max="1798" width="1.6640625" style="31" customWidth="1"/>
    <col min="1799" max="1799" width="14.44140625" style="31" customWidth="1"/>
    <col min="1800" max="1800" width="1.6640625" style="31" customWidth="1"/>
    <col min="1801" max="1801" width="12.109375" style="31" customWidth="1"/>
    <col min="1802" max="1802" width="1.6640625" style="31" customWidth="1"/>
    <col min="1803" max="1803" width="12.109375" style="31" customWidth="1"/>
    <col min="1804" max="2048" width="9.109375" style="31"/>
    <col min="2049" max="2049" width="12.44140625" style="31" customWidth="1"/>
    <col min="2050" max="2050" width="1.6640625" style="31" customWidth="1"/>
    <col min="2051" max="2051" width="14.44140625" style="31" customWidth="1"/>
    <col min="2052" max="2052" width="1.6640625" style="31" customWidth="1"/>
    <col min="2053" max="2053" width="14.44140625" style="31" customWidth="1"/>
    <col min="2054" max="2054" width="1.6640625" style="31" customWidth="1"/>
    <col min="2055" max="2055" width="14.44140625" style="31" customWidth="1"/>
    <col min="2056" max="2056" width="1.6640625" style="31" customWidth="1"/>
    <col min="2057" max="2057" width="12.109375" style="31" customWidth="1"/>
    <col min="2058" max="2058" width="1.6640625" style="31" customWidth="1"/>
    <col min="2059" max="2059" width="12.109375" style="31" customWidth="1"/>
    <col min="2060" max="2304" width="9.109375" style="31"/>
    <col min="2305" max="2305" width="12.44140625" style="31" customWidth="1"/>
    <col min="2306" max="2306" width="1.6640625" style="31" customWidth="1"/>
    <col min="2307" max="2307" width="14.44140625" style="31" customWidth="1"/>
    <col min="2308" max="2308" width="1.6640625" style="31" customWidth="1"/>
    <col min="2309" max="2309" width="14.44140625" style="31" customWidth="1"/>
    <col min="2310" max="2310" width="1.6640625" style="31" customWidth="1"/>
    <col min="2311" max="2311" width="14.44140625" style="31" customWidth="1"/>
    <col min="2312" max="2312" width="1.6640625" style="31" customWidth="1"/>
    <col min="2313" max="2313" width="12.109375" style="31" customWidth="1"/>
    <col min="2314" max="2314" width="1.6640625" style="31" customWidth="1"/>
    <col min="2315" max="2315" width="12.109375" style="31" customWidth="1"/>
    <col min="2316" max="2560" width="9.109375" style="31"/>
    <col min="2561" max="2561" width="12.44140625" style="31" customWidth="1"/>
    <col min="2562" max="2562" width="1.6640625" style="31" customWidth="1"/>
    <col min="2563" max="2563" width="14.44140625" style="31" customWidth="1"/>
    <col min="2564" max="2564" width="1.6640625" style="31" customWidth="1"/>
    <col min="2565" max="2565" width="14.44140625" style="31" customWidth="1"/>
    <col min="2566" max="2566" width="1.6640625" style="31" customWidth="1"/>
    <col min="2567" max="2567" width="14.44140625" style="31" customWidth="1"/>
    <col min="2568" max="2568" width="1.6640625" style="31" customWidth="1"/>
    <col min="2569" max="2569" width="12.109375" style="31" customWidth="1"/>
    <col min="2570" max="2570" width="1.6640625" style="31" customWidth="1"/>
    <col min="2571" max="2571" width="12.109375" style="31" customWidth="1"/>
    <col min="2572" max="2816" width="9.109375" style="31"/>
    <col min="2817" max="2817" width="12.44140625" style="31" customWidth="1"/>
    <col min="2818" max="2818" width="1.6640625" style="31" customWidth="1"/>
    <col min="2819" max="2819" width="14.44140625" style="31" customWidth="1"/>
    <col min="2820" max="2820" width="1.6640625" style="31" customWidth="1"/>
    <col min="2821" max="2821" width="14.44140625" style="31" customWidth="1"/>
    <col min="2822" max="2822" width="1.6640625" style="31" customWidth="1"/>
    <col min="2823" max="2823" width="14.44140625" style="31" customWidth="1"/>
    <col min="2824" max="2824" width="1.6640625" style="31" customWidth="1"/>
    <col min="2825" max="2825" width="12.109375" style="31" customWidth="1"/>
    <col min="2826" max="2826" width="1.6640625" style="31" customWidth="1"/>
    <col min="2827" max="2827" width="12.109375" style="31" customWidth="1"/>
    <col min="2828" max="3072" width="9.109375" style="31"/>
    <col min="3073" max="3073" width="12.44140625" style="31" customWidth="1"/>
    <col min="3074" max="3074" width="1.6640625" style="31" customWidth="1"/>
    <col min="3075" max="3075" width="14.44140625" style="31" customWidth="1"/>
    <col min="3076" max="3076" width="1.6640625" style="31" customWidth="1"/>
    <col min="3077" max="3077" width="14.44140625" style="31" customWidth="1"/>
    <col min="3078" max="3078" width="1.6640625" style="31" customWidth="1"/>
    <col min="3079" max="3079" width="14.44140625" style="31" customWidth="1"/>
    <col min="3080" max="3080" width="1.6640625" style="31" customWidth="1"/>
    <col min="3081" max="3081" width="12.109375" style="31" customWidth="1"/>
    <col min="3082" max="3082" width="1.6640625" style="31" customWidth="1"/>
    <col min="3083" max="3083" width="12.109375" style="31" customWidth="1"/>
    <col min="3084" max="3328" width="9.109375" style="31"/>
    <col min="3329" max="3329" width="12.44140625" style="31" customWidth="1"/>
    <col min="3330" max="3330" width="1.6640625" style="31" customWidth="1"/>
    <col min="3331" max="3331" width="14.44140625" style="31" customWidth="1"/>
    <col min="3332" max="3332" width="1.6640625" style="31" customWidth="1"/>
    <col min="3333" max="3333" width="14.44140625" style="31" customWidth="1"/>
    <col min="3334" max="3334" width="1.6640625" style="31" customWidth="1"/>
    <col min="3335" max="3335" width="14.44140625" style="31" customWidth="1"/>
    <col min="3336" max="3336" width="1.6640625" style="31" customWidth="1"/>
    <col min="3337" max="3337" width="12.109375" style="31" customWidth="1"/>
    <col min="3338" max="3338" width="1.6640625" style="31" customWidth="1"/>
    <col min="3339" max="3339" width="12.109375" style="31" customWidth="1"/>
    <col min="3340" max="3584" width="9.109375" style="31"/>
    <col min="3585" max="3585" width="12.44140625" style="31" customWidth="1"/>
    <col min="3586" max="3586" width="1.6640625" style="31" customWidth="1"/>
    <col min="3587" max="3587" width="14.44140625" style="31" customWidth="1"/>
    <col min="3588" max="3588" width="1.6640625" style="31" customWidth="1"/>
    <col min="3589" max="3589" width="14.44140625" style="31" customWidth="1"/>
    <col min="3590" max="3590" width="1.6640625" style="31" customWidth="1"/>
    <col min="3591" max="3591" width="14.44140625" style="31" customWidth="1"/>
    <col min="3592" max="3592" width="1.6640625" style="31" customWidth="1"/>
    <col min="3593" max="3593" width="12.109375" style="31" customWidth="1"/>
    <col min="3594" max="3594" width="1.6640625" style="31" customWidth="1"/>
    <col min="3595" max="3595" width="12.109375" style="31" customWidth="1"/>
    <col min="3596" max="3840" width="9.109375" style="31"/>
    <col min="3841" max="3841" width="12.44140625" style="31" customWidth="1"/>
    <col min="3842" max="3842" width="1.6640625" style="31" customWidth="1"/>
    <col min="3843" max="3843" width="14.44140625" style="31" customWidth="1"/>
    <col min="3844" max="3844" width="1.6640625" style="31" customWidth="1"/>
    <col min="3845" max="3845" width="14.44140625" style="31" customWidth="1"/>
    <col min="3846" max="3846" width="1.6640625" style="31" customWidth="1"/>
    <col min="3847" max="3847" width="14.44140625" style="31" customWidth="1"/>
    <col min="3848" max="3848" width="1.6640625" style="31" customWidth="1"/>
    <col min="3849" max="3849" width="12.109375" style="31" customWidth="1"/>
    <col min="3850" max="3850" width="1.6640625" style="31" customWidth="1"/>
    <col min="3851" max="3851" width="12.109375" style="31" customWidth="1"/>
    <col min="3852" max="4096" width="9.109375" style="31"/>
    <col min="4097" max="4097" width="12.44140625" style="31" customWidth="1"/>
    <col min="4098" max="4098" width="1.6640625" style="31" customWidth="1"/>
    <col min="4099" max="4099" width="14.44140625" style="31" customWidth="1"/>
    <col min="4100" max="4100" width="1.6640625" style="31" customWidth="1"/>
    <col min="4101" max="4101" width="14.44140625" style="31" customWidth="1"/>
    <col min="4102" max="4102" width="1.6640625" style="31" customWidth="1"/>
    <col min="4103" max="4103" width="14.44140625" style="31" customWidth="1"/>
    <col min="4104" max="4104" width="1.6640625" style="31" customWidth="1"/>
    <col min="4105" max="4105" width="12.109375" style="31" customWidth="1"/>
    <col min="4106" max="4106" width="1.6640625" style="31" customWidth="1"/>
    <col min="4107" max="4107" width="12.109375" style="31" customWidth="1"/>
    <col min="4108" max="4352" width="9.109375" style="31"/>
    <col min="4353" max="4353" width="12.44140625" style="31" customWidth="1"/>
    <col min="4354" max="4354" width="1.6640625" style="31" customWidth="1"/>
    <col min="4355" max="4355" width="14.44140625" style="31" customWidth="1"/>
    <col min="4356" max="4356" width="1.6640625" style="31" customWidth="1"/>
    <col min="4357" max="4357" width="14.44140625" style="31" customWidth="1"/>
    <col min="4358" max="4358" width="1.6640625" style="31" customWidth="1"/>
    <col min="4359" max="4359" width="14.44140625" style="31" customWidth="1"/>
    <col min="4360" max="4360" width="1.6640625" style="31" customWidth="1"/>
    <col min="4361" max="4361" width="12.109375" style="31" customWidth="1"/>
    <col min="4362" max="4362" width="1.6640625" style="31" customWidth="1"/>
    <col min="4363" max="4363" width="12.109375" style="31" customWidth="1"/>
    <col min="4364" max="4608" width="9.109375" style="31"/>
    <col min="4609" max="4609" width="12.44140625" style="31" customWidth="1"/>
    <col min="4610" max="4610" width="1.6640625" style="31" customWidth="1"/>
    <col min="4611" max="4611" width="14.44140625" style="31" customWidth="1"/>
    <col min="4612" max="4612" width="1.6640625" style="31" customWidth="1"/>
    <col min="4613" max="4613" width="14.44140625" style="31" customWidth="1"/>
    <col min="4614" max="4614" width="1.6640625" style="31" customWidth="1"/>
    <col min="4615" max="4615" width="14.44140625" style="31" customWidth="1"/>
    <col min="4616" max="4616" width="1.6640625" style="31" customWidth="1"/>
    <col min="4617" max="4617" width="12.109375" style="31" customWidth="1"/>
    <col min="4618" max="4618" width="1.6640625" style="31" customWidth="1"/>
    <col min="4619" max="4619" width="12.109375" style="31" customWidth="1"/>
    <col min="4620" max="4864" width="9.109375" style="31"/>
    <col min="4865" max="4865" width="12.44140625" style="31" customWidth="1"/>
    <col min="4866" max="4866" width="1.6640625" style="31" customWidth="1"/>
    <col min="4867" max="4867" width="14.44140625" style="31" customWidth="1"/>
    <col min="4868" max="4868" width="1.6640625" style="31" customWidth="1"/>
    <col min="4869" max="4869" width="14.44140625" style="31" customWidth="1"/>
    <col min="4870" max="4870" width="1.6640625" style="31" customWidth="1"/>
    <col min="4871" max="4871" width="14.44140625" style="31" customWidth="1"/>
    <col min="4872" max="4872" width="1.6640625" style="31" customWidth="1"/>
    <col min="4873" max="4873" width="12.109375" style="31" customWidth="1"/>
    <col min="4874" max="4874" width="1.6640625" style="31" customWidth="1"/>
    <col min="4875" max="4875" width="12.109375" style="31" customWidth="1"/>
    <col min="4876" max="5120" width="9.109375" style="31"/>
    <col min="5121" max="5121" width="12.44140625" style="31" customWidth="1"/>
    <col min="5122" max="5122" width="1.6640625" style="31" customWidth="1"/>
    <col min="5123" max="5123" width="14.44140625" style="31" customWidth="1"/>
    <col min="5124" max="5124" width="1.6640625" style="31" customWidth="1"/>
    <col min="5125" max="5125" width="14.44140625" style="31" customWidth="1"/>
    <col min="5126" max="5126" width="1.6640625" style="31" customWidth="1"/>
    <col min="5127" max="5127" width="14.44140625" style="31" customWidth="1"/>
    <col min="5128" max="5128" width="1.6640625" style="31" customWidth="1"/>
    <col min="5129" max="5129" width="12.109375" style="31" customWidth="1"/>
    <col min="5130" max="5130" width="1.6640625" style="31" customWidth="1"/>
    <col min="5131" max="5131" width="12.109375" style="31" customWidth="1"/>
    <col min="5132" max="5376" width="9.109375" style="31"/>
    <col min="5377" max="5377" width="12.44140625" style="31" customWidth="1"/>
    <col min="5378" max="5378" width="1.6640625" style="31" customWidth="1"/>
    <col min="5379" max="5379" width="14.44140625" style="31" customWidth="1"/>
    <col min="5380" max="5380" width="1.6640625" style="31" customWidth="1"/>
    <col min="5381" max="5381" width="14.44140625" style="31" customWidth="1"/>
    <col min="5382" max="5382" width="1.6640625" style="31" customWidth="1"/>
    <col min="5383" max="5383" width="14.44140625" style="31" customWidth="1"/>
    <col min="5384" max="5384" width="1.6640625" style="31" customWidth="1"/>
    <col min="5385" max="5385" width="12.109375" style="31" customWidth="1"/>
    <col min="5386" max="5386" width="1.6640625" style="31" customWidth="1"/>
    <col min="5387" max="5387" width="12.109375" style="31" customWidth="1"/>
    <col min="5388" max="5632" width="9.109375" style="31"/>
    <col min="5633" max="5633" width="12.44140625" style="31" customWidth="1"/>
    <col min="5634" max="5634" width="1.6640625" style="31" customWidth="1"/>
    <col min="5635" max="5635" width="14.44140625" style="31" customWidth="1"/>
    <col min="5636" max="5636" width="1.6640625" style="31" customWidth="1"/>
    <col min="5637" max="5637" width="14.44140625" style="31" customWidth="1"/>
    <col min="5638" max="5638" width="1.6640625" style="31" customWidth="1"/>
    <col min="5639" max="5639" width="14.44140625" style="31" customWidth="1"/>
    <col min="5640" max="5640" width="1.6640625" style="31" customWidth="1"/>
    <col min="5641" max="5641" width="12.109375" style="31" customWidth="1"/>
    <col min="5642" max="5642" width="1.6640625" style="31" customWidth="1"/>
    <col min="5643" max="5643" width="12.109375" style="31" customWidth="1"/>
    <col min="5644" max="5888" width="9.109375" style="31"/>
    <col min="5889" max="5889" width="12.44140625" style="31" customWidth="1"/>
    <col min="5890" max="5890" width="1.6640625" style="31" customWidth="1"/>
    <col min="5891" max="5891" width="14.44140625" style="31" customWidth="1"/>
    <col min="5892" max="5892" width="1.6640625" style="31" customWidth="1"/>
    <col min="5893" max="5893" width="14.44140625" style="31" customWidth="1"/>
    <col min="5894" max="5894" width="1.6640625" style="31" customWidth="1"/>
    <col min="5895" max="5895" width="14.44140625" style="31" customWidth="1"/>
    <col min="5896" max="5896" width="1.6640625" style="31" customWidth="1"/>
    <col min="5897" max="5897" width="12.109375" style="31" customWidth="1"/>
    <col min="5898" max="5898" width="1.6640625" style="31" customWidth="1"/>
    <col min="5899" max="5899" width="12.109375" style="31" customWidth="1"/>
    <col min="5900" max="6144" width="9.109375" style="31"/>
    <col min="6145" max="6145" width="12.44140625" style="31" customWidth="1"/>
    <col min="6146" max="6146" width="1.6640625" style="31" customWidth="1"/>
    <col min="6147" max="6147" width="14.44140625" style="31" customWidth="1"/>
    <col min="6148" max="6148" width="1.6640625" style="31" customWidth="1"/>
    <col min="6149" max="6149" width="14.44140625" style="31" customWidth="1"/>
    <col min="6150" max="6150" width="1.6640625" style="31" customWidth="1"/>
    <col min="6151" max="6151" width="14.44140625" style="31" customWidth="1"/>
    <col min="6152" max="6152" width="1.6640625" style="31" customWidth="1"/>
    <col min="6153" max="6153" width="12.109375" style="31" customWidth="1"/>
    <col min="6154" max="6154" width="1.6640625" style="31" customWidth="1"/>
    <col min="6155" max="6155" width="12.109375" style="31" customWidth="1"/>
    <col min="6156" max="6400" width="9.109375" style="31"/>
    <col min="6401" max="6401" width="12.44140625" style="31" customWidth="1"/>
    <col min="6402" max="6402" width="1.6640625" style="31" customWidth="1"/>
    <col min="6403" max="6403" width="14.44140625" style="31" customWidth="1"/>
    <col min="6404" max="6404" width="1.6640625" style="31" customWidth="1"/>
    <col min="6405" max="6405" width="14.44140625" style="31" customWidth="1"/>
    <col min="6406" max="6406" width="1.6640625" style="31" customWidth="1"/>
    <col min="6407" max="6407" width="14.44140625" style="31" customWidth="1"/>
    <col min="6408" max="6408" width="1.6640625" style="31" customWidth="1"/>
    <col min="6409" max="6409" width="12.109375" style="31" customWidth="1"/>
    <col min="6410" max="6410" width="1.6640625" style="31" customWidth="1"/>
    <col min="6411" max="6411" width="12.109375" style="31" customWidth="1"/>
    <col min="6412" max="6656" width="9.109375" style="31"/>
    <col min="6657" max="6657" width="12.44140625" style="31" customWidth="1"/>
    <col min="6658" max="6658" width="1.6640625" style="31" customWidth="1"/>
    <col min="6659" max="6659" width="14.44140625" style="31" customWidth="1"/>
    <col min="6660" max="6660" width="1.6640625" style="31" customWidth="1"/>
    <col min="6661" max="6661" width="14.44140625" style="31" customWidth="1"/>
    <col min="6662" max="6662" width="1.6640625" style="31" customWidth="1"/>
    <col min="6663" max="6663" width="14.44140625" style="31" customWidth="1"/>
    <col min="6664" max="6664" width="1.6640625" style="31" customWidth="1"/>
    <col min="6665" max="6665" width="12.109375" style="31" customWidth="1"/>
    <col min="6666" max="6666" width="1.6640625" style="31" customWidth="1"/>
    <col min="6667" max="6667" width="12.109375" style="31" customWidth="1"/>
    <col min="6668" max="6912" width="9.109375" style="31"/>
    <col min="6913" max="6913" width="12.44140625" style="31" customWidth="1"/>
    <col min="6914" max="6914" width="1.6640625" style="31" customWidth="1"/>
    <col min="6915" max="6915" width="14.44140625" style="31" customWidth="1"/>
    <col min="6916" max="6916" width="1.6640625" style="31" customWidth="1"/>
    <col min="6917" max="6917" width="14.44140625" style="31" customWidth="1"/>
    <col min="6918" max="6918" width="1.6640625" style="31" customWidth="1"/>
    <col min="6919" max="6919" width="14.44140625" style="31" customWidth="1"/>
    <col min="6920" max="6920" width="1.6640625" style="31" customWidth="1"/>
    <col min="6921" max="6921" width="12.109375" style="31" customWidth="1"/>
    <col min="6922" max="6922" width="1.6640625" style="31" customWidth="1"/>
    <col min="6923" max="6923" width="12.109375" style="31" customWidth="1"/>
    <col min="6924" max="7168" width="9.109375" style="31"/>
    <col min="7169" max="7169" width="12.44140625" style="31" customWidth="1"/>
    <col min="7170" max="7170" width="1.6640625" style="31" customWidth="1"/>
    <col min="7171" max="7171" width="14.44140625" style="31" customWidth="1"/>
    <col min="7172" max="7172" width="1.6640625" style="31" customWidth="1"/>
    <col min="7173" max="7173" width="14.44140625" style="31" customWidth="1"/>
    <col min="7174" max="7174" width="1.6640625" style="31" customWidth="1"/>
    <col min="7175" max="7175" width="14.44140625" style="31" customWidth="1"/>
    <col min="7176" max="7176" width="1.6640625" style="31" customWidth="1"/>
    <col min="7177" max="7177" width="12.109375" style="31" customWidth="1"/>
    <col min="7178" max="7178" width="1.6640625" style="31" customWidth="1"/>
    <col min="7179" max="7179" width="12.109375" style="31" customWidth="1"/>
    <col min="7180" max="7424" width="9.109375" style="31"/>
    <col min="7425" max="7425" width="12.44140625" style="31" customWidth="1"/>
    <col min="7426" max="7426" width="1.6640625" style="31" customWidth="1"/>
    <col min="7427" max="7427" width="14.44140625" style="31" customWidth="1"/>
    <col min="7428" max="7428" width="1.6640625" style="31" customWidth="1"/>
    <col min="7429" max="7429" width="14.44140625" style="31" customWidth="1"/>
    <col min="7430" max="7430" width="1.6640625" style="31" customWidth="1"/>
    <col min="7431" max="7431" width="14.44140625" style="31" customWidth="1"/>
    <col min="7432" max="7432" width="1.6640625" style="31" customWidth="1"/>
    <col min="7433" max="7433" width="12.109375" style="31" customWidth="1"/>
    <col min="7434" max="7434" width="1.6640625" style="31" customWidth="1"/>
    <col min="7435" max="7435" width="12.109375" style="31" customWidth="1"/>
    <col min="7436" max="7680" width="9.109375" style="31"/>
    <col min="7681" max="7681" width="12.44140625" style="31" customWidth="1"/>
    <col min="7682" max="7682" width="1.6640625" style="31" customWidth="1"/>
    <col min="7683" max="7683" width="14.44140625" style="31" customWidth="1"/>
    <col min="7684" max="7684" width="1.6640625" style="31" customWidth="1"/>
    <col min="7685" max="7685" width="14.44140625" style="31" customWidth="1"/>
    <col min="7686" max="7686" width="1.6640625" style="31" customWidth="1"/>
    <col min="7687" max="7687" width="14.44140625" style="31" customWidth="1"/>
    <col min="7688" max="7688" width="1.6640625" style="31" customWidth="1"/>
    <col min="7689" max="7689" width="12.109375" style="31" customWidth="1"/>
    <col min="7690" max="7690" width="1.6640625" style="31" customWidth="1"/>
    <col min="7691" max="7691" width="12.109375" style="31" customWidth="1"/>
    <col min="7692" max="7936" width="9.109375" style="31"/>
    <col min="7937" max="7937" width="12.44140625" style="31" customWidth="1"/>
    <col min="7938" max="7938" width="1.6640625" style="31" customWidth="1"/>
    <col min="7939" max="7939" width="14.44140625" style="31" customWidth="1"/>
    <col min="7940" max="7940" width="1.6640625" style="31" customWidth="1"/>
    <col min="7941" max="7941" width="14.44140625" style="31" customWidth="1"/>
    <col min="7942" max="7942" width="1.6640625" style="31" customWidth="1"/>
    <col min="7943" max="7943" width="14.44140625" style="31" customWidth="1"/>
    <col min="7944" max="7944" width="1.6640625" style="31" customWidth="1"/>
    <col min="7945" max="7945" width="12.109375" style="31" customWidth="1"/>
    <col min="7946" max="7946" width="1.6640625" style="31" customWidth="1"/>
    <col min="7947" max="7947" width="12.109375" style="31" customWidth="1"/>
    <col min="7948" max="8192" width="9.109375" style="31"/>
    <col min="8193" max="8193" width="12.44140625" style="31" customWidth="1"/>
    <col min="8194" max="8194" width="1.6640625" style="31" customWidth="1"/>
    <col min="8195" max="8195" width="14.44140625" style="31" customWidth="1"/>
    <col min="8196" max="8196" width="1.6640625" style="31" customWidth="1"/>
    <col min="8197" max="8197" width="14.44140625" style="31" customWidth="1"/>
    <col min="8198" max="8198" width="1.6640625" style="31" customWidth="1"/>
    <col min="8199" max="8199" width="14.44140625" style="31" customWidth="1"/>
    <col min="8200" max="8200" width="1.6640625" style="31" customWidth="1"/>
    <col min="8201" max="8201" width="12.109375" style="31" customWidth="1"/>
    <col min="8202" max="8202" width="1.6640625" style="31" customWidth="1"/>
    <col min="8203" max="8203" width="12.109375" style="31" customWidth="1"/>
    <col min="8204" max="8448" width="9.109375" style="31"/>
    <col min="8449" max="8449" width="12.44140625" style="31" customWidth="1"/>
    <col min="8450" max="8450" width="1.6640625" style="31" customWidth="1"/>
    <col min="8451" max="8451" width="14.44140625" style="31" customWidth="1"/>
    <col min="8452" max="8452" width="1.6640625" style="31" customWidth="1"/>
    <col min="8453" max="8453" width="14.44140625" style="31" customWidth="1"/>
    <col min="8454" max="8454" width="1.6640625" style="31" customWidth="1"/>
    <col min="8455" max="8455" width="14.44140625" style="31" customWidth="1"/>
    <col min="8456" max="8456" width="1.6640625" style="31" customWidth="1"/>
    <col min="8457" max="8457" width="12.109375" style="31" customWidth="1"/>
    <col min="8458" max="8458" width="1.6640625" style="31" customWidth="1"/>
    <col min="8459" max="8459" width="12.109375" style="31" customWidth="1"/>
    <col min="8460" max="8704" width="9.109375" style="31"/>
    <col min="8705" max="8705" width="12.44140625" style="31" customWidth="1"/>
    <col min="8706" max="8706" width="1.6640625" style="31" customWidth="1"/>
    <col min="8707" max="8707" width="14.44140625" style="31" customWidth="1"/>
    <col min="8708" max="8708" width="1.6640625" style="31" customWidth="1"/>
    <col min="8709" max="8709" width="14.44140625" style="31" customWidth="1"/>
    <col min="8710" max="8710" width="1.6640625" style="31" customWidth="1"/>
    <col min="8711" max="8711" width="14.44140625" style="31" customWidth="1"/>
    <col min="8712" max="8712" width="1.6640625" style="31" customWidth="1"/>
    <col min="8713" max="8713" width="12.109375" style="31" customWidth="1"/>
    <col min="8714" max="8714" width="1.6640625" style="31" customWidth="1"/>
    <col min="8715" max="8715" width="12.109375" style="31" customWidth="1"/>
    <col min="8716" max="8960" width="9.109375" style="31"/>
    <col min="8961" max="8961" width="12.44140625" style="31" customWidth="1"/>
    <col min="8962" max="8962" width="1.6640625" style="31" customWidth="1"/>
    <col min="8963" max="8963" width="14.44140625" style="31" customWidth="1"/>
    <col min="8964" max="8964" width="1.6640625" style="31" customWidth="1"/>
    <col min="8965" max="8965" width="14.44140625" style="31" customWidth="1"/>
    <col min="8966" max="8966" width="1.6640625" style="31" customWidth="1"/>
    <col min="8967" max="8967" width="14.44140625" style="31" customWidth="1"/>
    <col min="8968" max="8968" width="1.6640625" style="31" customWidth="1"/>
    <col min="8969" max="8969" width="12.109375" style="31" customWidth="1"/>
    <col min="8970" max="8970" width="1.6640625" style="31" customWidth="1"/>
    <col min="8971" max="8971" width="12.109375" style="31" customWidth="1"/>
    <col min="8972" max="9216" width="9.109375" style="31"/>
    <col min="9217" max="9217" width="12.44140625" style="31" customWidth="1"/>
    <col min="9218" max="9218" width="1.6640625" style="31" customWidth="1"/>
    <col min="9219" max="9219" width="14.44140625" style="31" customWidth="1"/>
    <col min="9220" max="9220" width="1.6640625" style="31" customWidth="1"/>
    <col min="9221" max="9221" width="14.44140625" style="31" customWidth="1"/>
    <col min="9222" max="9222" width="1.6640625" style="31" customWidth="1"/>
    <col min="9223" max="9223" width="14.44140625" style="31" customWidth="1"/>
    <col min="9224" max="9224" width="1.6640625" style="31" customWidth="1"/>
    <col min="9225" max="9225" width="12.109375" style="31" customWidth="1"/>
    <col min="9226" max="9226" width="1.6640625" style="31" customWidth="1"/>
    <col min="9227" max="9227" width="12.109375" style="31" customWidth="1"/>
    <col min="9228" max="9472" width="9.109375" style="31"/>
    <col min="9473" max="9473" width="12.44140625" style="31" customWidth="1"/>
    <col min="9474" max="9474" width="1.6640625" style="31" customWidth="1"/>
    <col min="9475" max="9475" width="14.44140625" style="31" customWidth="1"/>
    <col min="9476" max="9476" width="1.6640625" style="31" customWidth="1"/>
    <col min="9477" max="9477" width="14.44140625" style="31" customWidth="1"/>
    <col min="9478" max="9478" width="1.6640625" style="31" customWidth="1"/>
    <col min="9479" max="9479" width="14.44140625" style="31" customWidth="1"/>
    <col min="9480" max="9480" width="1.6640625" style="31" customWidth="1"/>
    <col min="9481" max="9481" width="12.109375" style="31" customWidth="1"/>
    <col min="9482" max="9482" width="1.6640625" style="31" customWidth="1"/>
    <col min="9483" max="9483" width="12.109375" style="31" customWidth="1"/>
    <col min="9484" max="9728" width="9.109375" style="31"/>
    <col min="9729" max="9729" width="12.44140625" style="31" customWidth="1"/>
    <col min="9730" max="9730" width="1.6640625" style="31" customWidth="1"/>
    <col min="9731" max="9731" width="14.44140625" style="31" customWidth="1"/>
    <col min="9732" max="9732" width="1.6640625" style="31" customWidth="1"/>
    <col min="9733" max="9733" width="14.44140625" style="31" customWidth="1"/>
    <col min="9734" max="9734" width="1.6640625" style="31" customWidth="1"/>
    <col min="9735" max="9735" width="14.44140625" style="31" customWidth="1"/>
    <col min="9736" max="9736" width="1.6640625" style="31" customWidth="1"/>
    <col min="9737" max="9737" width="12.109375" style="31" customWidth="1"/>
    <col min="9738" max="9738" width="1.6640625" style="31" customWidth="1"/>
    <col min="9739" max="9739" width="12.109375" style="31" customWidth="1"/>
    <col min="9740" max="9984" width="9.109375" style="31"/>
    <col min="9985" max="9985" width="12.44140625" style="31" customWidth="1"/>
    <col min="9986" max="9986" width="1.6640625" style="31" customWidth="1"/>
    <col min="9987" max="9987" width="14.44140625" style="31" customWidth="1"/>
    <col min="9988" max="9988" width="1.6640625" style="31" customWidth="1"/>
    <col min="9989" max="9989" width="14.44140625" style="31" customWidth="1"/>
    <col min="9990" max="9990" width="1.6640625" style="31" customWidth="1"/>
    <col min="9991" max="9991" width="14.44140625" style="31" customWidth="1"/>
    <col min="9992" max="9992" width="1.6640625" style="31" customWidth="1"/>
    <col min="9993" max="9993" width="12.109375" style="31" customWidth="1"/>
    <col min="9994" max="9994" width="1.6640625" style="31" customWidth="1"/>
    <col min="9995" max="9995" width="12.109375" style="31" customWidth="1"/>
    <col min="9996" max="10240" width="9.109375" style="31"/>
    <col min="10241" max="10241" width="12.44140625" style="31" customWidth="1"/>
    <col min="10242" max="10242" width="1.6640625" style="31" customWidth="1"/>
    <col min="10243" max="10243" width="14.44140625" style="31" customWidth="1"/>
    <col min="10244" max="10244" width="1.6640625" style="31" customWidth="1"/>
    <col min="10245" max="10245" width="14.44140625" style="31" customWidth="1"/>
    <col min="10246" max="10246" width="1.6640625" style="31" customWidth="1"/>
    <col min="10247" max="10247" width="14.44140625" style="31" customWidth="1"/>
    <col min="10248" max="10248" width="1.6640625" style="31" customWidth="1"/>
    <col min="10249" max="10249" width="12.109375" style="31" customWidth="1"/>
    <col min="10250" max="10250" width="1.6640625" style="31" customWidth="1"/>
    <col min="10251" max="10251" width="12.109375" style="31" customWidth="1"/>
    <col min="10252" max="10496" width="9.109375" style="31"/>
    <col min="10497" max="10497" width="12.44140625" style="31" customWidth="1"/>
    <col min="10498" max="10498" width="1.6640625" style="31" customWidth="1"/>
    <col min="10499" max="10499" width="14.44140625" style="31" customWidth="1"/>
    <col min="10500" max="10500" width="1.6640625" style="31" customWidth="1"/>
    <col min="10501" max="10501" width="14.44140625" style="31" customWidth="1"/>
    <col min="10502" max="10502" width="1.6640625" style="31" customWidth="1"/>
    <col min="10503" max="10503" width="14.44140625" style="31" customWidth="1"/>
    <col min="10504" max="10504" width="1.6640625" style="31" customWidth="1"/>
    <col min="10505" max="10505" width="12.109375" style="31" customWidth="1"/>
    <col min="10506" max="10506" width="1.6640625" style="31" customWidth="1"/>
    <col min="10507" max="10507" width="12.109375" style="31" customWidth="1"/>
    <col min="10508" max="10752" width="9.109375" style="31"/>
    <col min="10753" max="10753" width="12.44140625" style="31" customWidth="1"/>
    <col min="10754" max="10754" width="1.6640625" style="31" customWidth="1"/>
    <col min="10755" max="10755" width="14.44140625" style="31" customWidth="1"/>
    <col min="10756" max="10756" width="1.6640625" style="31" customWidth="1"/>
    <col min="10757" max="10757" width="14.44140625" style="31" customWidth="1"/>
    <col min="10758" max="10758" width="1.6640625" style="31" customWidth="1"/>
    <col min="10759" max="10759" width="14.44140625" style="31" customWidth="1"/>
    <col min="10760" max="10760" width="1.6640625" style="31" customWidth="1"/>
    <col min="10761" max="10761" width="12.109375" style="31" customWidth="1"/>
    <col min="10762" max="10762" width="1.6640625" style="31" customWidth="1"/>
    <col min="10763" max="10763" width="12.109375" style="31" customWidth="1"/>
    <col min="10764" max="11008" width="9.109375" style="31"/>
    <col min="11009" max="11009" width="12.44140625" style="31" customWidth="1"/>
    <col min="11010" max="11010" width="1.6640625" style="31" customWidth="1"/>
    <col min="11011" max="11011" width="14.44140625" style="31" customWidth="1"/>
    <col min="11012" max="11012" width="1.6640625" style="31" customWidth="1"/>
    <col min="11013" max="11013" width="14.44140625" style="31" customWidth="1"/>
    <col min="11014" max="11014" width="1.6640625" style="31" customWidth="1"/>
    <col min="11015" max="11015" width="14.44140625" style="31" customWidth="1"/>
    <col min="11016" max="11016" width="1.6640625" style="31" customWidth="1"/>
    <col min="11017" max="11017" width="12.109375" style="31" customWidth="1"/>
    <col min="11018" max="11018" width="1.6640625" style="31" customWidth="1"/>
    <col min="11019" max="11019" width="12.109375" style="31" customWidth="1"/>
    <col min="11020" max="11264" width="9.109375" style="31"/>
    <col min="11265" max="11265" width="12.44140625" style="31" customWidth="1"/>
    <col min="11266" max="11266" width="1.6640625" style="31" customWidth="1"/>
    <col min="11267" max="11267" width="14.44140625" style="31" customWidth="1"/>
    <col min="11268" max="11268" width="1.6640625" style="31" customWidth="1"/>
    <col min="11269" max="11269" width="14.44140625" style="31" customWidth="1"/>
    <col min="11270" max="11270" width="1.6640625" style="31" customWidth="1"/>
    <col min="11271" max="11271" width="14.44140625" style="31" customWidth="1"/>
    <col min="11272" max="11272" width="1.6640625" style="31" customWidth="1"/>
    <col min="11273" max="11273" width="12.109375" style="31" customWidth="1"/>
    <col min="11274" max="11274" width="1.6640625" style="31" customWidth="1"/>
    <col min="11275" max="11275" width="12.109375" style="31" customWidth="1"/>
    <col min="11276" max="11520" width="9.109375" style="31"/>
    <col min="11521" max="11521" width="12.44140625" style="31" customWidth="1"/>
    <col min="11522" max="11522" width="1.6640625" style="31" customWidth="1"/>
    <col min="11523" max="11523" width="14.44140625" style="31" customWidth="1"/>
    <col min="11524" max="11524" width="1.6640625" style="31" customWidth="1"/>
    <col min="11525" max="11525" width="14.44140625" style="31" customWidth="1"/>
    <col min="11526" max="11526" width="1.6640625" style="31" customWidth="1"/>
    <col min="11527" max="11527" width="14.44140625" style="31" customWidth="1"/>
    <col min="11528" max="11528" width="1.6640625" style="31" customWidth="1"/>
    <col min="11529" max="11529" width="12.109375" style="31" customWidth="1"/>
    <col min="11530" max="11530" width="1.6640625" style="31" customWidth="1"/>
    <col min="11531" max="11531" width="12.109375" style="31" customWidth="1"/>
    <col min="11532" max="11776" width="9.109375" style="31"/>
    <col min="11777" max="11777" width="12.44140625" style="31" customWidth="1"/>
    <col min="11778" max="11778" width="1.6640625" style="31" customWidth="1"/>
    <col min="11779" max="11779" width="14.44140625" style="31" customWidth="1"/>
    <col min="11780" max="11780" width="1.6640625" style="31" customWidth="1"/>
    <col min="11781" max="11781" width="14.44140625" style="31" customWidth="1"/>
    <col min="11782" max="11782" width="1.6640625" style="31" customWidth="1"/>
    <col min="11783" max="11783" width="14.44140625" style="31" customWidth="1"/>
    <col min="11784" max="11784" width="1.6640625" style="31" customWidth="1"/>
    <col min="11785" max="11785" width="12.109375" style="31" customWidth="1"/>
    <col min="11786" max="11786" width="1.6640625" style="31" customWidth="1"/>
    <col min="11787" max="11787" width="12.109375" style="31" customWidth="1"/>
    <col min="11788" max="12032" width="9.109375" style="31"/>
    <col min="12033" max="12033" width="12.44140625" style="31" customWidth="1"/>
    <col min="12034" max="12034" width="1.6640625" style="31" customWidth="1"/>
    <col min="12035" max="12035" width="14.44140625" style="31" customWidth="1"/>
    <col min="12036" max="12036" width="1.6640625" style="31" customWidth="1"/>
    <col min="12037" max="12037" width="14.44140625" style="31" customWidth="1"/>
    <col min="12038" max="12038" width="1.6640625" style="31" customWidth="1"/>
    <col min="12039" max="12039" width="14.44140625" style="31" customWidth="1"/>
    <col min="12040" max="12040" width="1.6640625" style="31" customWidth="1"/>
    <col min="12041" max="12041" width="12.109375" style="31" customWidth="1"/>
    <col min="12042" max="12042" width="1.6640625" style="31" customWidth="1"/>
    <col min="12043" max="12043" width="12.109375" style="31" customWidth="1"/>
    <col min="12044" max="12288" width="9.109375" style="31"/>
    <col min="12289" max="12289" width="12.44140625" style="31" customWidth="1"/>
    <col min="12290" max="12290" width="1.6640625" style="31" customWidth="1"/>
    <col min="12291" max="12291" width="14.44140625" style="31" customWidth="1"/>
    <col min="12292" max="12292" width="1.6640625" style="31" customWidth="1"/>
    <col min="12293" max="12293" width="14.44140625" style="31" customWidth="1"/>
    <col min="12294" max="12294" width="1.6640625" style="31" customWidth="1"/>
    <col min="12295" max="12295" width="14.44140625" style="31" customWidth="1"/>
    <col min="12296" max="12296" width="1.6640625" style="31" customWidth="1"/>
    <col min="12297" max="12297" width="12.109375" style="31" customWidth="1"/>
    <col min="12298" max="12298" width="1.6640625" style="31" customWidth="1"/>
    <col min="12299" max="12299" width="12.109375" style="31" customWidth="1"/>
    <col min="12300" max="12544" width="9.109375" style="31"/>
    <col min="12545" max="12545" width="12.44140625" style="31" customWidth="1"/>
    <col min="12546" max="12546" width="1.6640625" style="31" customWidth="1"/>
    <col min="12547" max="12547" width="14.44140625" style="31" customWidth="1"/>
    <col min="12548" max="12548" width="1.6640625" style="31" customWidth="1"/>
    <col min="12549" max="12549" width="14.44140625" style="31" customWidth="1"/>
    <col min="12550" max="12550" width="1.6640625" style="31" customWidth="1"/>
    <col min="12551" max="12551" width="14.44140625" style="31" customWidth="1"/>
    <col min="12552" max="12552" width="1.6640625" style="31" customWidth="1"/>
    <col min="12553" max="12553" width="12.109375" style="31" customWidth="1"/>
    <col min="12554" max="12554" width="1.6640625" style="31" customWidth="1"/>
    <col min="12555" max="12555" width="12.109375" style="31" customWidth="1"/>
    <col min="12556" max="12800" width="9.109375" style="31"/>
    <col min="12801" max="12801" width="12.44140625" style="31" customWidth="1"/>
    <col min="12802" max="12802" width="1.6640625" style="31" customWidth="1"/>
    <col min="12803" max="12803" width="14.44140625" style="31" customWidth="1"/>
    <col min="12804" max="12804" width="1.6640625" style="31" customWidth="1"/>
    <col min="12805" max="12805" width="14.44140625" style="31" customWidth="1"/>
    <col min="12806" max="12806" width="1.6640625" style="31" customWidth="1"/>
    <col min="12807" max="12807" width="14.44140625" style="31" customWidth="1"/>
    <col min="12808" max="12808" width="1.6640625" style="31" customWidth="1"/>
    <col min="12809" max="12809" width="12.109375" style="31" customWidth="1"/>
    <col min="12810" max="12810" width="1.6640625" style="31" customWidth="1"/>
    <col min="12811" max="12811" width="12.109375" style="31" customWidth="1"/>
    <col min="12812" max="13056" width="9.109375" style="31"/>
    <col min="13057" max="13057" width="12.44140625" style="31" customWidth="1"/>
    <col min="13058" max="13058" width="1.6640625" style="31" customWidth="1"/>
    <col min="13059" max="13059" width="14.44140625" style="31" customWidth="1"/>
    <col min="13060" max="13060" width="1.6640625" style="31" customWidth="1"/>
    <col min="13061" max="13061" width="14.44140625" style="31" customWidth="1"/>
    <col min="13062" max="13062" width="1.6640625" style="31" customWidth="1"/>
    <col min="13063" max="13063" width="14.44140625" style="31" customWidth="1"/>
    <col min="13064" max="13064" width="1.6640625" style="31" customWidth="1"/>
    <col min="13065" max="13065" width="12.109375" style="31" customWidth="1"/>
    <col min="13066" max="13066" width="1.6640625" style="31" customWidth="1"/>
    <col min="13067" max="13067" width="12.109375" style="31" customWidth="1"/>
    <col min="13068" max="13312" width="9.109375" style="31"/>
    <col min="13313" max="13313" width="12.44140625" style="31" customWidth="1"/>
    <col min="13314" max="13314" width="1.6640625" style="31" customWidth="1"/>
    <col min="13315" max="13315" width="14.44140625" style="31" customWidth="1"/>
    <col min="13316" max="13316" width="1.6640625" style="31" customWidth="1"/>
    <col min="13317" max="13317" width="14.44140625" style="31" customWidth="1"/>
    <col min="13318" max="13318" width="1.6640625" style="31" customWidth="1"/>
    <col min="13319" max="13319" width="14.44140625" style="31" customWidth="1"/>
    <col min="13320" max="13320" width="1.6640625" style="31" customWidth="1"/>
    <col min="13321" max="13321" width="12.109375" style="31" customWidth="1"/>
    <col min="13322" max="13322" width="1.6640625" style="31" customWidth="1"/>
    <col min="13323" max="13323" width="12.109375" style="31" customWidth="1"/>
    <col min="13324" max="13568" width="9.109375" style="31"/>
    <col min="13569" max="13569" width="12.44140625" style="31" customWidth="1"/>
    <col min="13570" max="13570" width="1.6640625" style="31" customWidth="1"/>
    <col min="13571" max="13571" width="14.44140625" style="31" customWidth="1"/>
    <col min="13572" max="13572" width="1.6640625" style="31" customWidth="1"/>
    <col min="13573" max="13573" width="14.44140625" style="31" customWidth="1"/>
    <col min="13574" max="13574" width="1.6640625" style="31" customWidth="1"/>
    <col min="13575" max="13575" width="14.44140625" style="31" customWidth="1"/>
    <col min="13576" max="13576" width="1.6640625" style="31" customWidth="1"/>
    <col min="13577" max="13577" width="12.109375" style="31" customWidth="1"/>
    <col min="13578" max="13578" width="1.6640625" style="31" customWidth="1"/>
    <col min="13579" max="13579" width="12.109375" style="31" customWidth="1"/>
    <col min="13580" max="13824" width="9.109375" style="31"/>
    <col min="13825" max="13825" width="12.44140625" style="31" customWidth="1"/>
    <col min="13826" max="13826" width="1.6640625" style="31" customWidth="1"/>
    <col min="13827" max="13827" width="14.44140625" style="31" customWidth="1"/>
    <col min="13828" max="13828" width="1.6640625" style="31" customWidth="1"/>
    <col min="13829" max="13829" width="14.44140625" style="31" customWidth="1"/>
    <col min="13830" max="13830" width="1.6640625" style="31" customWidth="1"/>
    <col min="13831" max="13831" width="14.44140625" style="31" customWidth="1"/>
    <col min="13832" max="13832" width="1.6640625" style="31" customWidth="1"/>
    <col min="13833" max="13833" width="12.109375" style="31" customWidth="1"/>
    <col min="13834" max="13834" width="1.6640625" style="31" customWidth="1"/>
    <col min="13835" max="13835" width="12.109375" style="31" customWidth="1"/>
    <col min="13836" max="14080" width="9.109375" style="31"/>
    <col min="14081" max="14081" width="12.44140625" style="31" customWidth="1"/>
    <col min="14082" max="14082" width="1.6640625" style="31" customWidth="1"/>
    <col min="14083" max="14083" width="14.44140625" style="31" customWidth="1"/>
    <col min="14084" max="14084" width="1.6640625" style="31" customWidth="1"/>
    <col min="14085" max="14085" width="14.44140625" style="31" customWidth="1"/>
    <col min="14086" max="14086" width="1.6640625" style="31" customWidth="1"/>
    <col min="14087" max="14087" width="14.44140625" style="31" customWidth="1"/>
    <col min="14088" max="14088" width="1.6640625" style="31" customWidth="1"/>
    <col min="14089" max="14089" width="12.109375" style="31" customWidth="1"/>
    <col min="14090" max="14090" width="1.6640625" style="31" customWidth="1"/>
    <col min="14091" max="14091" width="12.109375" style="31" customWidth="1"/>
    <col min="14092" max="14336" width="9.109375" style="31"/>
    <col min="14337" max="14337" width="12.44140625" style="31" customWidth="1"/>
    <col min="14338" max="14338" width="1.6640625" style="31" customWidth="1"/>
    <col min="14339" max="14339" width="14.44140625" style="31" customWidth="1"/>
    <col min="14340" max="14340" width="1.6640625" style="31" customWidth="1"/>
    <col min="14341" max="14341" width="14.44140625" style="31" customWidth="1"/>
    <col min="14342" max="14342" width="1.6640625" style="31" customWidth="1"/>
    <col min="14343" max="14343" width="14.44140625" style="31" customWidth="1"/>
    <col min="14344" max="14344" width="1.6640625" style="31" customWidth="1"/>
    <col min="14345" max="14345" width="12.109375" style="31" customWidth="1"/>
    <col min="14346" max="14346" width="1.6640625" style="31" customWidth="1"/>
    <col min="14347" max="14347" width="12.109375" style="31" customWidth="1"/>
    <col min="14348" max="14592" width="9.109375" style="31"/>
    <col min="14593" max="14593" width="12.44140625" style="31" customWidth="1"/>
    <col min="14594" max="14594" width="1.6640625" style="31" customWidth="1"/>
    <col min="14595" max="14595" width="14.44140625" style="31" customWidth="1"/>
    <col min="14596" max="14596" width="1.6640625" style="31" customWidth="1"/>
    <col min="14597" max="14597" width="14.44140625" style="31" customWidth="1"/>
    <col min="14598" max="14598" width="1.6640625" style="31" customWidth="1"/>
    <col min="14599" max="14599" width="14.44140625" style="31" customWidth="1"/>
    <col min="14600" max="14600" width="1.6640625" style="31" customWidth="1"/>
    <col min="14601" max="14601" width="12.109375" style="31" customWidth="1"/>
    <col min="14602" max="14602" width="1.6640625" style="31" customWidth="1"/>
    <col min="14603" max="14603" width="12.109375" style="31" customWidth="1"/>
    <col min="14604" max="14848" width="9.109375" style="31"/>
    <col min="14849" max="14849" width="12.44140625" style="31" customWidth="1"/>
    <col min="14850" max="14850" width="1.6640625" style="31" customWidth="1"/>
    <col min="14851" max="14851" width="14.44140625" style="31" customWidth="1"/>
    <col min="14852" max="14852" width="1.6640625" style="31" customWidth="1"/>
    <col min="14853" max="14853" width="14.44140625" style="31" customWidth="1"/>
    <col min="14854" max="14854" width="1.6640625" style="31" customWidth="1"/>
    <col min="14855" max="14855" width="14.44140625" style="31" customWidth="1"/>
    <col min="14856" max="14856" width="1.6640625" style="31" customWidth="1"/>
    <col min="14857" max="14857" width="12.109375" style="31" customWidth="1"/>
    <col min="14858" max="14858" width="1.6640625" style="31" customWidth="1"/>
    <col min="14859" max="14859" width="12.109375" style="31" customWidth="1"/>
    <col min="14860" max="15104" width="9.109375" style="31"/>
    <col min="15105" max="15105" width="12.44140625" style="31" customWidth="1"/>
    <col min="15106" max="15106" width="1.6640625" style="31" customWidth="1"/>
    <col min="15107" max="15107" width="14.44140625" style="31" customWidth="1"/>
    <col min="15108" max="15108" width="1.6640625" style="31" customWidth="1"/>
    <col min="15109" max="15109" width="14.44140625" style="31" customWidth="1"/>
    <col min="15110" max="15110" width="1.6640625" style="31" customWidth="1"/>
    <col min="15111" max="15111" width="14.44140625" style="31" customWidth="1"/>
    <col min="15112" max="15112" width="1.6640625" style="31" customWidth="1"/>
    <col min="15113" max="15113" width="12.109375" style="31" customWidth="1"/>
    <col min="15114" max="15114" width="1.6640625" style="31" customWidth="1"/>
    <col min="15115" max="15115" width="12.109375" style="31" customWidth="1"/>
    <col min="15116" max="15360" width="9.109375" style="31"/>
    <col min="15361" max="15361" width="12.44140625" style="31" customWidth="1"/>
    <col min="15362" max="15362" width="1.6640625" style="31" customWidth="1"/>
    <col min="15363" max="15363" width="14.44140625" style="31" customWidth="1"/>
    <col min="15364" max="15364" width="1.6640625" style="31" customWidth="1"/>
    <col min="15365" max="15365" width="14.44140625" style="31" customWidth="1"/>
    <col min="15366" max="15366" width="1.6640625" style="31" customWidth="1"/>
    <col min="15367" max="15367" width="14.44140625" style="31" customWidth="1"/>
    <col min="15368" max="15368" width="1.6640625" style="31" customWidth="1"/>
    <col min="15369" max="15369" width="12.109375" style="31" customWidth="1"/>
    <col min="15370" max="15370" width="1.6640625" style="31" customWidth="1"/>
    <col min="15371" max="15371" width="12.109375" style="31" customWidth="1"/>
    <col min="15372" max="15616" width="9.109375" style="31"/>
    <col min="15617" max="15617" width="12.44140625" style="31" customWidth="1"/>
    <col min="15618" max="15618" width="1.6640625" style="31" customWidth="1"/>
    <col min="15619" max="15619" width="14.44140625" style="31" customWidth="1"/>
    <col min="15620" max="15620" width="1.6640625" style="31" customWidth="1"/>
    <col min="15621" max="15621" width="14.44140625" style="31" customWidth="1"/>
    <col min="15622" max="15622" width="1.6640625" style="31" customWidth="1"/>
    <col min="15623" max="15623" width="14.44140625" style="31" customWidth="1"/>
    <col min="15624" max="15624" width="1.6640625" style="31" customWidth="1"/>
    <col min="15625" max="15625" width="12.109375" style="31" customWidth="1"/>
    <col min="15626" max="15626" width="1.6640625" style="31" customWidth="1"/>
    <col min="15627" max="15627" width="12.109375" style="31" customWidth="1"/>
    <col min="15628" max="15872" width="9.109375" style="31"/>
    <col min="15873" max="15873" width="12.44140625" style="31" customWidth="1"/>
    <col min="15874" max="15874" width="1.6640625" style="31" customWidth="1"/>
    <col min="15875" max="15875" width="14.44140625" style="31" customWidth="1"/>
    <col min="15876" max="15876" width="1.6640625" style="31" customWidth="1"/>
    <col min="15877" max="15877" width="14.44140625" style="31" customWidth="1"/>
    <col min="15878" max="15878" width="1.6640625" style="31" customWidth="1"/>
    <col min="15879" max="15879" width="14.44140625" style="31" customWidth="1"/>
    <col min="15880" max="15880" width="1.6640625" style="31" customWidth="1"/>
    <col min="15881" max="15881" width="12.109375" style="31" customWidth="1"/>
    <col min="15882" max="15882" width="1.6640625" style="31" customWidth="1"/>
    <col min="15883" max="15883" width="12.109375" style="31" customWidth="1"/>
    <col min="15884" max="16128" width="9.109375" style="31"/>
    <col min="16129" max="16129" width="12.44140625" style="31" customWidth="1"/>
    <col min="16130" max="16130" width="1.6640625" style="31" customWidth="1"/>
    <col min="16131" max="16131" width="14.44140625" style="31" customWidth="1"/>
    <col min="16132" max="16132" width="1.6640625" style="31" customWidth="1"/>
    <col min="16133" max="16133" width="14.44140625" style="31" customWidth="1"/>
    <col min="16134" max="16134" width="1.6640625" style="31" customWidth="1"/>
    <col min="16135" max="16135" width="14.44140625" style="31" customWidth="1"/>
    <col min="16136" max="16136" width="1.6640625" style="31" customWidth="1"/>
    <col min="16137" max="16137" width="12.109375" style="31" customWidth="1"/>
    <col min="16138" max="16138" width="1.6640625" style="31" customWidth="1"/>
    <col min="16139" max="16139" width="12.109375" style="31" customWidth="1"/>
    <col min="16140" max="16384" width="9.109375" style="31"/>
  </cols>
  <sheetData>
    <row r="1" spans="1:11" ht="15" thickBot="1" x14ac:dyDescent="0.35">
      <c r="A1" s="30" t="s">
        <v>144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57.6" x14ac:dyDescent="0.3">
      <c r="A2" s="62" t="s">
        <v>8</v>
      </c>
      <c r="B2" s="63"/>
      <c r="C2" s="70" t="s">
        <v>145</v>
      </c>
      <c r="D2" s="63"/>
      <c r="E2" s="70" t="s">
        <v>75</v>
      </c>
      <c r="F2" s="63"/>
      <c r="G2" s="70" t="s">
        <v>76</v>
      </c>
      <c r="H2" s="63"/>
      <c r="I2" s="70" t="s">
        <v>77</v>
      </c>
      <c r="J2" s="63"/>
      <c r="K2" s="70" t="s">
        <v>78</v>
      </c>
    </row>
    <row r="3" spans="1:11" x14ac:dyDescent="0.3">
      <c r="C3" s="113" t="s">
        <v>72</v>
      </c>
      <c r="D3" s="113"/>
      <c r="E3" s="113"/>
      <c r="F3" s="113"/>
      <c r="G3" s="113"/>
      <c r="H3" s="113"/>
      <c r="I3" s="113" t="s">
        <v>73</v>
      </c>
      <c r="J3" s="113"/>
      <c r="K3" s="113"/>
    </row>
    <row r="5" spans="1:11" x14ac:dyDescent="0.3">
      <c r="A5" s="71">
        <v>1936</v>
      </c>
      <c r="C5" s="14" t="s">
        <v>146</v>
      </c>
      <c r="D5" s="10"/>
      <c r="E5" s="10">
        <v>15940</v>
      </c>
      <c r="F5" s="10"/>
      <c r="G5" s="10">
        <v>31572</v>
      </c>
      <c r="H5" s="10"/>
      <c r="I5" s="10">
        <v>50</v>
      </c>
      <c r="J5" s="10"/>
      <c r="K5" s="10">
        <v>50</v>
      </c>
    </row>
    <row r="6" spans="1:11" x14ac:dyDescent="0.3">
      <c r="A6" s="71">
        <v>1957</v>
      </c>
      <c r="C6" s="10">
        <v>36213</v>
      </c>
      <c r="D6" s="10"/>
      <c r="E6" s="10">
        <f>G6-C6</f>
        <v>21825</v>
      </c>
      <c r="F6" s="10"/>
      <c r="G6" s="10">
        <v>58038</v>
      </c>
      <c r="H6" s="10"/>
      <c r="I6" s="10">
        <f>C6/G6*100</f>
        <v>62.395327199421068</v>
      </c>
      <c r="J6" s="10"/>
      <c r="K6" s="10">
        <f>E6/G6*100</f>
        <v>37.604672800578932</v>
      </c>
    </row>
    <row r="7" spans="1:11" x14ac:dyDescent="0.3">
      <c r="A7" s="71">
        <v>1964</v>
      </c>
      <c r="C7" s="10">
        <v>43443</v>
      </c>
      <c r="D7" s="10"/>
      <c r="E7" s="10">
        <f>G7-C7</f>
        <v>33300</v>
      </c>
      <c r="F7" s="10"/>
      <c r="G7" s="10">
        <v>76743</v>
      </c>
      <c r="H7" s="10"/>
      <c r="I7" s="10">
        <f t="shared" ref="I7:I15" si="0">C7/G7*100</f>
        <v>56.608420311950283</v>
      </c>
      <c r="J7" s="10"/>
      <c r="K7" s="10">
        <f t="shared" ref="K7:K15" si="1">E7/G7*100</f>
        <v>43.391579688049724</v>
      </c>
    </row>
    <row r="8" spans="1:11" x14ac:dyDescent="0.3">
      <c r="A8" s="71">
        <v>1973</v>
      </c>
      <c r="C8" s="10">
        <v>52180</v>
      </c>
      <c r="D8" s="10"/>
      <c r="E8" s="10">
        <f>G8-C8</f>
        <v>31047</v>
      </c>
      <c r="F8" s="10"/>
      <c r="G8" s="10">
        <v>83227</v>
      </c>
      <c r="H8" s="10"/>
      <c r="I8" s="10">
        <f t="shared" si="0"/>
        <v>62.696000096122653</v>
      </c>
      <c r="J8" s="10"/>
      <c r="K8" s="10">
        <f t="shared" si="1"/>
        <v>37.303999903877347</v>
      </c>
    </row>
    <row r="9" spans="1:11" x14ac:dyDescent="0.3">
      <c r="A9" s="71">
        <v>1980</v>
      </c>
      <c r="C9" s="10">
        <v>52495</v>
      </c>
      <c r="D9" s="10"/>
      <c r="E9" s="10">
        <f>G9-C9</f>
        <v>43139</v>
      </c>
      <c r="F9" s="10"/>
      <c r="G9" s="10">
        <v>95634</v>
      </c>
      <c r="H9" s="10"/>
      <c r="I9" s="10">
        <f t="shared" si="0"/>
        <v>54.891565761130977</v>
      </c>
      <c r="J9" s="10"/>
      <c r="K9" s="10">
        <f t="shared" si="1"/>
        <v>45.108434238869023</v>
      </c>
    </row>
    <row r="10" spans="1:11" x14ac:dyDescent="0.3">
      <c r="A10" s="71">
        <v>1987</v>
      </c>
      <c r="C10" s="10">
        <v>53640</v>
      </c>
      <c r="D10" s="10"/>
      <c r="E10" s="10">
        <f>G10-C10</f>
        <v>52158</v>
      </c>
      <c r="F10" s="10"/>
      <c r="G10" s="10">
        <v>105798</v>
      </c>
      <c r="H10" s="10"/>
      <c r="I10" s="10">
        <f t="shared" si="0"/>
        <v>50.700391311745022</v>
      </c>
      <c r="J10" s="10"/>
      <c r="K10" s="10">
        <f t="shared" si="1"/>
        <v>49.299608688254978</v>
      </c>
    </row>
    <row r="11" spans="1:11" x14ac:dyDescent="0.3">
      <c r="A11" s="71">
        <v>1992</v>
      </c>
      <c r="C11" s="10">
        <v>73934</v>
      </c>
      <c r="D11" s="10"/>
      <c r="E11" s="10">
        <v>48688</v>
      </c>
      <c r="F11" s="10"/>
      <c r="G11" s="10">
        <f>C11+E11</f>
        <v>122622</v>
      </c>
      <c r="H11" s="10"/>
      <c r="I11" s="10">
        <f t="shared" si="0"/>
        <v>60.294237575638952</v>
      </c>
      <c r="J11" s="10"/>
      <c r="K11" s="10">
        <f t="shared" si="1"/>
        <v>39.705762424361048</v>
      </c>
    </row>
    <row r="12" spans="1:11" x14ac:dyDescent="0.3">
      <c r="A12" s="72">
        <v>1997</v>
      </c>
      <c r="B12" s="72"/>
      <c r="C12" s="16">
        <v>78234</v>
      </c>
      <c r="D12" s="16"/>
      <c r="E12" s="16">
        <v>49184</v>
      </c>
      <c r="F12" s="16"/>
      <c r="G12" s="16">
        <f>C12+E12</f>
        <v>127418</v>
      </c>
      <c r="H12" s="16"/>
      <c r="I12" s="16">
        <f t="shared" si="0"/>
        <v>61.399488298356587</v>
      </c>
      <c r="J12" s="16"/>
      <c r="K12" s="16">
        <f t="shared" si="1"/>
        <v>38.600511701643406</v>
      </c>
    </row>
    <row r="13" spans="1:11" x14ac:dyDescent="0.3">
      <c r="A13" s="72">
        <v>2002</v>
      </c>
      <c r="B13" s="72"/>
      <c r="C13" s="16">
        <v>88073</v>
      </c>
      <c r="D13" s="16"/>
      <c r="E13" s="16">
        <v>56276</v>
      </c>
      <c r="F13" s="16"/>
      <c r="G13" s="16">
        <f>C13+E13</f>
        <v>144349</v>
      </c>
      <c r="H13" s="16"/>
      <c r="I13" s="16">
        <f>C13/G13*100</f>
        <v>61.013931513207574</v>
      </c>
      <c r="J13" s="16"/>
      <c r="K13" s="16">
        <f>E13/G13*100</f>
        <v>38.986068486792426</v>
      </c>
    </row>
    <row r="14" spans="1:11" x14ac:dyDescent="0.3">
      <c r="A14" s="72">
        <v>2007</v>
      </c>
      <c r="B14" s="72"/>
      <c r="C14" s="16">
        <v>98288</v>
      </c>
      <c r="D14" s="16"/>
      <c r="E14" s="16">
        <v>57498</v>
      </c>
      <c r="F14" s="16"/>
      <c r="G14" s="16">
        <f>C14+E14</f>
        <v>155786</v>
      </c>
      <c r="H14" s="16"/>
      <c r="I14" s="16">
        <f>C14/G14*100</f>
        <v>63.091677044150309</v>
      </c>
      <c r="J14" s="16"/>
      <c r="K14" s="16">
        <f>E14/G14*100</f>
        <v>36.908322955849691</v>
      </c>
    </row>
    <row r="15" spans="1:11" x14ac:dyDescent="0.3">
      <c r="A15" s="62">
        <v>2012</v>
      </c>
      <c r="B15" s="62"/>
      <c r="C15" s="12">
        <v>110481</v>
      </c>
      <c r="D15" s="12"/>
      <c r="E15" s="12">
        <v>57192</v>
      </c>
      <c r="F15" s="12"/>
      <c r="G15" s="12">
        <f>C15+E15</f>
        <v>167673</v>
      </c>
      <c r="H15" s="12"/>
      <c r="I15" s="12">
        <f t="shared" si="0"/>
        <v>65.890751641588082</v>
      </c>
      <c r="J15" s="12"/>
      <c r="K15" s="12">
        <f t="shared" si="1"/>
        <v>34.109248358411911</v>
      </c>
    </row>
    <row r="16" spans="1:11" ht="15" x14ac:dyDescent="0.3">
      <c r="A16" s="80" t="s">
        <v>147</v>
      </c>
      <c r="B16" s="76"/>
      <c r="C16" s="77"/>
      <c r="D16" s="77"/>
      <c r="E16" s="77"/>
      <c r="F16" s="77"/>
      <c r="G16" s="77"/>
      <c r="H16" s="77"/>
      <c r="I16" s="76"/>
      <c r="J16" s="76"/>
      <c r="K16" s="50"/>
    </row>
    <row r="17" spans="1:11" ht="15" x14ac:dyDescent="0.3">
      <c r="A17" s="53" t="s">
        <v>148</v>
      </c>
      <c r="B17" s="81"/>
      <c r="C17" s="81"/>
      <c r="D17" s="81"/>
      <c r="E17" s="81"/>
      <c r="F17" s="51"/>
      <c r="G17" s="51"/>
      <c r="H17" s="51"/>
      <c r="I17" s="51"/>
      <c r="J17" s="51"/>
      <c r="K17" s="51"/>
    </row>
    <row r="18" spans="1:11" ht="15" x14ac:dyDescent="0.3">
      <c r="A18" s="118" t="s">
        <v>149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</row>
    <row r="19" spans="1:11" x14ac:dyDescent="0.3">
      <c r="A19" s="82"/>
      <c r="B19" s="81"/>
      <c r="C19" s="81"/>
      <c r="D19" s="81"/>
      <c r="E19" s="81"/>
      <c r="F19" s="82"/>
      <c r="G19" s="82"/>
      <c r="H19" s="82"/>
      <c r="I19" s="82"/>
      <c r="J19" s="82"/>
      <c r="K19" s="82"/>
    </row>
    <row r="20" spans="1:11" x14ac:dyDescent="0.3">
      <c r="A20" s="67"/>
      <c r="J20" s="64"/>
    </row>
    <row r="21" spans="1:11" x14ac:dyDescent="0.3">
      <c r="A21" s="56"/>
    </row>
    <row r="22" spans="1:11" x14ac:dyDescent="0.3">
      <c r="A22" s="56"/>
      <c r="B22" s="57"/>
      <c r="C22" s="57"/>
      <c r="D22" s="57"/>
      <c r="E22" s="57"/>
      <c r="F22" s="57"/>
      <c r="G22" s="57"/>
      <c r="H22" s="57"/>
      <c r="K22" s="61"/>
    </row>
    <row r="25" spans="1:11" x14ac:dyDescent="0.3">
      <c r="E25" s="10"/>
    </row>
    <row r="26" spans="1:11" x14ac:dyDescent="0.3">
      <c r="E26" s="10"/>
    </row>
    <row r="27" spans="1:11" x14ac:dyDescent="0.3">
      <c r="E27" s="10"/>
    </row>
    <row r="28" spans="1:11" x14ac:dyDescent="0.3">
      <c r="E28" s="10"/>
    </row>
  </sheetData>
  <mergeCells count="3">
    <mergeCell ref="C3:H3"/>
    <mergeCell ref="I3:K3"/>
    <mergeCell ref="A18:K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sqref="A1:XFD1048576"/>
    </sheetView>
  </sheetViews>
  <sheetFormatPr defaultRowHeight="14.4" x14ac:dyDescent="0.3"/>
  <cols>
    <col min="1" max="1" width="17.33203125" style="31" customWidth="1"/>
    <col min="2" max="12" width="8.88671875" style="31" bestFit="1" customWidth="1"/>
    <col min="13" max="256" width="9.109375" style="31"/>
    <col min="257" max="257" width="17.33203125" style="31" customWidth="1"/>
    <col min="258" max="268" width="8.88671875" style="31" bestFit="1" customWidth="1"/>
    <col min="269" max="512" width="9.109375" style="31"/>
    <col min="513" max="513" width="17.33203125" style="31" customWidth="1"/>
    <col min="514" max="524" width="8.88671875" style="31" bestFit="1" customWidth="1"/>
    <col min="525" max="768" width="9.109375" style="31"/>
    <col min="769" max="769" width="17.33203125" style="31" customWidth="1"/>
    <col min="770" max="780" width="8.88671875" style="31" bestFit="1" customWidth="1"/>
    <col min="781" max="1024" width="9.109375" style="31"/>
    <col min="1025" max="1025" width="17.33203125" style="31" customWidth="1"/>
    <col min="1026" max="1036" width="8.88671875" style="31" bestFit="1" customWidth="1"/>
    <col min="1037" max="1280" width="9.109375" style="31"/>
    <col min="1281" max="1281" width="17.33203125" style="31" customWidth="1"/>
    <col min="1282" max="1292" width="8.88671875" style="31" bestFit="1" customWidth="1"/>
    <col min="1293" max="1536" width="9.109375" style="31"/>
    <col min="1537" max="1537" width="17.33203125" style="31" customWidth="1"/>
    <col min="1538" max="1548" width="8.88671875" style="31" bestFit="1" customWidth="1"/>
    <col min="1549" max="1792" width="9.109375" style="31"/>
    <col min="1793" max="1793" width="17.33203125" style="31" customWidth="1"/>
    <col min="1794" max="1804" width="8.88671875" style="31" bestFit="1" customWidth="1"/>
    <col min="1805" max="2048" width="9.109375" style="31"/>
    <col min="2049" max="2049" width="17.33203125" style="31" customWidth="1"/>
    <col min="2050" max="2060" width="8.88671875" style="31" bestFit="1" customWidth="1"/>
    <col min="2061" max="2304" width="9.109375" style="31"/>
    <col min="2305" max="2305" width="17.33203125" style="31" customWidth="1"/>
    <col min="2306" max="2316" width="8.88671875" style="31" bestFit="1" customWidth="1"/>
    <col min="2317" max="2560" width="9.109375" style="31"/>
    <col min="2561" max="2561" width="17.33203125" style="31" customWidth="1"/>
    <col min="2562" max="2572" width="8.88671875" style="31" bestFit="1" customWidth="1"/>
    <col min="2573" max="2816" width="9.109375" style="31"/>
    <col min="2817" max="2817" width="17.33203125" style="31" customWidth="1"/>
    <col min="2818" max="2828" width="8.88671875" style="31" bestFit="1" customWidth="1"/>
    <col min="2829" max="3072" width="9.109375" style="31"/>
    <col min="3073" max="3073" width="17.33203125" style="31" customWidth="1"/>
    <col min="3074" max="3084" width="8.88671875" style="31" bestFit="1" customWidth="1"/>
    <col min="3085" max="3328" width="9.109375" style="31"/>
    <col min="3329" max="3329" width="17.33203125" style="31" customWidth="1"/>
    <col min="3330" max="3340" width="8.88671875" style="31" bestFit="1" customWidth="1"/>
    <col min="3341" max="3584" width="9.109375" style="31"/>
    <col min="3585" max="3585" width="17.33203125" style="31" customWidth="1"/>
    <col min="3586" max="3596" width="8.88671875" style="31" bestFit="1" customWidth="1"/>
    <col min="3597" max="3840" width="9.109375" style="31"/>
    <col min="3841" max="3841" width="17.33203125" style="31" customWidth="1"/>
    <col min="3842" max="3852" width="8.88671875" style="31" bestFit="1" customWidth="1"/>
    <col min="3853" max="4096" width="9.109375" style="31"/>
    <col min="4097" max="4097" width="17.33203125" style="31" customWidth="1"/>
    <col min="4098" max="4108" width="8.88671875" style="31" bestFit="1" customWidth="1"/>
    <col min="4109" max="4352" width="9.109375" style="31"/>
    <col min="4353" max="4353" width="17.33203125" style="31" customWidth="1"/>
    <col min="4354" max="4364" width="8.88671875" style="31" bestFit="1" customWidth="1"/>
    <col min="4365" max="4608" width="9.109375" style="31"/>
    <col min="4609" max="4609" width="17.33203125" style="31" customWidth="1"/>
    <col min="4610" max="4620" width="8.88671875" style="31" bestFit="1" customWidth="1"/>
    <col min="4621" max="4864" width="9.109375" style="31"/>
    <col min="4865" max="4865" width="17.33203125" style="31" customWidth="1"/>
    <col min="4866" max="4876" width="8.88671875" style="31" bestFit="1" customWidth="1"/>
    <col min="4877" max="5120" width="9.109375" style="31"/>
    <col min="5121" max="5121" width="17.33203125" style="31" customWidth="1"/>
    <col min="5122" max="5132" width="8.88671875" style="31" bestFit="1" customWidth="1"/>
    <col min="5133" max="5376" width="9.109375" style="31"/>
    <col min="5377" max="5377" width="17.33203125" style="31" customWidth="1"/>
    <col min="5378" max="5388" width="8.88671875" style="31" bestFit="1" customWidth="1"/>
    <col min="5389" max="5632" width="9.109375" style="31"/>
    <col min="5633" max="5633" width="17.33203125" style="31" customWidth="1"/>
    <col min="5634" max="5644" width="8.88671875" style="31" bestFit="1" customWidth="1"/>
    <col min="5645" max="5888" width="9.109375" style="31"/>
    <col min="5889" max="5889" width="17.33203125" style="31" customWidth="1"/>
    <col min="5890" max="5900" width="8.88671875" style="31" bestFit="1" customWidth="1"/>
    <col min="5901" max="6144" width="9.109375" style="31"/>
    <col min="6145" max="6145" width="17.33203125" style="31" customWidth="1"/>
    <col min="6146" max="6156" width="8.88671875" style="31" bestFit="1" customWidth="1"/>
    <col min="6157" max="6400" width="9.109375" style="31"/>
    <col min="6401" max="6401" width="17.33203125" style="31" customWidth="1"/>
    <col min="6402" max="6412" width="8.88671875" style="31" bestFit="1" customWidth="1"/>
    <col min="6413" max="6656" width="9.109375" style="31"/>
    <col min="6657" max="6657" width="17.33203125" style="31" customWidth="1"/>
    <col min="6658" max="6668" width="8.88671875" style="31" bestFit="1" customWidth="1"/>
    <col min="6669" max="6912" width="9.109375" style="31"/>
    <col min="6913" max="6913" width="17.33203125" style="31" customWidth="1"/>
    <col min="6914" max="6924" width="8.88671875" style="31" bestFit="1" customWidth="1"/>
    <col min="6925" max="7168" width="9.109375" style="31"/>
    <col min="7169" max="7169" width="17.33203125" style="31" customWidth="1"/>
    <col min="7170" max="7180" width="8.88671875" style="31" bestFit="1" customWidth="1"/>
    <col min="7181" max="7424" width="9.109375" style="31"/>
    <col min="7425" max="7425" width="17.33203125" style="31" customWidth="1"/>
    <col min="7426" max="7436" width="8.88671875" style="31" bestFit="1" customWidth="1"/>
    <col min="7437" max="7680" width="9.109375" style="31"/>
    <col min="7681" max="7681" width="17.33203125" style="31" customWidth="1"/>
    <col min="7682" max="7692" width="8.88671875" style="31" bestFit="1" customWidth="1"/>
    <col min="7693" max="7936" width="9.109375" style="31"/>
    <col min="7937" max="7937" width="17.33203125" style="31" customWidth="1"/>
    <col min="7938" max="7948" width="8.88671875" style="31" bestFit="1" customWidth="1"/>
    <col min="7949" max="8192" width="9.109375" style="31"/>
    <col min="8193" max="8193" width="17.33203125" style="31" customWidth="1"/>
    <col min="8194" max="8204" width="8.88671875" style="31" bestFit="1" customWidth="1"/>
    <col min="8205" max="8448" width="9.109375" style="31"/>
    <col min="8449" max="8449" width="17.33203125" style="31" customWidth="1"/>
    <col min="8450" max="8460" width="8.88671875" style="31" bestFit="1" customWidth="1"/>
    <col min="8461" max="8704" width="9.109375" style="31"/>
    <col min="8705" max="8705" width="17.33203125" style="31" customWidth="1"/>
    <col min="8706" max="8716" width="8.88671875" style="31" bestFit="1" customWidth="1"/>
    <col min="8717" max="8960" width="9.109375" style="31"/>
    <col min="8961" max="8961" width="17.33203125" style="31" customWidth="1"/>
    <col min="8962" max="8972" width="8.88671875" style="31" bestFit="1" customWidth="1"/>
    <col min="8973" max="9216" width="9.109375" style="31"/>
    <col min="9217" max="9217" width="17.33203125" style="31" customWidth="1"/>
    <col min="9218" max="9228" width="8.88671875" style="31" bestFit="1" customWidth="1"/>
    <col min="9229" max="9472" width="9.109375" style="31"/>
    <col min="9473" max="9473" width="17.33203125" style="31" customWidth="1"/>
    <col min="9474" max="9484" width="8.88671875" style="31" bestFit="1" customWidth="1"/>
    <col min="9485" max="9728" width="9.109375" style="31"/>
    <col min="9729" max="9729" width="17.33203125" style="31" customWidth="1"/>
    <col min="9730" max="9740" width="8.88671875" style="31" bestFit="1" customWidth="1"/>
    <col min="9741" max="9984" width="9.109375" style="31"/>
    <col min="9985" max="9985" width="17.33203125" style="31" customWidth="1"/>
    <col min="9986" max="9996" width="8.88671875" style="31" bestFit="1" customWidth="1"/>
    <col min="9997" max="10240" width="9.109375" style="31"/>
    <col min="10241" max="10241" width="17.33203125" style="31" customWidth="1"/>
    <col min="10242" max="10252" width="8.88671875" style="31" bestFit="1" customWidth="1"/>
    <col min="10253" max="10496" width="9.109375" style="31"/>
    <col min="10497" max="10497" width="17.33203125" style="31" customWidth="1"/>
    <col min="10498" max="10508" width="8.88671875" style="31" bestFit="1" customWidth="1"/>
    <col min="10509" max="10752" width="9.109375" style="31"/>
    <col min="10753" max="10753" width="17.33203125" style="31" customWidth="1"/>
    <col min="10754" max="10764" width="8.88671875" style="31" bestFit="1" customWidth="1"/>
    <col min="10765" max="11008" width="9.109375" style="31"/>
    <col min="11009" max="11009" width="17.33203125" style="31" customWidth="1"/>
    <col min="11010" max="11020" width="8.88671875" style="31" bestFit="1" customWidth="1"/>
    <col min="11021" max="11264" width="9.109375" style="31"/>
    <col min="11265" max="11265" width="17.33203125" style="31" customWidth="1"/>
    <col min="11266" max="11276" width="8.88671875" style="31" bestFit="1" customWidth="1"/>
    <col min="11277" max="11520" width="9.109375" style="31"/>
    <col min="11521" max="11521" width="17.33203125" style="31" customWidth="1"/>
    <col min="11522" max="11532" width="8.88671875" style="31" bestFit="1" customWidth="1"/>
    <col min="11533" max="11776" width="9.109375" style="31"/>
    <col min="11777" max="11777" width="17.33203125" style="31" customWidth="1"/>
    <col min="11778" max="11788" width="8.88671875" style="31" bestFit="1" customWidth="1"/>
    <col min="11789" max="12032" width="9.109375" style="31"/>
    <col min="12033" max="12033" width="17.33203125" style="31" customWidth="1"/>
    <col min="12034" max="12044" width="8.88671875" style="31" bestFit="1" customWidth="1"/>
    <col min="12045" max="12288" width="9.109375" style="31"/>
    <col min="12289" max="12289" width="17.33203125" style="31" customWidth="1"/>
    <col min="12290" max="12300" width="8.88671875" style="31" bestFit="1" customWidth="1"/>
    <col min="12301" max="12544" width="9.109375" style="31"/>
    <col min="12545" max="12545" width="17.33203125" style="31" customWidth="1"/>
    <col min="12546" max="12556" width="8.88671875" style="31" bestFit="1" customWidth="1"/>
    <col min="12557" max="12800" width="9.109375" style="31"/>
    <col min="12801" max="12801" width="17.33203125" style="31" customWidth="1"/>
    <col min="12802" max="12812" width="8.88671875" style="31" bestFit="1" customWidth="1"/>
    <col min="12813" max="13056" width="9.109375" style="31"/>
    <col min="13057" max="13057" width="17.33203125" style="31" customWidth="1"/>
    <col min="13058" max="13068" width="8.88671875" style="31" bestFit="1" customWidth="1"/>
    <col min="13069" max="13312" width="9.109375" style="31"/>
    <col min="13313" max="13313" width="17.33203125" style="31" customWidth="1"/>
    <col min="13314" max="13324" width="8.88671875" style="31" bestFit="1" customWidth="1"/>
    <col min="13325" max="13568" width="9.109375" style="31"/>
    <col min="13569" max="13569" width="17.33203125" style="31" customWidth="1"/>
    <col min="13570" max="13580" width="8.88671875" style="31" bestFit="1" customWidth="1"/>
    <col min="13581" max="13824" width="9.109375" style="31"/>
    <col min="13825" max="13825" width="17.33203125" style="31" customWidth="1"/>
    <col min="13826" max="13836" width="8.88671875" style="31" bestFit="1" customWidth="1"/>
    <col min="13837" max="14080" width="9.109375" style="31"/>
    <col min="14081" max="14081" width="17.33203125" style="31" customWidth="1"/>
    <col min="14082" max="14092" width="8.88671875" style="31" bestFit="1" customWidth="1"/>
    <col min="14093" max="14336" width="9.109375" style="31"/>
    <col min="14337" max="14337" width="17.33203125" style="31" customWidth="1"/>
    <col min="14338" max="14348" width="8.88671875" style="31" bestFit="1" customWidth="1"/>
    <col min="14349" max="14592" width="9.109375" style="31"/>
    <col min="14593" max="14593" width="17.33203125" style="31" customWidth="1"/>
    <col min="14594" max="14604" width="8.88671875" style="31" bestFit="1" customWidth="1"/>
    <col min="14605" max="14848" width="9.109375" style="31"/>
    <col min="14849" max="14849" width="17.33203125" style="31" customWidth="1"/>
    <col min="14850" max="14860" width="8.88671875" style="31" bestFit="1" customWidth="1"/>
    <col min="14861" max="15104" width="9.109375" style="31"/>
    <col min="15105" max="15105" width="17.33203125" style="31" customWidth="1"/>
    <col min="15106" max="15116" width="8.88671875" style="31" bestFit="1" customWidth="1"/>
    <col min="15117" max="15360" width="9.109375" style="31"/>
    <col min="15361" max="15361" width="17.33203125" style="31" customWidth="1"/>
    <col min="15362" max="15372" width="8.88671875" style="31" bestFit="1" customWidth="1"/>
    <col min="15373" max="15616" width="9.109375" style="31"/>
    <col min="15617" max="15617" width="17.33203125" style="31" customWidth="1"/>
    <col min="15618" max="15628" width="8.88671875" style="31" bestFit="1" customWidth="1"/>
    <col min="15629" max="15872" width="9.109375" style="31"/>
    <col min="15873" max="15873" width="17.33203125" style="31" customWidth="1"/>
    <col min="15874" max="15884" width="8.88671875" style="31" bestFit="1" customWidth="1"/>
    <col min="15885" max="16128" width="9.109375" style="31"/>
    <col min="16129" max="16129" width="17.33203125" style="31" customWidth="1"/>
    <col min="16130" max="16140" width="8.88671875" style="31" bestFit="1" customWidth="1"/>
    <col min="16141" max="16384" width="9.109375" style="31"/>
  </cols>
  <sheetData>
    <row r="1" spans="1:12" ht="13.5" customHeight="1" thickBot="1" x14ac:dyDescent="0.35">
      <c r="A1" s="120" t="s">
        <v>150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x14ac:dyDescent="0.3">
      <c r="A2" s="32" t="s">
        <v>151</v>
      </c>
      <c r="B2" s="70">
        <v>1936</v>
      </c>
      <c r="C2" s="34" t="s">
        <v>152</v>
      </c>
      <c r="D2" s="34" t="s">
        <v>153</v>
      </c>
      <c r="E2" s="35">
        <v>1973</v>
      </c>
      <c r="F2" s="35">
        <v>1980</v>
      </c>
      <c r="G2" s="35">
        <v>1987</v>
      </c>
      <c r="H2" s="35">
        <v>1992</v>
      </c>
      <c r="I2" s="35">
        <v>1997</v>
      </c>
      <c r="J2" s="35">
        <v>2002</v>
      </c>
      <c r="K2" s="35">
        <v>2007</v>
      </c>
      <c r="L2" s="35">
        <v>2012</v>
      </c>
    </row>
    <row r="3" spans="1:12" ht="6" customHeight="1" x14ac:dyDescent="0.3">
      <c r="A3" s="36"/>
      <c r="B3" s="36"/>
      <c r="C3" s="37"/>
      <c r="D3" s="37"/>
      <c r="E3" s="37"/>
      <c r="F3" s="37"/>
      <c r="G3" s="37"/>
      <c r="H3" s="37"/>
      <c r="I3" s="37"/>
      <c r="J3" s="37"/>
    </row>
    <row r="4" spans="1:12" ht="12.75" customHeight="1" x14ac:dyDescent="0.3">
      <c r="A4" s="36"/>
      <c r="B4" s="116" t="s">
        <v>79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x14ac:dyDescent="0.3">
      <c r="A5" s="31" t="s">
        <v>32</v>
      </c>
      <c r="C5" s="10">
        <f>2686+10553</f>
        <v>13239</v>
      </c>
      <c r="D5" s="10">
        <f>3877+13079</f>
        <v>16956</v>
      </c>
      <c r="E5" s="10">
        <f>2526+12454</f>
        <v>14980</v>
      </c>
      <c r="F5" s="10">
        <f>3584+11830</f>
        <v>15414</v>
      </c>
      <c r="G5" s="10">
        <f>3178+12625</f>
        <v>15803</v>
      </c>
      <c r="H5" s="10">
        <v>16502</v>
      </c>
      <c r="I5" s="10">
        <v>18330</v>
      </c>
      <c r="J5" s="10">
        <v>19826</v>
      </c>
      <c r="K5" s="10">
        <v>20428</v>
      </c>
      <c r="L5" s="10">
        <v>22078</v>
      </c>
    </row>
    <row r="6" spans="1:12" x14ac:dyDescent="0.3">
      <c r="A6" s="31" t="s">
        <v>33</v>
      </c>
      <c r="C6" s="10">
        <v>3299</v>
      </c>
      <c r="D6" s="10">
        <v>4176</v>
      </c>
      <c r="E6" s="10">
        <v>6376</v>
      </c>
      <c r="F6" s="10">
        <v>7343</v>
      </c>
      <c r="G6" s="10">
        <v>7516</v>
      </c>
      <c r="H6" s="10">
        <v>8994</v>
      </c>
      <c r="I6" s="10">
        <v>8273</v>
      </c>
      <c r="J6" s="10">
        <v>8448</v>
      </c>
      <c r="K6" s="10">
        <v>7350</v>
      </c>
      <c r="L6" s="10">
        <v>7362</v>
      </c>
    </row>
    <row r="7" spans="1:12" x14ac:dyDescent="0.3">
      <c r="A7" s="31" t="s">
        <v>154</v>
      </c>
      <c r="C7" s="11"/>
      <c r="D7" s="11"/>
      <c r="E7" s="10">
        <v>25017</v>
      </c>
      <c r="F7" s="10">
        <v>30129</v>
      </c>
      <c r="G7" s="10">
        <v>31413</v>
      </c>
      <c r="H7" s="10">
        <v>34813</v>
      </c>
      <c r="I7" s="10">
        <v>32583</v>
      </c>
      <c r="J7" s="10">
        <v>34210</v>
      </c>
      <c r="K7" s="10">
        <v>37675</v>
      </c>
      <c r="L7" s="10">
        <v>42923</v>
      </c>
    </row>
    <row r="8" spans="1:12" x14ac:dyDescent="0.3">
      <c r="A8" s="31" t="s">
        <v>155</v>
      </c>
      <c r="C8" s="10">
        <v>35538</v>
      </c>
      <c r="D8" s="10">
        <v>47812</v>
      </c>
      <c r="E8" s="10">
        <v>17265</v>
      </c>
      <c r="F8" s="10">
        <v>17938</v>
      </c>
      <c r="G8" s="10">
        <v>18980</v>
      </c>
      <c r="H8" s="10">
        <v>18500</v>
      </c>
      <c r="I8" s="10">
        <v>18294</v>
      </c>
      <c r="J8" s="10">
        <v>17893</v>
      </c>
      <c r="K8" s="10">
        <v>19192</v>
      </c>
      <c r="L8" s="10">
        <v>20238</v>
      </c>
    </row>
    <row r="9" spans="1:12" x14ac:dyDescent="0.3">
      <c r="A9" s="31" t="s">
        <v>156</v>
      </c>
      <c r="C9" s="11"/>
      <c r="D9" s="11"/>
      <c r="E9" s="10">
        <v>9004</v>
      </c>
      <c r="F9" s="10">
        <v>9437</v>
      </c>
      <c r="G9" s="10">
        <v>9468</v>
      </c>
      <c r="H9" s="10">
        <v>9326</v>
      </c>
      <c r="I9" s="10">
        <v>11383</v>
      </c>
      <c r="J9" s="10">
        <v>9752</v>
      </c>
      <c r="K9" s="10">
        <v>9788</v>
      </c>
      <c r="L9" s="10">
        <v>9266</v>
      </c>
    </row>
    <row r="10" spans="1:12" x14ac:dyDescent="0.3">
      <c r="A10" s="31" t="s">
        <v>37</v>
      </c>
      <c r="B10" s="47"/>
      <c r="C10" s="12">
        <f>1995+3967</f>
        <v>5962</v>
      </c>
      <c r="D10" s="12">
        <f>2683+5116</f>
        <v>7799</v>
      </c>
      <c r="E10" s="12">
        <f>3360+6530</f>
        <v>9890</v>
      </c>
      <c r="F10" s="12">
        <f>4376+9802</f>
        <v>14178</v>
      </c>
      <c r="G10" s="12">
        <v>19962</v>
      </c>
      <c r="H10" s="12">
        <v>30748</v>
      </c>
      <c r="I10" s="12">
        <v>36240</v>
      </c>
      <c r="J10" s="12">
        <v>49076</v>
      </c>
      <c r="K10" s="12">
        <v>58081</v>
      </c>
      <c r="L10" s="12">
        <v>59356</v>
      </c>
    </row>
    <row r="11" spans="1:12" x14ac:dyDescent="0.3">
      <c r="A11" s="31" t="s">
        <v>38</v>
      </c>
      <c r="B11" s="10">
        <v>31572</v>
      </c>
      <c r="C11" s="10">
        <f>SUM(C5:C10)</f>
        <v>58038</v>
      </c>
      <c r="D11" s="10">
        <f>SUM(D5:D10)</f>
        <v>76743</v>
      </c>
      <c r="E11" s="10">
        <f t="shared" ref="E11:K11" si="0">SUM(E5:E10)</f>
        <v>82532</v>
      </c>
      <c r="F11" s="10">
        <f t="shared" si="0"/>
        <v>94439</v>
      </c>
      <c r="G11" s="10">
        <f t="shared" si="0"/>
        <v>103142</v>
      </c>
      <c r="H11" s="10">
        <f t="shared" si="0"/>
        <v>118883</v>
      </c>
      <c r="I11" s="10">
        <f t="shared" si="0"/>
        <v>125103</v>
      </c>
      <c r="J11" s="10">
        <f t="shared" si="0"/>
        <v>139205</v>
      </c>
      <c r="K11" s="10">
        <f t="shared" si="0"/>
        <v>152514</v>
      </c>
      <c r="L11" s="10">
        <v>161222</v>
      </c>
    </row>
    <row r="12" spans="1:12" ht="6" customHeight="1" x14ac:dyDescent="0.3">
      <c r="E12" s="45"/>
      <c r="F12" s="45"/>
      <c r="G12" s="45"/>
      <c r="H12" s="45"/>
    </row>
    <row r="13" spans="1:12" ht="12.75" customHeight="1" x14ac:dyDescent="0.3">
      <c r="B13" s="116" t="s">
        <v>157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</row>
    <row r="14" spans="1:12" x14ac:dyDescent="0.3">
      <c r="A14" s="31" t="s">
        <v>32</v>
      </c>
      <c r="C14" s="10">
        <v>67</v>
      </c>
      <c r="D14" s="10">
        <v>75</v>
      </c>
      <c r="E14" s="10">
        <v>74</v>
      </c>
      <c r="F14" s="10">
        <v>66</v>
      </c>
      <c r="G14" s="10">
        <v>61</v>
      </c>
      <c r="H14" s="10">
        <v>62</v>
      </c>
      <c r="I14" s="10">
        <v>69</v>
      </c>
      <c r="J14" s="10">
        <v>69</v>
      </c>
      <c r="K14" s="10">
        <v>76</v>
      </c>
      <c r="L14" s="10">
        <v>80</v>
      </c>
    </row>
    <row r="15" spans="1:12" x14ac:dyDescent="0.3">
      <c r="A15" s="31" t="s">
        <v>33</v>
      </c>
      <c r="C15" s="10">
        <v>50</v>
      </c>
      <c r="D15" s="10">
        <v>56</v>
      </c>
      <c r="E15" s="10">
        <v>78</v>
      </c>
      <c r="F15" s="10">
        <v>79</v>
      </c>
      <c r="G15" s="10">
        <v>81</v>
      </c>
      <c r="H15" s="21">
        <v>92</v>
      </c>
      <c r="I15" s="10">
        <v>90</v>
      </c>
      <c r="J15" s="10">
        <v>90</v>
      </c>
      <c r="K15" s="10">
        <v>94</v>
      </c>
      <c r="L15" s="10">
        <v>92</v>
      </c>
    </row>
    <row r="16" spans="1:12" x14ac:dyDescent="0.3">
      <c r="A16" s="31" t="s">
        <v>154</v>
      </c>
      <c r="C16" s="11"/>
      <c r="D16" s="11"/>
      <c r="E16" s="10">
        <v>80</v>
      </c>
      <c r="F16" s="10">
        <v>85</v>
      </c>
      <c r="G16" s="10">
        <v>80</v>
      </c>
      <c r="H16" s="21">
        <v>90</v>
      </c>
      <c r="I16" s="10">
        <v>90</v>
      </c>
      <c r="J16" s="10">
        <v>90</v>
      </c>
      <c r="K16" s="10">
        <v>91</v>
      </c>
      <c r="L16" s="10">
        <v>92</v>
      </c>
    </row>
    <row r="17" spans="1:12" x14ac:dyDescent="0.3">
      <c r="A17" s="31" t="s">
        <v>155</v>
      </c>
      <c r="C17" s="10">
        <v>60</v>
      </c>
      <c r="D17" s="10">
        <v>69</v>
      </c>
      <c r="E17" s="10">
        <v>83</v>
      </c>
      <c r="F17" s="10">
        <v>84</v>
      </c>
      <c r="G17" s="10">
        <v>86</v>
      </c>
      <c r="H17" s="21">
        <v>85</v>
      </c>
      <c r="I17" s="10">
        <v>94</v>
      </c>
      <c r="J17" s="10">
        <v>94</v>
      </c>
      <c r="K17" s="10">
        <v>97</v>
      </c>
      <c r="L17" s="10">
        <v>97</v>
      </c>
    </row>
    <row r="18" spans="1:12" x14ac:dyDescent="0.3">
      <c r="A18" s="31" t="s">
        <v>156</v>
      </c>
      <c r="C18" s="11"/>
      <c r="D18" s="11"/>
      <c r="E18" s="10">
        <v>78</v>
      </c>
      <c r="F18" s="10">
        <v>79</v>
      </c>
      <c r="G18" s="10">
        <v>76</v>
      </c>
      <c r="H18" s="10">
        <v>67</v>
      </c>
      <c r="I18" s="10">
        <v>89</v>
      </c>
      <c r="J18" s="10">
        <v>89</v>
      </c>
      <c r="K18" s="10">
        <v>83</v>
      </c>
      <c r="L18" s="10">
        <v>71</v>
      </c>
    </row>
    <row r="19" spans="1:12" x14ac:dyDescent="0.3">
      <c r="A19" s="31" t="s">
        <v>37</v>
      </c>
      <c r="B19" s="47"/>
      <c r="C19" s="12">
        <v>47</v>
      </c>
      <c r="D19" s="12">
        <v>53</v>
      </c>
      <c r="E19" s="12">
        <v>56</v>
      </c>
      <c r="F19" s="12">
        <v>62</v>
      </c>
      <c r="G19" s="12">
        <v>66</v>
      </c>
      <c r="H19" s="12">
        <v>80</v>
      </c>
      <c r="I19" s="12">
        <v>73</v>
      </c>
      <c r="J19" s="12">
        <v>73</v>
      </c>
      <c r="K19" s="12">
        <v>76</v>
      </c>
      <c r="L19" s="12">
        <v>72</v>
      </c>
    </row>
    <row r="20" spans="1:12" x14ac:dyDescent="0.3">
      <c r="A20" s="31" t="s">
        <v>38</v>
      </c>
      <c r="B20" s="85">
        <v>40</v>
      </c>
      <c r="C20" s="10">
        <v>59</v>
      </c>
      <c r="D20" s="10">
        <v>67</v>
      </c>
      <c r="E20" s="10">
        <v>75</v>
      </c>
      <c r="F20" s="10">
        <v>76</v>
      </c>
      <c r="G20" s="10">
        <v>74</v>
      </c>
      <c r="H20" s="10">
        <v>80</v>
      </c>
      <c r="I20" s="10">
        <v>82</v>
      </c>
      <c r="J20" s="10">
        <v>82</v>
      </c>
      <c r="K20" s="10">
        <v>83</v>
      </c>
      <c r="L20" s="22">
        <v>81</v>
      </c>
    </row>
    <row r="21" spans="1:12" ht="6" customHeight="1" x14ac:dyDescent="0.3"/>
    <row r="22" spans="1:12" ht="12.75" customHeight="1" x14ac:dyDescent="0.3">
      <c r="B22" s="116" t="s">
        <v>158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x14ac:dyDescent="0.3">
      <c r="A23" s="31" t="s">
        <v>32</v>
      </c>
      <c r="C23" s="10"/>
      <c r="D23" s="10"/>
      <c r="E23" s="10"/>
      <c r="F23" s="43"/>
      <c r="G23" s="10">
        <f>3672+16343</f>
        <v>20015</v>
      </c>
      <c r="H23" s="10">
        <v>17559</v>
      </c>
      <c r="I23" s="10">
        <v>15394</v>
      </c>
      <c r="J23" s="10">
        <v>12886</v>
      </c>
      <c r="K23" s="10">
        <v>12078</v>
      </c>
      <c r="L23" s="10">
        <v>10693</v>
      </c>
    </row>
    <row r="24" spans="1:12" x14ac:dyDescent="0.3">
      <c r="A24" s="31" t="s">
        <v>33</v>
      </c>
      <c r="C24" s="10"/>
      <c r="D24" s="10"/>
      <c r="E24" s="10"/>
      <c r="F24" s="10"/>
      <c r="G24" s="10">
        <v>4772</v>
      </c>
      <c r="H24" s="10">
        <v>4124</v>
      </c>
      <c r="I24" s="10">
        <v>3501</v>
      </c>
      <c r="J24" s="10">
        <v>2770</v>
      </c>
      <c r="K24" s="10">
        <v>2118</v>
      </c>
      <c r="L24" s="10">
        <v>1709</v>
      </c>
    </row>
    <row r="25" spans="1:12" x14ac:dyDescent="0.3">
      <c r="A25" s="31" t="s">
        <v>34</v>
      </c>
      <c r="C25" s="10"/>
      <c r="D25" s="10"/>
      <c r="E25" s="10"/>
      <c r="F25" s="10"/>
      <c r="G25" s="10">
        <v>47378</v>
      </c>
      <c r="H25" s="10">
        <v>49015</v>
      </c>
      <c r="I25" s="10">
        <v>35240</v>
      </c>
      <c r="J25" s="10">
        <v>24314</v>
      </c>
      <c r="K25" s="10">
        <v>20255</v>
      </c>
      <c r="L25" s="10">
        <v>17323</v>
      </c>
    </row>
    <row r="26" spans="1:12" x14ac:dyDescent="0.3">
      <c r="A26" s="31" t="s">
        <v>35</v>
      </c>
      <c r="C26" s="10"/>
      <c r="D26" s="10"/>
      <c r="E26" s="10"/>
      <c r="F26" s="10"/>
      <c r="G26" s="10">
        <v>33361</v>
      </c>
      <c r="H26" s="10">
        <v>27376</v>
      </c>
      <c r="I26" s="10">
        <v>22343</v>
      </c>
      <c r="J26" s="10">
        <v>14199</v>
      </c>
      <c r="K26" s="10">
        <v>10135</v>
      </c>
      <c r="L26" s="10">
        <v>8165</v>
      </c>
    </row>
    <row r="27" spans="1:12" x14ac:dyDescent="0.3">
      <c r="A27" s="31" t="s">
        <v>36</v>
      </c>
      <c r="C27" s="10"/>
      <c r="D27" s="10"/>
      <c r="E27" s="10"/>
      <c r="F27" s="10"/>
      <c r="G27" s="10">
        <f>4659+4698</f>
        <v>9357</v>
      </c>
      <c r="H27" s="10">
        <v>7188</v>
      </c>
      <c r="I27" s="10">
        <v>7613</v>
      </c>
      <c r="J27" s="10">
        <v>3617</v>
      </c>
      <c r="K27" s="10">
        <v>2353</v>
      </c>
      <c r="L27" s="10">
        <v>1629</v>
      </c>
    </row>
    <row r="28" spans="1:12" x14ac:dyDescent="0.3">
      <c r="A28" s="31" t="s">
        <v>37</v>
      </c>
      <c r="B28" s="47"/>
      <c r="C28" s="12"/>
      <c r="D28" s="12"/>
      <c r="E28" s="12"/>
      <c r="F28" s="12"/>
      <c r="G28" s="12">
        <f>2513+3207</f>
        <v>5720</v>
      </c>
      <c r="H28" s="12">
        <v>5178</v>
      </c>
      <c r="I28" s="12">
        <v>3847</v>
      </c>
      <c r="J28" s="12">
        <v>3604</v>
      </c>
      <c r="K28" s="12">
        <v>2736</v>
      </c>
      <c r="L28" s="12">
        <v>2480</v>
      </c>
    </row>
    <row r="29" spans="1:12" x14ac:dyDescent="0.3">
      <c r="A29" s="31" t="s">
        <v>38</v>
      </c>
      <c r="B29" s="85">
        <v>656894</v>
      </c>
      <c r="C29" s="10">
        <v>777400</v>
      </c>
      <c r="D29" s="10">
        <v>561085</v>
      </c>
      <c r="E29" s="10">
        <v>281065</v>
      </c>
      <c r="F29" s="10">
        <v>163549</v>
      </c>
      <c r="G29" s="10">
        <f t="shared" ref="G29:L29" si="1">SUM(G23:G28)</f>
        <v>120603</v>
      </c>
      <c r="H29" s="10">
        <f t="shared" si="1"/>
        <v>110440</v>
      </c>
      <c r="I29" s="10">
        <f t="shared" si="1"/>
        <v>87938</v>
      </c>
      <c r="J29" s="10">
        <f t="shared" si="1"/>
        <v>61390</v>
      </c>
      <c r="K29" s="10">
        <f t="shared" si="1"/>
        <v>49675</v>
      </c>
      <c r="L29" s="10">
        <f t="shared" si="1"/>
        <v>41999</v>
      </c>
    </row>
    <row r="30" spans="1:12" ht="6" customHeight="1" x14ac:dyDescent="0.3"/>
    <row r="31" spans="1:12" x14ac:dyDescent="0.3">
      <c r="B31" s="114" t="s">
        <v>80</v>
      </c>
      <c r="C31" s="114"/>
      <c r="D31" s="114"/>
      <c r="E31" s="114"/>
      <c r="F31" s="114"/>
      <c r="G31" s="114"/>
      <c r="H31" s="114"/>
      <c r="I31" s="114"/>
      <c r="J31" s="114"/>
      <c r="K31" s="114"/>
      <c r="L31" s="114"/>
    </row>
    <row r="32" spans="1:12" x14ac:dyDescent="0.3">
      <c r="A32" s="31" t="s">
        <v>32</v>
      </c>
      <c r="C32" s="23"/>
      <c r="D32" s="23"/>
      <c r="E32" s="23"/>
      <c r="F32" s="23"/>
      <c r="G32" s="23">
        <f t="shared" ref="G32:J38" si="2">G5/G23</f>
        <v>0.78955783162628024</v>
      </c>
      <c r="H32" s="23">
        <f t="shared" si="2"/>
        <v>0.9398029500541033</v>
      </c>
      <c r="I32" s="23">
        <f t="shared" si="2"/>
        <v>1.1907236585682734</v>
      </c>
      <c r="J32" s="23">
        <f t="shared" si="2"/>
        <v>1.5385689896011174</v>
      </c>
      <c r="K32" s="23">
        <v>1.7</v>
      </c>
      <c r="L32" s="31">
        <v>2.1</v>
      </c>
    </row>
    <row r="33" spans="1:14" x14ac:dyDescent="0.3">
      <c r="A33" s="31" t="s">
        <v>33</v>
      </c>
      <c r="C33" s="23"/>
      <c r="D33" s="23"/>
      <c r="E33" s="23"/>
      <c r="F33" s="23"/>
      <c r="G33" s="23">
        <f t="shared" si="2"/>
        <v>1.5750209555741828</v>
      </c>
      <c r="H33" s="23">
        <f t="shared" si="2"/>
        <v>2.1808923375363722</v>
      </c>
      <c r="I33" s="23">
        <f t="shared" si="2"/>
        <v>2.3630391316766639</v>
      </c>
      <c r="J33" s="23">
        <f t="shared" si="2"/>
        <v>3.0498194945848374</v>
      </c>
      <c r="K33" s="23">
        <v>3.5</v>
      </c>
      <c r="L33" s="31">
        <v>4.3</v>
      </c>
    </row>
    <row r="34" spans="1:14" x14ac:dyDescent="0.3">
      <c r="A34" s="31" t="s">
        <v>34</v>
      </c>
      <c r="C34" s="23"/>
      <c r="D34" s="23"/>
      <c r="E34" s="23"/>
      <c r="F34" s="23"/>
      <c r="G34" s="23">
        <f t="shared" si="2"/>
        <v>0.66302925408417412</v>
      </c>
      <c r="H34" s="23">
        <f t="shared" si="2"/>
        <v>0.71025196368458632</v>
      </c>
      <c r="I34" s="23">
        <f t="shared" si="2"/>
        <v>0.92460272417707146</v>
      </c>
      <c r="J34" s="23">
        <f t="shared" si="2"/>
        <v>1.4070083079707165</v>
      </c>
      <c r="K34" s="23">
        <v>1.9</v>
      </c>
      <c r="L34" s="31">
        <v>2.5</v>
      </c>
    </row>
    <row r="35" spans="1:14" x14ac:dyDescent="0.3">
      <c r="A35" s="31" t="s">
        <v>35</v>
      </c>
      <c r="C35" s="23"/>
      <c r="D35" s="23"/>
      <c r="E35" s="23"/>
      <c r="F35" s="23"/>
      <c r="G35" s="23">
        <f t="shared" si="2"/>
        <v>0.56892778993435444</v>
      </c>
      <c r="H35" s="23">
        <f t="shared" si="2"/>
        <v>0.67577440093512564</v>
      </c>
      <c r="I35" s="23">
        <f t="shared" si="2"/>
        <v>0.81877993107460945</v>
      </c>
      <c r="J35" s="23">
        <f t="shared" si="2"/>
        <v>1.2601591661384604</v>
      </c>
      <c r="K35" s="23">
        <v>1.9</v>
      </c>
      <c r="L35" s="31">
        <v>2.5</v>
      </c>
    </row>
    <row r="36" spans="1:14" x14ac:dyDescent="0.3">
      <c r="A36" s="31" t="s">
        <v>36</v>
      </c>
      <c r="C36" s="23"/>
      <c r="D36" s="23"/>
      <c r="E36" s="23"/>
      <c r="F36" s="23"/>
      <c r="G36" s="23">
        <f t="shared" si="2"/>
        <v>1.0118627765309394</v>
      </c>
      <c r="H36" s="23">
        <f t="shared" si="2"/>
        <v>1.2974401780745688</v>
      </c>
      <c r="I36" s="23">
        <f t="shared" si="2"/>
        <v>1.4952055694207278</v>
      </c>
      <c r="J36" s="23">
        <f t="shared" si="2"/>
        <v>2.6961570362178602</v>
      </c>
      <c r="K36" s="23">
        <v>4.2</v>
      </c>
      <c r="L36" s="31">
        <v>5.7</v>
      </c>
    </row>
    <row r="37" spans="1:14" x14ac:dyDescent="0.3">
      <c r="A37" s="31" t="s">
        <v>37</v>
      </c>
      <c r="B37" s="47"/>
      <c r="C37" s="24"/>
      <c r="D37" s="24"/>
      <c r="E37" s="24"/>
      <c r="F37" s="24"/>
      <c r="G37" s="24">
        <f t="shared" si="2"/>
        <v>3.4898601398601397</v>
      </c>
      <c r="H37" s="24">
        <f t="shared" si="2"/>
        <v>5.9382000772499035</v>
      </c>
      <c r="I37" s="24">
        <f t="shared" si="2"/>
        <v>9.4203275279438525</v>
      </c>
      <c r="J37" s="24">
        <f t="shared" si="2"/>
        <v>13.617092119866815</v>
      </c>
      <c r="K37" s="24">
        <v>21.2</v>
      </c>
      <c r="L37" s="47">
        <v>23.9</v>
      </c>
    </row>
    <row r="38" spans="1:14" x14ac:dyDescent="0.3">
      <c r="A38" s="47" t="s">
        <v>38</v>
      </c>
      <c r="B38" s="83">
        <f>B11/B29</f>
        <v>4.8062548904389442E-2</v>
      </c>
      <c r="C38" s="25">
        <f>C11/C29</f>
        <v>7.4656547465912021E-2</v>
      </c>
      <c r="D38" s="25">
        <f>D11/D29</f>
        <v>0.13677606779721432</v>
      </c>
      <c r="E38" s="24">
        <f>E11/E29</f>
        <v>0.29364026114955616</v>
      </c>
      <c r="F38" s="24">
        <f>F11/F29</f>
        <v>0.57743550862432669</v>
      </c>
      <c r="G38" s="24">
        <f t="shared" si="2"/>
        <v>0.85521919023573212</v>
      </c>
      <c r="H38" s="24">
        <f t="shared" si="2"/>
        <v>1.0764487504527345</v>
      </c>
      <c r="I38" s="24">
        <f t="shared" si="2"/>
        <v>1.4226273056016738</v>
      </c>
      <c r="J38" s="24">
        <f t="shared" si="2"/>
        <v>2.2675517185209317</v>
      </c>
      <c r="K38" s="24">
        <f>K11/K29</f>
        <v>3.0702365374937091</v>
      </c>
      <c r="L38" s="84">
        <v>3.8</v>
      </c>
    </row>
    <row r="39" spans="1:14" x14ac:dyDescent="0.3">
      <c r="A39" s="121" t="s">
        <v>159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</row>
    <row r="40" spans="1:14" ht="12.75" customHeight="1" x14ac:dyDescent="0.3">
      <c r="A40" s="48" t="s">
        <v>160</v>
      </c>
      <c r="B40" s="49"/>
      <c r="C40" s="52"/>
      <c r="D40" s="52"/>
      <c r="E40" s="52"/>
      <c r="F40" s="52"/>
      <c r="G40" s="52"/>
      <c r="H40" s="52"/>
      <c r="I40" s="52"/>
      <c r="J40" s="52"/>
      <c r="K40" s="50"/>
    </row>
    <row r="41" spans="1:14" ht="15" customHeight="1" x14ac:dyDescent="0.3">
      <c r="A41" s="112" t="s">
        <v>161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86"/>
      <c r="N41" s="86"/>
    </row>
    <row r="42" spans="1:14" ht="15" x14ac:dyDescent="0.3">
      <c r="A42" s="48" t="s">
        <v>162</v>
      </c>
      <c r="B42" s="49"/>
      <c r="C42" s="87"/>
      <c r="D42" s="87"/>
      <c r="E42" s="87"/>
      <c r="F42" s="87"/>
      <c r="G42" s="87"/>
      <c r="H42" s="87"/>
      <c r="I42" s="87"/>
      <c r="J42" s="87"/>
      <c r="K42" s="50"/>
    </row>
    <row r="43" spans="1:14" ht="15" x14ac:dyDescent="0.3">
      <c r="A43" s="48" t="s">
        <v>163</v>
      </c>
      <c r="B43" s="49"/>
      <c r="C43" s="50"/>
      <c r="D43" s="50"/>
      <c r="E43" s="50"/>
      <c r="F43" s="50"/>
      <c r="G43" s="50"/>
      <c r="H43" s="50"/>
      <c r="I43" s="50"/>
      <c r="J43" s="50"/>
      <c r="K43" s="50"/>
    </row>
    <row r="44" spans="1:14" ht="15" x14ac:dyDescent="0.3">
      <c r="A44" s="48" t="s">
        <v>164</v>
      </c>
      <c r="B44" s="49"/>
      <c r="C44" s="50"/>
      <c r="D44" s="50"/>
      <c r="E44" s="50"/>
      <c r="F44" s="50"/>
      <c r="G44" s="50"/>
      <c r="H44" s="50"/>
      <c r="I44" s="50"/>
      <c r="J44" s="50"/>
      <c r="K44" s="50"/>
    </row>
    <row r="45" spans="1:14" x14ac:dyDescent="0.3">
      <c r="A45" s="88"/>
      <c r="B45" s="88"/>
    </row>
    <row r="46" spans="1:14" x14ac:dyDescent="0.3">
      <c r="A46" s="67"/>
      <c r="B46" s="67"/>
    </row>
    <row r="47" spans="1:14" x14ac:dyDescent="0.3">
      <c r="A47" s="56"/>
      <c r="B47" s="56"/>
    </row>
    <row r="48" spans="1:14" x14ac:dyDescent="0.3">
      <c r="A48" s="56"/>
      <c r="B48" s="56"/>
      <c r="C48" s="57"/>
      <c r="D48" s="57"/>
      <c r="E48" s="57"/>
      <c r="F48" s="57"/>
      <c r="G48" s="57"/>
      <c r="H48" s="57"/>
      <c r="I48" s="60"/>
      <c r="J48" s="60"/>
      <c r="K48" s="61"/>
    </row>
  </sheetData>
  <mergeCells count="7">
    <mergeCell ref="A41:L41"/>
    <mergeCell ref="A1:L1"/>
    <mergeCell ref="B4:L4"/>
    <mergeCell ref="B13:L13"/>
    <mergeCell ref="B22:L22"/>
    <mergeCell ref="B31:L31"/>
    <mergeCell ref="A39:K3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A18" sqref="A18"/>
    </sheetView>
  </sheetViews>
  <sheetFormatPr defaultRowHeight="14.4" x14ac:dyDescent="0.3"/>
  <cols>
    <col min="1" max="1" width="24" style="31" customWidth="1"/>
    <col min="2" max="9" width="7.6640625" style="31" customWidth="1"/>
    <col min="10" max="256" width="9.109375" style="31"/>
    <col min="257" max="257" width="24" style="31" customWidth="1"/>
    <col min="258" max="265" width="7.6640625" style="31" customWidth="1"/>
    <col min="266" max="512" width="9.109375" style="31"/>
    <col min="513" max="513" width="24" style="31" customWidth="1"/>
    <col min="514" max="521" width="7.6640625" style="31" customWidth="1"/>
    <col min="522" max="768" width="9.109375" style="31"/>
    <col min="769" max="769" width="24" style="31" customWidth="1"/>
    <col min="770" max="777" width="7.6640625" style="31" customWidth="1"/>
    <col min="778" max="1024" width="9.109375" style="31"/>
    <col min="1025" max="1025" width="24" style="31" customWidth="1"/>
    <col min="1026" max="1033" width="7.6640625" style="31" customWidth="1"/>
    <col min="1034" max="1280" width="9.109375" style="31"/>
    <col min="1281" max="1281" width="24" style="31" customWidth="1"/>
    <col min="1282" max="1289" width="7.6640625" style="31" customWidth="1"/>
    <col min="1290" max="1536" width="9.109375" style="31"/>
    <col min="1537" max="1537" width="24" style="31" customWidth="1"/>
    <col min="1538" max="1545" width="7.6640625" style="31" customWidth="1"/>
    <col min="1546" max="1792" width="9.109375" style="31"/>
    <col min="1793" max="1793" width="24" style="31" customWidth="1"/>
    <col min="1794" max="1801" width="7.6640625" style="31" customWidth="1"/>
    <col min="1802" max="2048" width="9.109375" style="31"/>
    <col min="2049" max="2049" width="24" style="31" customWidth="1"/>
    <col min="2050" max="2057" width="7.6640625" style="31" customWidth="1"/>
    <col min="2058" max="2304" width="9.109375" style="31"/>
    <col min="2305" max="2305" width="24" style="31" customWidth="1"/>
    <col min="2306" max="2313" width="7.6640625" style="31" customWidth="1"/>
    <col min="2314" max="2560" width="9.109375" style="31"/>
    <col min="2561" max="2561" width="24" style="31" customWidth="1"/>
    <col min="2562" max="2569" width="7.6640625" style="31" customWidth="1"/>
    <col min="2570" max="2816" width="9.109375" style="31"/>
    <col min="2817" max="2817" width="24" style="31" customWidth="1"/>
    <col min="2818" max="2825" width="7.6640625" style="31" customWidth="1"/>
    <col min="2826" max="3072" width="9.109375" style="31"/>
    <col min="3073" max="3073" width="24" style="31" customWidth="1"/>
    <col min="3074" max="3081" width="7.6640625" style="31" customWidth="1"/>
    <col min="3082" max="3328" width="9.109375" style="31"/>
    <col min="3329" max="3329" width="24" style="31" customWidth="1"/>
    <col min="3330" max="3337" width="7.6640625" style="31" customWidth="1"/>
    <col min="3338" max="3584" width="9.109375" style="31"/>
    <col min="3585" max="3585" width="24" style="31" customWidth="1"/>
    <col min="3586" max="3593" width="7.6640625" style="31" customWidth="1"/>
    <col min="3594" max="3840" width="9.109375" style="31"/>
    <col min="3841" max="3841" width="24" style="31" customWidth="1"/>
    <col min="3842" max="3849" width="7.6640625" style="31" customWidth="1"/>
    <col min="3850" max="4096" width="9.109375" style="31"/>
    <col min="4097" max="4097" width="24" style="31" customWidth="1"/>
    <col min="4098" max="4105" width="7.6640625" style="31" customWidth="1"/>
    <col min="4106" max="4352" width="9.109375" style="31"/>
    <col min="4353" max="4353" width="24" style="31" customWidth="1"/>
    <col min="4354" max="4361" width="7.6640625" style="31" customWidth="1"/>
    <col min="4362" max="4608" width="9.109375" style="31"/>
    <col min="4609" max="4609" width="24" style="31" customWidth="1"/>
    <col min="4610" max="4617" width="7.6640625" style="31" customWidth="1"/>
    <col min="4618" max="4864" width="9.109375" style="31"/>
    <col min="4865" max="4865" width="24" style="31" customWidth="1"/>
    <col min="4866" max="4873" width="7.6640625" style="31" customWidth="1"/>
    <col min="4874" max="5120" width="9.109375" style="31"/>
    <col min="5121" max="5121" width="24" style="31" customWidth="1"/>
    <col min="5122" max="5129" width="7.6640625" style="31" customWidth="1"/>
    <col min="5130" max="5376" width="9.109375" style="31"/>
    <col min="5377" max="5377" width="24" style="31" customWidth="1"/>
    <col min="5378" max="5385" width="7.6640625" style="31" customWidth="1"/>
    <col min="5386" max="5632" width="9.109375" style="31"/>
    <col min="5633" max="5633" width="24" style="31" customWidth="1"/>
    <col min="5634" max="5641" width="7.6640625" style="31" customWidth="1"/>
    <col min="5642" max="5888" width="9.109375" style="31"/>
    <col min="5889" max="5889" width="24" style="31" customWidth="1"/>
    <col min="5890" max="5897" width="7.6640625" style="31" customWidth="1"/>
    <col min="5898" max="6144" width="9.109375" style="31"/>
    <col min="6145" max="6145" width="24" style="31" customWidth="1"/>
    <col min="6146" max="6153" width="7.6640625" style="31" customWidth="1"/>
    <col min="6154" max="6400" width="9.109375" style="31"/>
    <col min="6401" max="6401" width="24" style="31" customWidth="1"/>
    <col min="6402" max="6409" width="7.6640625" style="31" customWidth="1"/>
    <col min="6410" max="6656" width="9.109375" style="31"/>
    <col min="6657" max="6657" width="24" style="31" customWidth="1"/>
    <col min="6658" max="6665" width="7.6640625" style="31" customWidth="1"/>
    <col min="6666" max="6912" width="9.109375" style="31"/>
    <col min="6913" max="6913" width="24" style="31" customWidth="1"/>
    <col min="6914" max="6921" width="7.6640625" style="31" customWidth="1"/>
    <col min="6922" max="7168" width="9.109375" style="31"/>
    <col min="7169" max="7169" width="24" style="31" customWidth="1"/>
    <col min="7170" max="7177" width="7.6640625" style="31" customWidth="1"/>
    <col min="7178" max="7424" width="9.109375" style="31"/>
    <col min="7425" max="7425" width="24" style="31" customWidth="1"/>
    <col min="7426" max="7433" width="7.6640625" style="31" customWidth="1"/>
    <col min="7434" max="7680" width="9.109375" style="31"/>
    <col min="7681" max="7681" width="24" style="31" customWidth="1"/>
    <col min="7682" max="7689" width="7.6640625" style="31" customWidth="1"/>
    <col min="7690" max="7936" width="9.109375" style="31"/>
    <col min="7937" max="7937" width="24" style="31" customWidth="1"/>
    <col min="7938" max="7945" width="7.6640625" style="31" customWidth="1"/>
    <col min="7946" max="8192" width="9.109375" style="31"/>
    <col min="8193" max="8193" width="24" style="31" customWidth="1"/>
    <col min="8194" max="8201" width="7.6640625" style="31" customWidth="1"/>
    <col min="8202" max="8448" width="9.109375" style="31"/>
    <col min="8449" max="8449" width="24" style="31" customWidth="1"/>
    <col min="8450" max="8457" width="7.6640625" style="31" customWidth="1"/>
    <col min="8458" max="8704" width="9.109375" style="31"/>
    <col min="8705" max="8705" width="24" style="31" customWidth="1"/>
    <col min="8706" max="8713" width="7.6640625" style="31" customWidth="1"/>
    <col min="8714" max="8960" width="9.109375" style="31"/>
    <col min="8961" max="8961" width="24" style="31" customWidth="1"/>
    <col min="8962" max="8969" width="7.6640625" style="31" customWidth="1"/>
    <col min="8970" max="9216" width="9.109375" style="31"/>
    <col min="9217" max="9217" width="24" style="31" customWidth="1"/>
    <col min="9218" max="9225" width="7.6640625" style="31" customWidth="1"/>
    <col min="9226" max="9472" width="9.109375" style="31"/>
    <col min="9473" max="9473" width="24" style="31" customWidth="1"/>
    <col min="9474" max="9481" width="7.6640625" style="31" customWidth="1"/>
    <col min="9482" max="9728" width="9.109375" style="31"/>
    <col min="9729" max="9729" width="24" style="31" customWidth="1"/>
    <col min="9730" max="9737" width="7.6640625" style="31" customWidth="1"/>
    <col min="9738" max="9984" width="9.109375" style="31"/>
    <col min="9985" max="9985" width="24" style="31" customWidth="1"/>
    <col min="9986" max="9993" width="7.6640625" style="31" customWidth="1"/>
    <col min="9994" max="10240" width="9.109375" style="31"/>
    <col min="10241" max="10241" width="24" style="31" customWidth="1"/>
    <col min="10242" max="10249" width="7.6640625" style="31" customWidth="1"/>
    <col min="10250" max="10496" width="9.109375" style="31"/>
    <col min="10497" max="10497" width="24" style="31" customWidth="1"/>
    <col min="10498" max="10505" width="7.6640625" style="31" customWidth="1"/>
    <col min="10506" max="10752" width="9.109375" style="31"/>
    <col min="10753" max="10753" width="24" style="31" customWidth="1"/>
    <col min="10754" max="10761" width="7.6640625" style="31" customWidth="1"/>
    <col min="10762" max="11008" width="9.109375" style="31"/>
    <col min="11009" max="11009" width="24" style="31" customWidth="1"/>
    <col min="11010" max="11017" width="7.6640625" style="31" customWidth="1"/>
    <col min="11018" max="11264" width="9.109375" style="31"/>
    <col min="11265" max="11265" width="24" style="31" customWidth="1"/>
    <col min="11266" max="11273" width="7.6640625" style="31" customWidth="1"/>
    <col min="11274" max="11520" width="9.109375" style="31"/>
    <col min="11521" max="11521" width="24" style="31" customWidth="1"/>
    <col min="11522" max="11529" width="7.6640625" style="31" customWidth="1"/>
    <col min="11530" max="11776" width="9.109375" style="31"/>
    <col min="11777" max="11777" width="24" style="31" customWidth="1"/>
    <col min="11778" max="11785" width="7.6640625" style="31" customWidth="1"/>
    <col min="11786" max="12032" width="9.109375" style="31"/>
    <col min="12033" max="12033" width="24" style="31" customWidth="1"/>
    <col min="12034" max="12041" width="7.6640625" style="31" customWidth="1"/>
    <col min="12042" max="12288" width="9.109375" style="31"/>
    <col min="12289" max="12289" width="24" style="31" customWidth="1"/>
    <col min="12290" max="12297" width="7.6640625" style="31" customWidth="1"/>
    <col min="12298" max="12544" width="9.109375" style="31"/>
    <col min="12545" max="12545" width="24" style="31" customWidth="1"/>
    <col min="12546" max="12553" width="7.6640625" style="31" customWidth="1"/>
    <col min="12554" max="12800" width="9.109375" style="31"/>
    <col min="12801" max="12801" width="24" style="31" customWidth="1"/>
    <col min="12802" max="12809" width="7.6640625" style="31" customWidth="1"/>
    <col min="12810" max="13056" width="9.109375" style="31"/>
    <col min="13057" max="13057" width="24" style="31" customWidth="1"/>
    <col min="13058" max="13065" width="7.6640625" style="31" customWidth="1"/>
    <col min="13066" max="13312" width="9.109375" style="31"/>
    <col min="13313" max="13313" width="24" style="31" customWidth="1"/>
    <col min="13314" max="13321" width="7.6640625" style="31" customWidth="1"/>
    <col min="13322" max="13568" width="9.109375" style="31"/>
    <col min="13569" max="13569" width="24" style="31" customWidth="1"/>
    <col min="13570" max="13577" width="7.6640625" style="31" customWidth="1"/>
    <col min="13578" max="13824" width="9.109375" style="31"/>
    <col min="13825" max="13825" width="24" style="31" customWidth="1"/>
    <col min="13826" max="13833" width="7.6640625" style="31" customWidth="1"/>
    <col min="13834" max="14080" width="9.109375" style="31"/>
    <col min="14081" max="14081" width="24" style="31" customWidth="1"/>
    <col min="14082" max="14089" width="7.6640625" style="31" customWidth="1"/>
    <col min="14090" max="14336" width="9.109375" style="31"/>
    <col min="14337" max="14337" width="24" style="31" customWidth="1"/>
    <col min="14338" max="14345" width="7.6640625" style="31" customWidth="1"/>
    <col min="14346" max="14592" width="9.109375" style="31"/>
    <col min="14593" max="14593" width="24" style="31" customWidth="1"/>
    <col min="14594" max="14601" width="7.6640625" style="31" customWidth="1"/>
    <col min="14602" max="14848" width="9.109375" style="31"/>
    <col min="14849" max="14849" width="24" style="31" customWidth="1"/>
    <col min="14850" max="14857" width="7.6640625" style="31" customWidth="1"/>
    <col min="14858" max="15104" width="9.109375" style="31"/>
    <col min="15105" max="15105" width="24" style="31" customWidth="1"/>
    <col min="15106" max="15113" width="7.6640625" style="31" customWidth="1"/>
    <col min="15114" max="15360" width="9.109375" style="31"/>
    <col min="15361" max="15361" width="24" style="31" customWidth="1"/>
    <col min="15362" max="15369" width="7.6640625" style="31" customWidth="1"/>
    <col min="15370" max="15616" width="9.109375" style="31"/>
    <col min="15617" max="15617" width="24" style="31" customWidth="1"/>
    <col min="15618" max="15625" width="7.6640625" style="31" customWidth="1"/>
    <col min="15626" max="15872" width="9.109375" style="31"/>
    <col min="15873" max="15873" width="24" style="31" customWidth="1"/>
    <col min="15874" max="15881" width="7.6640625" style="31" customWidth="1"/>
    <col min="15882" max="16128" width="9.109375" style="31"/>
    <col min="16129" max="16129" width="24" style="31" customWidth="1"/>
    <col min="16130" max="16137" width="7.6640625" style="31" customWidth="1"/>
    <col min="16138" max="16384" width="9.109375" style="31"/>
  </cols>
  <sheetData>
    <row r="1" spans="1:9" ht="15" thickBot="1" x14ac:dyDescent="0.35">
      <c r="A1" s="120" t="s">
        <v>81</v>
      </c>
      <c r="B1" s="120"/>
      <c r="C1" s="120"/>
      <c r="D1" s="120"/>
      <c r="E1" s="120"/>
      <c r="F1" s="120"/>
      <c r="G1" s="120"/>
      <c r="H1" s="120"/>
      <c r="I1" s="120"/>
    </row>
    <row r="2" spans="1:9" x14ac:dyDescent="0.3">
      <c r="A2" s="32" t="s">
        <v>82</v>
      </c>
      <c r="B2" s="35">
        <v>1973</v>
      </c>
      <c r="C2" s="35">
        <v>1980</v>
      </c>
      <c r="D2" s="35">
        <v>1987</v>
      </c>
      <c r="E2" s="35">
        <v>1992</v>
      </c>
      <c r="F2" s="35">
        <v>1997</v>
      </c>
      <c r="G2" s="35">
        <v>2002</v>
      </c>
      <c r="H2" s="35">
        <v>2007</v>
      </c>
      <c r="I2" s="35">
        <v>2012</v>
      </c>
    </row>
    <row r="3" spans="1:9" x14ac:dyDescent="0.3">
      <c r="A3" s="36"/>
      <c r="B3" s="90"/>
      <c r="C3" s="90"/>
      <c r="D3" s="90"/>
      <c r="E3" s="90"/>
      <c r="F3" s="90"/>
      <c r="G3" s="90"/>
    </row>
    <row r="4" spans="1:9" x14ac:dyDescent="0.3">
      <c r="A4" s="89" t="s">
        <v>165</v>
      </c>
      <c r="B4" s="90">
        <v>876</v>
      </c>
      <c r="C4" s="91"/>
      <c r="D4" s="91"/>
      <c r="E4" s="90">
        <v>292</v>
      </c>
      <c r="F4" s="90">
        <v>255</v>
      </c>
      <c r="G4" s="90">
        <v>125</v>
      </c>
      <c r="H4" s="90">
        <v>123</v>
      </c>
      <c r="I4" s="90"/>
    </row>
    <row r="5" spans="1:9" x14ac:dyDescent="0.3">
      <c r="A5" s="72" t="s">
        <v>83</v>
      </c>
      <c r="B5" s="91" t="s">
        <v>84</v>
      </c>
      <c r="C5" s="91" t="s">
        <v>85</v>
      </c>
      <c r="D5" s="91" t="s">
        <v>86</v>
      </c>
      <c r="E5" s="91" t="s">
        <v>87</v>
      </c>
      <c r="F5" s="91" t="s">
        <v>88</v>
      </c>
      <c r="G5" s="91" t="s">
        <v>89</v>
      </c>
      <c r="H5" s="91" t="s">
        <v>90</v>
      </c>
      <c r="I5" s="91" t="s">
        <v>91</v>
      </c>
    </row>
    <row r="6" spans="1:9" x14ac:dyDescent="0.3">
      <c r="A6" s="89" t="s">
        <v>92</v>
      </c>
      <c r="B6" s="90">
        <v>170</v>
      </c>
      <c r="C6" s="90">
        <v>95</v>
      </c>
      <c r="D6" s="90">
        <v>69</v>
      </c>
      <c r="E6" s="90">
        <v>48</v>
      </c>
      <c r="F6" s="90">
        <v>36</v>
      </c>
      <c r="G6" s="90">
        <v>25</v>
      </c>
      <c r="H6" s="90">
        <v>24</v>
      </c>
      <c r="I6" s="90">
        <v>24</v>
      </c>
    </row>
    <row r="7" spans="1:9" x14ac:dyDescent="0.3">
      <c r="A7" s="89" t="s">
        <v>93</v>
      </c>
      <c r="B7" s="91" t="s">
        <v>166</v>
      </c>
      <c r="C7" s="90">
        <v>122</v>
      </c>
      <c r="D7" s="91" t="s">
        <v>167</v>
      </c>
      <c r="E7" s="90">
        <v>52</v>
      </c>
      <c r="F7" s="90">
        <v>43</v>
      </c>
      <c r="G7" s="90">
        <v>43</v>
      </c>
      <c r="H7" s="90">
        <v>39</v>
      </c>
      <c r="I7" s="90">
        <v>35</v>
      </c>
    </row>
    <row r="8" spans="1:9" x14ac:dyDescent="0.3">
      <c r="A8" s="89" t="s">
        <v>94</v>
      </c>
      <c r="B8" s="91" t="s">
        <v>168</v>
      </c>
      <c r="C8" s="91" t="s">
        <v>169</v>
      </c>
      <c r="D8" s="91" t="s">
        <v>170</v>
      </c>
      <c r="E8" s="90">
        <v>80</v>
      </c>
      <c r="F8" s="90">
        <v>61</v>
      </c>
      <c r="G8" s="90">
        <v>48</v>
      </c>
      <c r="H8" s="90">
        <v>34</v>
      </c>
      <c r="I8" s="90">
        <v>32</v>
      </c>
    </row>
    <row r="9" spans="1:9" x14ac:dyDescent="0.3">
      <c r="A9" s="89" t="s">
        <v>95</v>
      </c>
      <c r="B9" s="91"/>
      <c r="C9" s="91"/>
      <c r="D9" s="91"/>
      <c r="E9" s="90">
        <v>46</v>
      </c>
      <c r="F9" s="90">
        <v>30</v>
      </c>
      <c r="G9" s="90">
        <v>21</v>
      </c>
      <c r="H9" s="90">
        <v>17</v>
      </c>
      <c r="I9" s="90">
        <v>17</v>
      </c>
    </row>
    <row r="10" spans="1:9" x14ac:dyDescent="0.3">
      <c r="A10" s="89" t="s">
        <v>96</v>
      </c>
      <c r="B10" s="91"/>
      <c r="C10" s="91"/>
      <c r="D10" s="91"/>
      <c r="E10" s="91"/>
      <c r="F10" s="91"/>
      <c r="G10" s="90">
        <v>18</v>
      </c>
      <c r="H10" s="90">
        <v>18</v>
      </c>
      <c r="I10" s="90">
        <v>18</v>
      </c>
    </row>
    <row r="11" spans="1:9" x14ac:dyDescent="0.3">
      <c r="A11" s="89" t="s">
        <v>97</v>
      </c>
      <c r="B11" s="90">
        <v>142</v>
      </c>
      <c r="C11" s="90">
        <v>123</v>
      </c>
      <c r="D11" s="90">
        <v>92</v>
      </c>
      <c r="E11" s="90">
        <v>75</v>
      </c>
      <c r="F11" s="90">
        <v>54</v>
      </c>
      <c r="G11" s="90">
        <v>42</v>
      </c>
      <c r="H11" s="90">
        <v>49</v>
      </c>
      <c r="I11" s="90">
        <v>49</v>
      </c>
    </row>
    <row r="12" spans="1:9" x14ac:dyDescent="0.3">
      <c r="A12" s="89" t="s">
        <v>171</v>
      </c>
      <c r="B12" s="90">
        <v>60</v>
      </c>
      <c r="C12" s="90">
        <v>44</v>
      </c>
      <c r="D12" s="90">
        <v>32</v>
      </c>
      <c r="E12" s="90">
        <v>25</v>
      </c>
      <c r="F12" s="90">
        <v>14</v>
      </c>
      <c r="G12" s="90">
        <v>15</v>
      </c>
      <c r="H12" s="90">
        <v>11</v>
      </c>
      <c r="I12" s="90">
        <v>15</v>
      </c>
    </row>
    <row r="13" spans="1:9" x14ac:dyDescent="0.3">
      <c r="A13" s="89" t="s">
        <v>98</v>
      </c>
      <c r="B13" s="90">
        <v>44</v>
      </c>
      <c r="C13" s="90">
        <v>49</v>
      </c>
      <c r="D13" s="90">
        <v>42</v>
      </c>
      <c r="E13" s="90">
        <v>37</v>
      </c>
      <c r="F13" s="90">
        <v>22</v>
      </c>
      <c r="G13" s="90">
        <v>20</v>
      </c>
      <c r="H13" s="90">
        <v>11</v>
      </c>
      <c r="I13" s="90">
        <v>8</v>
      </c>
    </row>
    <row r="14" spans="1:9" x14ac:dyDescent="0.3">
      <c r="A14" s="72" t="s">
        <v>99</v>
      </c>
      <c r="B14" s="90">
        <v>71</v>
      </c>
      <c r="C14" s="90">
        <v>73</v>
      </c>
      <c r="D14" s="90">
        <v>61</v>
      </c>
      <c r="E14" s="91" t="s">
        <v>172</v>
      </c>
      <c r="F14" s="91" t="s">
        <v>173</v>
      </c>
      <c r="G14" s="91" t="s">
        <v>174</v>
      </c>
      <c r="H14" s="91" t="s">
        <v>175</v>
      </c>
      <c r="I14" s="91" t="s">
        <v>176</v>
      </c>
    </row>
    <row r="15" spans="1:9" x14ac:dyDescent="0.3">
      <c r="A15" s="89" t="s">
        <v>100</v>
      </c>
      <c r="B15" s="91"/>
      <c r="C15" s="91"/>
      <c r="D15" s="91"/>
      <c r="E15" s="90">
        <v>40</v>
      </c>
      <c r="F15" s="90">
        <v>40</v>
      </c>
      <c r="G15" s="90">
        <v>28</v>
      </c>
      <c r="H15" s="90">
        <v>24</v>
      </c>
      <c r="I15" s="90">
        <v>24</v>
      </c>
    </row>
    <row r="16" spans="1:9" x14ac:dyDescent="0.3">
      <c r="A16" s="89" t="s">
        <v>177</v>
      </c>
      <c r="B16" s="34"/>
      <c r="C16" s="35">
        <v>40</v>
      </c>
      <c r="D16" s="35">
        <v>70</v>
      </c>
      <c r="E16" s="35">
        <v>56</v>
      </c>
      <c r="F16" s="35">
        <v>42</v>
      </c>
      <c r="G16" s="35">
        <v>18</v>
      </c>
      <c r="H16" s="35">
        <v>26</v>
      </c>
      <c r="I16" s="35">
        <v>47</v>
      </c>
    </row>
    <row r="17" spans="1:9" x14ac:dyDescent="0.3">
      <c r="A17" s="32" t="s">
        <v>178</v>
      </c>
      <c r="B17" s="35">
        <v>894</v>
      </c>
      <c r="C17" s="35">
        <v>698</v>
      </c>
      <c r="D17" s="35">
        <v>508</v>
      </c>
      <c r="E17" s="35">
        <v>381</v>
      </c>
      <c r="F17" s="35">
        <v>295</v>
      </c>
      <c r="G17" s="35">
        <v>211</v>
      </c>
      <c r="H17" s="35">
        <v>193</v>
      </c>
      <c r="I17" s="35">
        <v>184</v>
      </c>
    </row>
    <row r="18" spans="1:9" ht="15" x14ac:dyDescent="0.3">
      <c r="A18" s="92" t="s">
        <v>179</v>
      </c>
      <c r="B18" s="93"/>
      <c r="C18" s="93"/>
      <c r="D18" s="93"/>
      <c r="E18" s="93"/>
      <c r="F18" s="93"/>
      <c r="G18" s="93"/>
      <c r="H18" s="93"/>
    </row>
    <row r="19" spans="1:9" ht="15" x14ac:dyDescent="0.3">
      <c r="A19" s="54" t="s">
        <v>180</v>
      </c>
      <c r="B19" s="94"/>
      <c r="C19" s="94"/>
      <c r="D19" s="94"/>
      <c r="E19" s="94"/>
      <c r="F19" s="94"/>
      <c r="G19" s="94"/>
      <c r="H19" s="94"/>
    </row>
    <row r="20" spans="1:9" ht="15" x14ac:dyDescent="0.3">
      <c r="A20" s="54" t="s">
        <v>181</v>
      </c>
      <c r="B20" s="94"/>
      <c r="C20" s="94"/>
      <c r="D20" s="94"/>
      <c r="E20" s="94"/>
      <c r="F20" s="94"/>
      <c r="G20" s="94"/>
      <c r="H20" s="94"/>
    </row>
    <row r="21" spans="1:9" ht="15" x14ac:dyDescent="0.3">
      <c r="A21" s="54" t="s">
        <v>182</v>
      </c>
      <c r="B21" s="94"/>
      <c r="C21" s="94"/>
      <c r="D21" s="94"/>
      <c r="E21" s="94"/>
      <c r="F21" s="94"/>
      <c r="G21" s="94"/>
      <c r="H21" s="94"/>
    </row>
    <row r="22" spans="1:9" ht="15" x14ac:dyDescent="0.3">
      <c r="A22" s="54" t="s">
        <v>183</v>
      </c>
      <c r="B22" s="94"/>
      <c r="C22" s="94"/>
      <c r="D22" s="94"/>
      <c r="E22" s="94"/>
      <c r="F22" s="94"/>
      <c r="G22" s="94"/>
      <c r="H22" s="94"/>
    </row>
    <row r="23" spans="1:9" ht="15" x14ac:dyDescent="0.3">
      <c r="A23" s="54" t="s">
        <v>184</v>
      </c>
      <c r="B23" s="94"/>
      <c r="C23" s="94"/>
      <c r="D23" s="94"/>
      <c r="E23" s="94"/>
      <c r="F23" s="94"/>
      <c r="G23" s="94"/>
      <c r="H23" s="94"/>
    </row>
    <row r="24" spans="1:9" ht="15" x14ac:dyDescent="0.3">
      <c r="A24" s="54" t="s">
        <v>185</v>
      </c>
      <c r="B24" s="94"/>
      <c r="C24" s="94"/>
      <c r="D24" s="94"/>
      <c r="E24" s="94"/>
      <c r="F24" s="94"/>
      <c r="G24" s="94"/>
      <c r="H24" s="94"/>
    </row>
    <row r="25" spans="1:9" ht="15" x14ac:dyDescent="0.3">
      <c r="A25" s="54" t="s">
        <v>186</v>
      </c>
      <c r="B25" s="94"/>
      <c r="C25" s="94"/>
      <c r="D25" s="94"/>
      <c r="E25" s="94"/>
      <c r="F25" s="94"/>
      <c r="G25" s="94"/>
      <c r="H25" s="94"/>
    </row>
    <row r="26" spans="1:9" ht="15" x14ac:dyDescent="0.3">
      <c r="A26" s="54" t="s">
        <v>187</v>
      </c>
      <c r="B26" s="95"/>
      <c r="C26" s="95"/>
      <c r="D26" s="95"/>
      <c r="E26" s="95"/>
      <c r="F26" s="95"/>
      <c r="G26" s="95"/>
      <c r="H26" s="71"/>
    </row>
    <row r="27" spans="1:9" x14ac:dyDescent="0.3">
      <c r="A27" s="95"/>
      <c r="B27" s="95"/>
      <c r="C27" s="95"/>
      <c r="D27" s="95"/>
      <c r="E27" s="95"/>
      <c r="F27" s="95"/>
      <c r="G27" s="95"/>
    </row>
    <row r="28" spans="1:9" x14ac:dyDescent="0.3">
      <c r="A28" s="67"/>
      <c r="F28" s="95"/>
      <c r="G28" s="95"/>
    </row>
    <row r="29" spans="1:9" x14ac:dyDescent="0.3">
      <c r="A29" s="56"/>
      <c r="F29" s="57"/>
      <c r="G29" s="58"/>
    </row>
    <row r="30" spans="1:9" x14ac:dyDescent="0.3">
      <c r="A30" s="56"/>
      <c r="B30" s="57"/>
      <c r="C30" s="57"/>
      <c r="D30" s="57"/>
      <c r="G30" s="66"/>
      <c r="H30" s="61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sqref="A1:XFD1048576"/>
    </sheetView>
  </sheetViews>
  <sheetFormatPr defaultRowHeight="14.4" x14ac:dyDescent="0.3"/>
  <cols>
    <col min="1" max="1" width="18.33203125" style="31" customWidth="1"/>
    <col min="2" max="2" width="11.33203125" style="31" bestFit="1" customWidth="1"/>
    <col min="3" max="3" width="2.6640625" style="31" customWidth="1"/>
    <col min="4" max="4" width="13.88671875" style="31" bestFit="1" customWidth="1"/>
    <col min="5" max="5" width="2.6640625" style="31" customWidth="1"/>
    <col min="6" max="6" width="10.5546875" style="31" bestFit="1" customWidth="1"/>
    <col min="7" max="256" width="9.109375" style="31"/>
    <col min="257" max="257" width="18.33203125" style="31" customWidth="1"/>
    <col min="258" max="258" width="11.33203125" style="31" bestFit="1" customWidth="1"/>
    <col min="259" max="259" width="2.6640625" style="31" customWidth="1"/>
    <col min="260" max="260" width="13.88671875" style="31" bestFit="1" customWidth="1"/>
    <col min="261" max="261" width="2.6640625" style="31" customWidth="1"/>
    <col min="262" max="262" width="10.5546875" style="31" bestFit="1" customWidth="1"/>
    <col min="263" max="512" width="9.109375" style="31"/>
    <col min="513" max="513" width="18.33203125" style="31" customWidth="1"/>
    <col min="514" max="514" width="11.33203125" style="31" bestFit="1" customWidth="1"/>
    <col min="515" max="515" width="2.6640625" style="31" customWidth="1"/>
    <col min="516" max="516" width="13.88671875" style="31" bestFit="1" customWidth="1"/>
    <col min="517" max="517" width="2.6640625" style="31" customWidth="1"/>
    <col min="518" max="518" width="10.5546875" style="31" bestFit="1" customWidth="1"/>
    <col min="519" max="768" width="9.109375" style="31"/>
    <col min="769" max="769" width="18.33203125" style="31" customWidth="1"/>
    <col min="770" max="770" width="11.33203125" style="31" bestFit="1" customWidth="1"/>
    <col min="771" max="771" width="2.6640625" style="31" customWidth="1"/>
    <col min="772" max="772" width="13.88671875" style="31" bestFit="1" customWidth="1"/>
    <col min="773" max="773" width="2.6640625" style="31" customWidth="1"/>
    <col min="774" max="774" width="10.5546875" style="31" bestFit="1" customWidth="1"/>
    <col min="775" max="1024" width="9.109375" style="31"/>
    <col min="1025" max="1025" width="18.33203125" style="31" customWidth="1"/>
    <col min="1026" max="1026" width="11.33203125" style="31" bestFit="1" customWidth="1"/>
    <col min="1027" max="1027" width="2.6640625" style="31" customWidth="1"/>
    <col min="1028" max="1028" width="13.88671875" style="31" bestFit="1" customWidth="1"/>
    <col min="1029" max="1029" width="2.6640625" style="31" customWidth="1"/>
    <col min="1030" max="1030" width="10.5546875" style="31" bestFit="1" customWidth="1"/>
    <col min="1031" max="1280" width="9.109375" style="31"/>
    <col min="1281" max="1281" width="18.33203125" style="31" customWidth="1"/>
    <col min="1282" max="1282" width="11.33203125" style="31" bestFit="1" customWidth="1"/>
    <col min="1283" max="1283" width="2.6640625" style="31" customWidth="1"/>
    <col min="1284" max="1284" width="13.88671875" style="31" bestFit="1" customWidth="1"/>
    <col min="1285" max="1285" width="2.6640625" style="31" customWidth="1"/>
    <col min="1286" max="1286" width="10.5546875" style="31" bestFit="1" customWidth="1"/>
    <col min="1287" max="1536" width="9.109375" style="31"/>
    <col min="1537" max="1537" width="18.33203125" style="31" customWidth="1"/>
    <col min="1538" max="1538" width="11.33203125" style="31" bestFit="1" customWidth="1"/>
    <col min="1539" max="1539" width="2.6640625" style="31" customWidth="1"/>
    <col min="1540" max="1540" width="13.88671875" style="31" bestFit="1" customWidth="1"/>
    <col min="1541" max="1541" width="2.6640625" style="31" customWidth="1"/>
    <col min="1542" max="1542" width="10.5546875" style="31" bestFit="1" customWidth="1"/>
    <col min="1543" max="1792" width="9.109375" style="31"/>
    <col min="1793" max="1793" width="18.33203125" style="31" customWidth="1"/>
    <col min="1794" max="1794" width="11.33203125" style="31" bestFit="1" customWidth="1"/>
    <col min="1795" max="1795" width="2.6640625" style="31" customWidth="1"/>
    <col min="1796" max="1796" width="13.88671875" style="31" bestFit="1" customWidth="1"/>
    <col min="1797" max="1797" width="2.6640625" style="31" customWidth="1"/>
    <col min="1798" max="1798" width="10.5546875" style="31" bestFit="1" customWidth="1"/>
    <col min="1799" max="2048" width="9.109375" style="31"/>
    <col min="2049" max="2049" width="18.33203125" style="31" customWidth="1"/>
    <col min="2050" max="2050" width="11.33203125" style="31" bestFit="1" customWidth="1"/>
    <col min="2051" max="2051" width="2.6640625" style="31" customWidth="1"/>
    <col min="2052" max="2052" width="13.88671875" style="31" bestFit="1" customWidth="1"/>
    <col min="2053" max="2053" width="2.6640625" style="31" customWidth="1"/>
    <col min="2054" max="2054" width="10.5546875" style="31" bestFit="1" customWidth="1"/>
    <col min="2055" max="2304" width="9.109375" style="31"/>
    <col min="2305" max="2305" width="18.33203125" style="31" customWidth="1"/>
    <col min="2306" max="2306" width="11.33203125" style="31" bestFit="1" customWidth="1"/>
    <col min="2307" max="2307" width="2.6640625" style="31" customWidth="1"/>
    <col min="2308" max="2308" width="13.88671875" style="31" bestFit="1" customWidth="1"/>
    <col min="2309" max="2309" width="2.6640625" style="31" customWidth="1"/>
    <col min="2310" max="2310" width="10.5546875" style="31" bestFit="1" customWidth="1"/>
    <col min="2311" max="2560" width="9.109375" style="31"/>
    <col min="2561" max="2561" width="18.33203125" style="31" customWidth="1"/>
    <col min="2562" max="2562" width="11.33203125" style="31" bestFit="1" customWidth="1"/>
    <col min="2563" max="2563" width="2.6640625" style="31" customWidth="1"/>
    <col min="2564" max="2564" width="13.88671875" style="31" bestFit="1" customWidth="1"/>
    <col min="2565" max="2565" width="2.6640625" style="31" customWidth="1"/>
    <col min="2566" max="2566" width="10.5546875" style="31" bestFit="1" customWidth="1"/>
    <col min="2567" max="2816" width="9.109375" style="31"/>
    <col min="2817" max="2817" width="18.33203125" style="31" customWidth="1"/>
    <col min="2818" max="2818" width="11.33203125" style="31" bestFit="1" customWidth="1"/>
    <col min="2819" max="2819" width="2.6640625" style="31" customWidth="1"/>
    <col min="2820" max="2820" width="13.88671875" style="31" bestFit="1" customWidth="1"/>
    <col min="2821" max="2821" width="2.6640625" style="31" customWidth="1"/>
    <col min="2822" max="2822" width="10.5546875" style="31" bestFit="1" customWidth="1"/>
    <col min="2823" max="3072" width="9.109375" style="31"/>
    <col min="3073" max="3073" width="18.33203125" style="31" customWidth="1"/>
    <col min="3074" max="3074" width="11.33203125" style="31" bestFit="1" customWidth="1"/>
    <col min="3075" max="3075" width="2.6640625" style="31" customWidth="1"/>
    <col min="3076" max="3076" width="13.88671875" style="31" bestFit="1" customWidth="1"/>
    <col min="3077" max="3077" width="2.6640625" style="31" customWidth="1"/>
    <col min="3078" max="3078" width="10.5546875" style="31" bestFit="1" customWidth="1"/>
    <col min="3079" max="3328" width="9.109375" style="31"/>
    <col min="3329" max="3329" width="18.33203125" style="31" customWidth="1"/>
    <col min="3330" max="3330" width="11.33203125" style="31" bestFit="1" customWidth="1"/>
    <col min="3331" max="3331" width="2.6640625" style="31" customWidth="1"/>
    <col min="3332" max="3332" width="13.88671875" style="31" bestFit="1" customWidth="1"/>
    <col min="3333" max="3333" width="2.6640625" style="31" customWidth="1"/>
    <col min="3334" max="3334" width="10.5546875" style="31" bestFit="1" customWidth="1"/>
    <col min="3335" max="3584" width="9.109375" style="31"/>
    <col min="3585" max="3585" width="18.33203125" style="31" customWidth="1"/>
    <col min="3586" max="3586" width="11.33203125" style="31" bestFit="1" customWidth="1"/>
    <col min="3587" max="3587" width="2.6640625" style="31" customWidth="1"/>
    <col min="3588" max="3588" width="13.88671875" style="31" bestFit="1" customWidth="1"/>
    <col min="3589" max="3589" width="2.6640625" style="31" customWidth="1"/>
    <col min="3590" max="3590" width="10.5546875" style="31" bestFit="1" customWidth="1"/>
    <col min="3591" max="3840" width="9.109375" style="31"/>
    <col min="3841" max="3841" width="18.33203125" style="31" customWidth="1"/>
    <col min="3842" max="3842" width="11.33203125" style="31" bestFit="1" customWidth="1"/>
    <col min="3843" max="3843" width="2.6640625" style="31" customWidth="1"/>
    <col min="3844" max="3844" width="13.88671875" style="31" bestFit="1" customWidth="1"/>
    <col min="3845" max="3845" width="2.6640625" style="31" customWidth="1"/>
    <col min="3846" max="3846" width="10.5546875" style="31" bestFit="1" customWidth="1"/>
    <col min="3847" max="4096" width="9.109375" style="31"/>
    <col min="4097" max="4097" width="18.33203125" style="31" customWidth="1"/>
    <col min="4098" max="4098" width="11.33203125" style="31" bestFit="1" customWidth="1"/>
    <col min="4099" max="4099" width="2.6640625" style="31" customWidth="1"/>
    <col min="4100" max="4100" width="13.88671875" style="31" bestFit="1" customWidth="1"/>
    <col min="4101" max="4101" width="2.6640625" style="31" customWidth="1"/>
    <col min="4102" max="4102" width="10.5546875" style="31" bestFit="1" customWidth="1"/>
    <col min="4103" max="4352" width="9.109375" style="31"/>
    <col min="4353" max="4353" width="18.33203125" style="31" customWidth="1"/>
    <col min="4354" max="4354" width="11.33203125" style="31" bestFit="1" customWidth="1"/>
    <col min="4355" max="4355" width="2.6640625" style="31" customWidth="1"/>
    <col min="4356" max="4356" width="13.88671875" style="31" bestFit="1" customWidth="1"/>
    <col min="4357" max="4357" width="2.6640625" style="31" customWidth="1"/>
    <col min="4358" max="4358" width="10.5546875" style="31" bestFit="1" customWidth="1"/>
    <col min="4359" max="4608" width="9.109375" style="31"/>
    <col min="4609" max="4609" width="18.33203125" style="31" customWidth="1"/>
    <col min="4610" max="4610" width="11.33203125" style="31" bestFit="1" customWidth="1"/>
    <col min="4611" max="4611" width="2.6640625" style="31" customWidth="1"/>
    <col min="4612" max="4612" width="13.88671875" style="31" bestFit="1" customWidth="1"/>
    <col min="4613" max="4613" width="2.6640625" style="31" customWidth="1"/>
    <col min="4614" max="4614" width="10.5546875" style="31" bestFit="1" customWidth="1"/>
    <col min="4615" max="4864" width="9.109375" style="31"/>
    <col min="4865" max="4865" width="18.33203125" style="31" customWidth="1"/>
    <col min="4866" max="4866" width="11.33203125" style="31" bestFit="1" customWidth="1"/>
    <col min="4867" max="4867" width="2.6640625" style="31" customWidth="1"/>
    <col min="4868" max="4868" width="13.88671875" style="31" bestFit="1" customWidth="1"/>
    <col min="4869" max="4869" width="2.6640625" style="31" customWidth="1"/>
    <col min="4870" max="4870" width="10.5546875" style="31" bestFit="1" customWidth="1"/>
    <col min="4871" max="5120" width="9.109375" style="31"/>
    <col min="5121" max="5121" width="18.33203125" style="31" customWidth="1"/>
    <col min="5122" max="5122" width="11.33203125" style="31" bestFit="1" customWidth="1"/>
    <col min="5123" max="5123" width="2.6640625" style="31" customWidth="1"/>
    <col min="5124" max="5124" width="13.88671875" style="31" bestFit="1" customWidth="1"/>
    <col min="5125" max="5125" width="2.6640625" style="31" customWidth="1"/>
    <col min="5126" max="5126" width="10.5546875" style="31" bestFit="1" customWidth="1"/>
    <col min="5127" max="5376" width="9.109375" style="31"/>
    <col min="5377" max="5377" width="18.33203125" style="31" customWidth="1"/>
    <col min="5378" max="5378" width="11.33203125" style="31" bestFit="1" customWidth="1"/>
    <col min="5379" max="5379" width="2.6640625" style="31" customWidth="1"/>
    <col min="5380" max="5380" width="13.88671875" style="31" bestFit="1" customWidth="1"/>
    <col min="5381" max="5381" width="2.6640625" style="31" customWidth="1"/>
    <col min="5382" max="5382" width="10.5546875" style="31" bestFit="1" customWidth="1"/>
    <col min="5383" max="5632" width="9.109375" style="31"/>
    <col min="5633" max="5633" width="18.33203125" style="31" customWidth="1"/>
    <col min="5634" max="5634" width="11.33203125" style="31" bestFit="1" customWidth="1"/>
    <col min="5635" max="5635" width="2.6640625" style="31" customWidth="1"/>
    <col min="5636" max="5636" width="13.88671875" style="31" bestFit="1" customWidth="1"/>
    <col min="5637" max="5637" width="2.6640625" style="31" customWidth="1"/>
    <col min="5638" max="5638" width="10.5546875" style="31" bestFit="1" customWidth="1"/>
    <col min="5639" max="5888" width="9.109375" style="31"/>
    <col min="5889" max="5889" width="18.33203125" style="31" customWidth="1"/>
    <col min="5890" max="5890" width="11.33203125" style="31" bestFit="1" customWidth="1"/>
    <col min="5891" max="5891" width="2.6640625" style="31" customWidth="1"/>
    <col min="5892" max="5892" width="13.88671875" style="31" bestFit="1" customWidth="1"/>
    <col min="5893" max="5893" width="2.6640625" style="31" customWidth="1"/>
    <col min="5894" max="5894" width="10.5546875" style="31" bestFit="1" customWidth="1"/>
    <col min="5895" max="6144" width="9.109375" style="31"/>
    <col min="6145" max="6145" width="18.33203125" style="31" customWidth="1"/>
    <col min="6146" max="6146" width="11.33203125" style="31" bestFit="1" customWidth="1"/>
    <col min="6147" max="6147" width="2.6640625" style="31" customWidth="1"/>
    <col min="6148" max="6148" width="13.88671875" style="31" bestFit="1" customWidth="1"/>
    <col min="6149" max="6149" width="2.6640625" style="31" customWidth="1"/>
    <col min="6150" max="6150" width="10.5546875" style="31" bestFit="1" customWidth="1"/>
    <col min="6151" max="6400" width="9.109375" style="31"/>
    <col min="6401" max="6401" width="18.33203125" style="31" customWidth="1"/>
    <col min="6402" max="6402" width="11.33203125" style="31" bestFit="1" customWidth="1"/>
    <col min="6403" max="6403" width="2.6640625" style="31" customWidth="1"/>
    <col min="6404" max="6404" width="13.88671875" style="31" bestFit="1" customWidth="1"/>
    <col min="6405" max="6405" width="2.6640625" style="31" customWidth="1"/>
    <col min="6406" max="6406" width="10.5546875" style="31" bestFit="1" customWidth="1"/>
    <col min="6407" max="6656" width="9.109375" style="31"/>
    <col min="6657" max="6657" width="18.33203125" style="31" customWidth="1"/>
    <col min="6658" max="6658" width="11.33203125" style="31" bestFit="1" customWidth="1"/>
    <col min="6659" max="6659" width="2.6640625" style="31" customWidth="1"/>
    <col min="6660" max="6660" width="13.88671875" style="31" bestFit="1" customWidth="1"/>
    <col min="6661" max="6661" width="2.6640625" style="31" customWidth="1"/>
    <col min="6662" max="6662" width="10.5546875" style="31" bestFit="1" customWidth="1"/>
    <col min="6663" max="6912" width="9.109375" style="31"/>
    <col min="6913" max="6913" width="18.33203125" style="31" customWidth="1"/>
    <col min="6914" max="6914" width="11.33203125" style="31" bestFit="1" customWidth="1"/>
    <col min="6915" max="6915" width="2.6640625" style="31" customWidth="1"/>
    <col min="6916" max="6916" width="13.88671875" style="31" bestFit="1" customWidth="1"/>
    <col min="6917" max="6917" width="2.6640625" style="31" customWidth="1"/>
    <col min="6918" max="6918" width="10.5546875" style="31" bestFit="1" customWidth="1"/>
    <col min="6919" max="7168" width="9.109375" style="31"/>
    <col min="7169" max="7169" width="18.33203125" style="31" customWidth="1"/>
    <col min="7170" max="7170" width="11.33203125" style="31" bestFit="1" customWidth="1"/>
    <col min="7171" max="7171" width="2.6640625" style="31" customWidth="1"/>
    <col min="7172" max="7172" width="13.88671875" style="31" bestFit="1" customWidth="1"/>
    <col min="7173" max="7173" width="2.6640625" style="31" customWidth="1"/>
    <col min="7174" max="7174" width="10.5546875" style="31" bestFit="1" customWidth="1"/>
    <col min="7175" max="7424" width="9.109375" style="31"/>
    <col min="7425" max="7425" width="18.33203125" style="31" customWidth="1"/>
    <col min="7426" max="7426" width="11.33203125" style="31" bestFit="1" customWidth="1"/>
    <col min="7427" max="7427" width="2.6640625" style="31" customWidth="1"/>
    <col min="7428" max="7428" width="13.88671875" style="31" bestFit="1" customWidth="1"/>
    <col min="7429" max="7429" width="2.6640625" style="31" customWidth="1"/>
    <col min="7430" max="7430" width="10.5546875" style="31" bestFit="1" customWidth="1"/>
    <col min="7431" max="7680" width="9.109375" style="31"/>
    <col min="7681" max="7681" width="18.33203125" style="31" customWidth="1"/>
    <col min="7682" max="7682" width="11.33203125" style="31" bestFit="1" customWidth="1"/>
    <col min="7683" max="7683" width="2.6640625" style="31" customWidth="1"/>
    <col min="7684" max="7684" width="13.88671875" style="31" bestFit="1" customWidth="1"/>
    <col min="7685" max="7685" width="2.6640625" style="31" customWidth="1"/>
    <col min="7686" max="7686" width="10.5546875" style="31" bestFit="1" customWidth="1"/>
    <col min="7687" max="7936" width="9.109375" style="31"/>
    <col min="7937" max="7937" width="18.33203125" style="31" customWidth="1"/>
    <col min="7938" max="7938" width="11.33203125" style="31" bestFit="1" customWidth="1"/>
    <col min="7939" max="7939" width="2.6640625" style="31" customWidth="1"/>
    <col min="7940" max="7940" width="13.88671875" style="31" bestFit="1" customWidth="1"/>
    <col min="7941" max="7941" width="2.6640625" style="31" customWidth="1"/>
    <col min="7942" max="7942" width="10.5546875" style="31" bestFit="1" customWidth="1"/>
    <col min="7943" max="8192" width="9.109375" style="31"/>
    <col min="8193" max="8193" width="18.33203125" style="31" customWidth="1"/>
    <col min="8194" max="8194" width="11.33203125" style="31" bestFit="1" customWidth="1"/>
    <col min="8195" max="8195" width="2.6640625" style="31" customWidth="1"/>
    <col min="8196" max="8196" width="13.88671875" style="31" bestFit="1" customWidth="1"/>
    <col min="8197" max="8197" width="2.6640625" style="31" customWidth="1"/>
    <col min="8198" max="8198" width="10.5546875" style="31" bestFit="1" customWidth="1"/>
    <col min="8199" max="8448" width="9.109375" style="31"/>
    <col min="8449" max="8449" width="18.33203125" style="31" customWidth="1"/>
    <col min="8450" max="8450" width="11.33203125" style="31" bestFit="1" customWidth="1"/>
    <col min="8451" max="8451" width="2.6640625" style="31" customWidth="1"/>
    <col min="8452" max="8452" width="13.88671875" style="31" bestFit="1" customWidth="1"/>
    <col min="8453" max="8453" width="2.6640625" style="31" customWidth="1"/>
    <col min="8454" max="8454" width="10.5546875" style="31" bestFit="1" customWidth="1"/>
    <col min="8455" max="8704" width="9.109375" style="31"/>
    <col min="8705" max="8705" width="18.33203125" style="31" customWidth="1"/>
    <col min="8706" max="8706" width="11.33203125" style="31" bestFit="1" customWidth="1"/>
    <col min="8707" max="8707" width="2.6640625" style="31" customWidth="1"/>
    <col min="8708" max="8708" width="13.88671875" style="31" bestFit="1" customWidth="1"/>
    <col min="8709" max="8709" width="2.6640625" style="31" customWidth="1"/>
    <col min="8710" max="8710" width="10.5546875" style="31" bestFit="1" customWidth="1"/>
    <col min="8711" max="8960" width="9.109375" style="31"/>
    <col min="8961" max="8961" width="18.33203125" style="31" customWidth="1"/>
    <col min="8962" max="8962" width="11.33203125" style="31" bestFit="1" customWidth="1"/>
    <col min="8963" max="8963" width="2.6640625" style="31" customWidth="1"/>
    <col min="8964" max="8964" width="13.88671875" style="31" bestFit="1" customWidth="1"/>
    <col min="8965" max="8965" width="2.6640625" style="31" customWidth="1"/>
    <col min="8966" max="8966" width="10.5546875" style="31" bestFit="1" customWidth="1"/>
    <col min="8967" max="9216" width="9.109375" style="31"/>
    <col min="9217" max="9217" width="18.33203125" style="31" customWidth="1"/>
    <col min="9218" max="9218" width="11.33203125" style="31" bestFit="1" customWidth="1"/>
    <col min="9219" max="9219" width="2.6640625" style="31" customWidth="1"/>
    <col min="9220" max="9220" width="13.88671875" style="31" bestFit="1" customWidth="1"/>
    <col min="9221" max="9221" width="2.6640625" style="31" customWidth="1"/>
    <col min="9222" max="9222" width="10.5546875" style="31" bestFit="1" customWidth="1"/>
    <col min="9223" max="9472" width="9.109375" style="31"/>
    <col min="9473" max="9473" width="18.33203125" style="31" customWidth="1"/>
    <col min="9474" max="9474" width="11.33203125" style="31" bestFit="1" customWidth="1"/>
    <col min="9475" max="9475" width="2.6640625" style="31" customWidth="1"/>
    <col min="9476" max="9476" width="13.88671875" style="31" bestFit="1" customWidth="1"/>
    <col min="9477" max="9477" width="2.6640625" style="31" customWidth="1"/>
    <col min="9478" max="9478" width="10.5546875" style="31" bestFit="1" customWidth="1"/>
    <col min="9479" max="9728" width="9.109375" style="31"/>
    <col min="9729" max="9729" width="18.33203125" style="31" customWidth="1"/>
    <col min="9730" max="9730" width="11.33203125" style="31" bestFit="1" customWidth="1"/>
    <col min="9731" max="9731" width="2.6640625" style="31" customWidth="1"/>
    <col min="9732" max="9732" width="13.88671875" style="31" bestFit="1" customWidth="1"/>
    <col min="9733" max="9733" width="2.6640625" style="31" customWidth="1"/>
    <col min="9734" max="9734" width="10.5546875" style="31" bestFit="1" customWidth="1"/>
    <col min="9735" max="9984" width="9.109375" style="31"/>
    <col min="9985" max="9985" width="18.33203125" style="31" customWidth="1"/>
    <col min="9986" max="9986" width="11.33203125" style="31" bestFit="1" customWidth="1"/>
    <col min="9987" max="9987" width="2.6640625" style="31" customWidth="1"/>
    <col min="9988" max="9988" width="13.88671875" style="31" bestFit="1" customWidth="1"/>
    <col min="9989" max="9989" width="2.6640625" style="31" customWidth="1"/>
    <col min="9990" max="9990" width="10.5546875" style="31" bestFit="1" customWidth="1"/>
    <col min="9991" max="10240" width="9.109375" style="31"/>
    <col min="10241" max="10241" width="18.33203125" style="31" customWidth="1"/>
    <col min="10242" max="10242" width="11.33203125" style="31" bestFit="1" customWidth="1"/>
    <col min="10243" max="10243" width="2.6640625" style="31" customWidth="1"/>
    <col min="10244" max="10244" width="13.88671875" style="31" bestFit="1" customWidth="1"/>
    <col min="10245" max="10245" width="2.6640625" style="31" customWidth="1"/>
    <col min="10246" max="10246" width="10.5546875" style="31" bestFit="1" customWidth="1"/>
    <col min="10247" max="10496" width="9.109375" style="31"/>
    <col min="10497" max="10497" width="18.33203125" style="31" customWidth="1"/>
    <col min="10498" max="10498" width="11.33203125" style="31" bestFit="1" customWidth="1"/>
    <col min="10499" max="10499" width="2.6640625" style="31" customWidth="1"/>
    <col min="10500" max="10500" width="13.88671875" style="31" bestFit="1" customWidth="1"/>
    <col min="10501" max="10501" width="2.6640625" style="31" customWidth="1"/>
    <col min="10502" max="10502" width="10.5546875" style="31" bestFit="1" customWidth="1"/>
    <col min="10503" max="10752" width="9.109375" style="31"/>
    <col min="10753" max="10753" width="18.33203125" style="31" customWidth="1"/>
    <col min="10754" max="10754" width="11.33203125" style="31" bestFit="1" customWidth="1"/>
    <col min="10755" max="10755" width="2.6640625" style="31" customWidth="1"/>
    <col min="10756" max="10756" width="13.88671875" style="31" bestFit="1" customWidth="1"/>
    <col min="10757" max="10757" width="2.6640625" style="31" customWidth="1"/>
    <col min="10758" max="10758" width="10.5546875" style="31" bestFit="1" customWidth="1"/>
    <col min="10759" max="11008" width="9.109375" style="31"/>
    <col min="11009" max="11009" width="18.33203125" style="31" customWidth="1"/>
    <col min="11010" max="11010" width="11.33203125" style="31" bestFit="1" customWidth="1"/>
    <col min="11011" max="11011" width="2.6640625" style="31" customWidth="1"/>
    <col min="11012" max="11012" width="13.88671875" style="31" bestFit="1" customWidth="1"/>
    <col min="11013" max="11013" width="2.6640625" style="31" customWidth="1"/>
    <col min="11014" max="11014" width="10.5546875" style="31" bestFit="1" customWidth="1"/>
    <col min="11015" max="11264" width="9.109375" style="31"/>
    <col min="11265" max="11265" width="18.33203125" style="31" customWidth="1"/>
    <col min="11266" max="11266" width="11.33203125" style="31" bestFit="1" customWidth="1"/>
    <col min="11267" max="11267" width="2.6640625" style="31" customWidth="1"/>
    <col min="11268" max="11268" width="13.88671875" style="31" bestFit="1" customWidth="1"/>
    <col min="11269" max="11269" width="2.6640625" style="31" customWidth="1"/>
    <col min="11270" max="11270" width="10.5546875" style="31" bestFit="1" customWidth="1"/>
    <col min="11271" max="11520" width="9.109375" style="31"/>
    <col min="11521" max="11521" width="18.33203125" style="31" customWidth="1"/>
    <col min="11522" max="11522" width="11.33203125" style="31" bestFit="1" customWidth="1"/>
    <col min="11523" max="11523" width="2.6640625" style="31" customWidth="1"/>
    <col min="11524" max="11524" width="13.88671875" style="31" bestFit="1" customWidth="1"/>
    <col min="11525" max="11525" width="2.6640625" style="31" customWidth="1"/>
    <col min="11526" max="11526" width="10.5546875" style="31" bestFit="1" customWidth="1"/>
    <col min="11527" max="11776" width="9.109375" style="31"/>
    <col min="11777" max="11777" width="18.33203125" style="31" customWidth="1"/>
    <col min="11778" max="11778" width="11.33203125" style="31" bestFit="1" customWidth="1"/>
    <col min="11779" max="11779" width="2.6640625" style="31" customWidth="1"/>
    <col min="11780" max="11780" width="13.88671875" style="31" bestFit="1" customWidth="1"/>
    <col min="11781" max="11781" width="2.6640625" style="31" customWidth="1"/>
    <col min="11782" max="11782" width="10.5546875" style="31" bestFit="1" customWidth="1"/>
    <col min="11783" max="12032" width="9.109375" style="31"/>
    <col min="12033" max="12033" width="18.33203125" style="31" customWidth="1"/>
    <col min="12034" max="12034" width="11.33203125" style="31" bestFit="1" customWidth="1"/>
    <col min="12035" max="12035" width="2.6640625" style="31" customWidth="1"/>
    <col min="12036" max="12036" width="13.88671875" style="31" bestFit="1" customWidth="1"/>
    <col min="12037" max="12037" width="2.6640625" style="31" customWidth="1"/>
    <col min="12038" max="12038" width="10.5546875" style="31" bestFit="1" customWidth="1"/>
    <col min="12039" max="12288" width="9.109375" style="31"/>
    <col min="12289" max="12289" width="18.33203125" style="31" customWidth="1"/>
    <col min="12290" max="12290" width="11.33203125" style="31" bestFit="1" customWidth="1"/>
    <col min="12291" max="12291" width="2.6640625" style="31" customWidth="1"/>
    <col min="12292" max="12292" width="13.88671875" style="31" bestFit="1" customWidth="1"/>
    <col min="12293" max="12293" width="2.6640625" style="31" customWidth="1"/>
    <col min="12294" max="12294" width="10.5546875" style="31" bestFit="1" customWidth="1"/>
    <col min="12295" max="12544" width="9.109375" style="31"/>
    <col min="12545" max="12545" width="18.33203125" style="31" customWidth="1"/>
    <col min="12546" max="12546" width="11.33203125" style="31" bestFit="1" customWidth="1"/>
    <col min="12547" max="12547" width="2.6640625" style="31" customWidth="1"/>
    <col min="12548" max="12548" width="13.88671875" style="31" bestFit="1" customWidth="1"/>
    <col min="12549" max="12549" width="2.6640625" style="31" customWidth="1"/>
    <col min="12550" max="12550" width="10.5546875" style="31" bestFit="1" customWidth="1"/>
    <col min="12551" max="12800" width="9.109375" style="31"/>
    <col min="12801" max="12801" width="18.33203125" style="31" customWidth="1"/>
    <col min="12802" max="12802" width="11.33203125" style="31" bestFit="1" customWidth="1"/>
    <col min="12803" max="12803" width="2.6640625" style="31" customWidth="1"/>
    <col min="12804" max="12804" width="13.88671875" style="31" bestFit="1" customWidth="1"/>
    <col min="12805" max="12805" width="2.6640625" style="31" customWidth="1"/>
    <col min="12806" max="12806" width="10.5546875" style="31" bestFit="1" customWidth="1"/>
    <col min="12807" max="13056" width="9.109375" style="31"/>
    <col min="13057" max="13057" width="18.33203125" style="31" customWidth="1"/>
    <col min="13058" max="13058" width="11.33203125" style="31" bestFit="1" customWidth="1"/>
    <col min="13059" max="13059" width="2.6640625" style="31" customWidth="1"/>
    <col min="13060" max="13060" width="13.88671875" style="31" bestFit="1" customWidth="1"/>
    <col min="13061" max="13061" width="2.6640625" style="31" customWidth="1"/>
    <col min="13062" max="13062" width="10.5546875" style="31" bestFit="1" customWidth="1"/>
    <col min="13063" max="13312" width="9.109375" style="31"/>
    <col min="13313" max="13313" width="18.33203125" style="31" customWidth="1"/>
    <col min="13314" max="13314" width="11.33203125" style="31" bestFit="1" customWidth="1"/>
    <col min="13315" max="13315" width="2.6640625" style="31" customWidth="1"/>
    <col min="13316" max="13316" width="13.88671875" style="31" bestFit="1" customWidth="1"/>
    <col min="13317" max="13317" width="2.6640625" style="31" customWidth="1"/>
    <col min="13318" max="13318" width="10.5546875" style="31" bestFit="1" customWidth="1"/>
    <col min="13319" max="13568" width="9.109375" style="31"/>
    <col min="13569" max="13569" width="18.33203125" style="31" customWidth="1"/>
    <col min="13570" max="13570" width="11.33203125" style="31" bestFit="1" customWidth="1"/>
    <col min="13571" max="13571" width="2.6640625" style="31" customWidth="1"/>
    <col min="13572" max="13572" width="13.88671875" style="31" bestFit="1" customWidth="1"/>
    <col min="13573" max="13573" width="2.6640625" style="31" customWidth="1"/>
    <col min="13574" max="13574" width="10.5546875" style="31" bestFit="1" customWidth="1"/>
    <col min="13575" max="13824" width="9.109375" style="31"/>
    <col min="13825" max="13825" width="18.33203125" style="31" customWidth="1"/>
    <col min="13826" max="13826" width="11.33203125" style="31" bestFit="1" customWidth="1"/>
    <col min="13827" max="13827" width="2.6640625" style="31" customWidth="1"/>
    <col min="13828" max="13828" width="13.88671875" style="31" bestFit="1" customWidth="1"/>
    <col min="13829" max="13829" width="2.6640625" style="31" customWidth="1"/>
    <col min="13830" max="13830" width="10.5546875" style="31" bestFit="1" customWidth="1"/>
    <col min="13831" max="14080" width="9.109375" style="31"/>
    <col min="14081" max="14081" width="18.33203125" style="31" customWidth="1"/>
    <col min="14082" max="14082" width="11.33203125" style="31" bestFit="1" customWidth="1"/>
    <col min="14083" max="14083" width="2.6640625" style="31" customWidth="1"/>
    <col min="14084" max="14084" width="13.88671875" style="31" bestFit="1" customWidth="1"/>
    <col min="14085" max="14085" width="2.6640625" style="31" customWidth="1"/>
    <col min="14086" max="14086" width="10.5546875" style="31" bestFit="1" customWidth="1"/>
    <col min="14087" max="14336" width="9.109375" style="31"/>
    <col min="14337" max="14337" width="18.33203125" style="31" customWidth="1"/>
    <col min="14338" max="14338" width="11.33203125" style="31" bestFit="1" customWidth="1"/>
    <col min="14339" max="14339" width="2.6640625" style="31" customWidth="1"/>
    <col min="14340" max="14340" width="13.88671875" style="31" bestFit="1" customWidth="1"/>
    <col min="14341" max="14341" width="2.6640625" style="31" customWidth="1"/>
    <col min="14342" max="14342" width="10.5546875" style="31" bestFit="1" customWidth="1"/>
    <col min="14343" max="14592" width="9.109375" style="31"/>
    <col min="14593" max="14593" width="18.33203125" style="31" customWidth="1"/>
    <col min="14594" max="14594" width="11.33203125" style="31" bestFit="1" customWidth="1"/>
    <col min="14595" max="14595" width="2.6640625" style="31" customWidth="1"/>
    <col min="14596" max="14596" width="13.88671875" style="31" bestFit="1" customWidth="1"/>
    <col min="14597" max="14597" width="2.6640625" style="31" customWidth="1"/>
    <col min="14598" max="14598" width="10.5546875" style="31" bestFit="1" customWidth="1"/>
    <col min="14599" max="14848" width="9.109375" style="31"/>
    <col min="14849" max="14849" width="18.33203125" style="31" customWidth="1"/>
    <col min="14850" max="14850" width="11.33203125" style="31" bestFit="1" customWidth="1"/>
    <col min="14851" max="14851" width="2.6640625" style="31" customWidth="1"/>
    <col min="14852" max="14852" width="13.88671875" style="31" bestFit="1" customWidth="1"/>
    <col min="14853" max="14853" width="2.6640625" style="31" customWidth="1"/>
    <col min="14854" max="14854" width="10.5546875" style="31" bestFit="1" customWidth="1"/>
    <col min="14855" max="15104" width="9.109375" style="31"/>
    <col min="15105" max="15105" width="18.33203125" style="31" customWidth="1"/>
    <col min="15106" max="15106" width="11.33203125" style="31" bestFit="1" customWidth="1"/>
    <col min="15107" max="15107" width="2.6640625" style="31" customWidth="1"/>
    <col min="15108" max="15108" width="13.88671875" style="31" bestFit="1" customWidth="1"/>
    <col min="15109" max="15109" width="2.6640625" style="31" customWidth="1"/>
    <col min="15110" max="15110" width="10.5546875" style="31" bestFit="1" customWidth="1"/>
    <col min="15111" max="15360" width="9.109375" style="31"/>
    <col min="15361" max="15361" width="18.33203125" style="31" customWidth="1"/>
    <col min="15362" max="15362" width="11.33203125" style="31" bestFit="1" customWidth="1"/>
    <col min="15363" max="15363" width="2.6640625" style="31" customWidth="1"/>
    <col min="15364" max="15364" width="13.88671875" style="31" bestFit="1" customWidth="1"/>
    <col min="15365" max="15365" width="2.6640625" style="31" customWidth="1"/>
    <col min="15366" max="15366" width="10.5546875" style="31" bestFit="1" customWidth="1"/>
    <col min="15367" max="15616" width="9.109375" style="31"/>
    <col min="15617" max="15617" width="18.33203125" style="31" customWidth="1"/>
    <col min="15618" max="15618" width="11.33203125" style="31" bestFit="1" customWidth="1"/>
    <col min="15619" max="15619" width="2.6640625" style="31" customWidth="1"/>
    <col min="15620" max="15620" width="13.88671875" style="31" bestFit="1" customWidth="1"/>
    <col min="15621" max="15621" width="2.6640625" style="31" customWidth="1"/>
    <col min="15622" max="15622" width="10.5546875" style="31" bestFit="1" customWidth="1"/>
    <col min="15623" max="15872" width="9.109375" style="31"/>
    <col min="15873" max="15873" width="18.33203125" style="31" customWidth="1"/>
    <col min="15874" max="15874" width="11.33203125" style="31" bestFit="1" customWidth="1"/>
    <col min="15875" max="15875" width="2.6640625" style="31" customWidth="1"/>
    <col min="15876" max="15876" width="13.88671875" style="31" bestFit="1" customWidth="1"/>
    <col min="15877" max="15877" width="2.6640625" style="31" customWidth="1"/>
    <col min="15878" max="15878" width="10.5546875" style="31" bestFit="1" customWidth="1"/>
    <col min="15879" max="16128" width="9.109375" style="31"/>
    <col min="16129" max="16129" width="18.33203125" style="31" customWidth="1"/>
    <col min="16130" max="16130" width="11.33203125" style="31" bestFit="1" customWidth="1"/>
    <col min="16131" max="16131" width="2.6640625" style="31" customWidth="1"/>
    <col min="16132" max="16132" width="13.88671875" style="31" bestFit="1" customWidth="1"/>
    <col min="16133" max="16133" width="2.6640625" style="31" customWidth="1"/>
    <col min="16134" max="16134" width="10.5546875" style="31" bestFit="1" customWidth="1"/>
    <col min="16135" max="16384" width="9.109375" style="31"/>
  </cols>
  <sheetData>
    <row r="1" spans="1:6" ht="28.5" customHeight="1" thickBot="1" x14ac:dyDescent="0.35">
      <c r="A1" s="120" t="s">
        <v>188</v>
      </c>
      <c r="B1" s="120"/>
      <c r="C1" s="120"/>
      <c r="D1" s="120"/>
      <c r="E1" s="120"/>
      <c r="F1" s="120"/>
    </row>
    <row r="2" spans="1:6" ht="43.2" x14ac:dyDescent="0.3">
      <c r="A2" s="62" t="s">
        <v>8</v>
      </c>
      <c r="B2" s="70" t="s">
        <v>101</v>
      </c>
      <c r="C2" s="70"/>
      <c r="D2" s="70" t="s">
        <v>102</v>
      </c>
      <c r="E2" s="70"/>
      <c r="F2" s="70" t="s">
        <v>71</v>
      </c>
    </row>
    <row r="3" spans="1:6" x14ac:dyDescent="0.3">
      <c r="B3" s="113" t="s">
        <v>103</v>
      </c>
      <c r="C3" s="113"/>
      <c r="D3" s="113"/>
      <c r="F3" s="96" t="s">
        <v>73</v>
      </c>
    </row>
    <row r="5" spans="1:6" x14ac:dyDescent="0.3">
      <c r="A5" s="71">
        <v>1936</v>
      </c>
      <c r="B5" s="10">
        <v>635445</v>
      </c>
      <c r="C5" s="10"/>
      <c r="D5" s="10">
        <v>1629407</v>
      </c>
      <c r="E5" s="10"/>
      <c r="F5" s="10">
        <v>39</v>
      </c>
    </row>
    <row r="6" spans="1:6" x14ac:dyDescent="0.3">
      <c r="A6" s="71">
        <v>1957</v>
      </c>
      <c r="B6" s="10">
        <v>815680</v>
      </c>
      <c r="C6" s="10"/>
      <c r="D6" s="10">
        <v>1412848</v>
      </c>
      <c r="F6" s="10">
        <f>B6/D6*100</f>
        <v>57.733032852790956</v>
      </c>
    </row>
    <row r="7" spans="1:6" x14ac:dyDescent="0.3">
      <c r="A7" s="71">
        <v>1964</v>
      </c>
      <c r="B7" s="10">
        <v>938569</v>
      </c>
      <c r="C7" s="10"/>
      <c r="D7" s="10">
        <v>1442447</v>
      </c>
      <c r="F7" s="10">
        <f t="shared" ref="F7:F15" si="0">B7/D7*100</f>
        <v>65.06783264827061</v>
      </c>
    </row>
    <row r="8" spans="1:6" x14ac:dyDescent="0.3">
      <c r="A8" s="71">
        <v>1973</v>
      </c>
      <c r="B8" s="10">
        <v>604717</v>
      </c>
      <c r="C8" s="10"/>
      <c r="D8" s="10">
        <v>918618</v>
      </c>
      <c r="F8" s="10">
        <f t="shared" si="0"/>
        <v>65.828995295106338</v>
      </c>
    </row>
    <row r="9" spans="1:6" x14ac:dyDescent="0.3">
      <c r="A9" s="71">
        <v>1980</v>
      </c>
      <c r="B9" s="10">
        <v>733146</v>
      </c>
      <c r="C9" s="10"/>
      <c r="D9" s="10">
        <v>1145254</v>
      </c>
      <c r="F9" s="10">
        <f t="shared" si="0"/>
        <v>64.016017407492129</v>
      </c>
    </row>
    <row r="10" spans="1:6" x14ac:dyDescent="0.3">
      <c r="A10" s="71">
        <v>1987</v>
      </c>
      <c r="B10" s="10">
        <v>781738</v>
      </c>
      <c r="C10" s="10"/>
      <c r="D10" s="10">
        <v>1104135</v>
      </c>
      <c r="F10" s="10">
        <f t="shared" si="0"/>
        <v>70.800943725178527</v>
      </c>
    </row>
    <row r="11" spans="1:6" x14ac:dyDescent="0.3">
      <c r="A11" s="71">
        <v>1992</v>
      </c>
      <c r="B11" s="10">
        <v>885321</v>
      </c>
      <c r="C11" s="10"/>
      <c r="D11" s="10">
        <v>1365164</v>
      </c>
      <c r="F11" s="10">
        <f t="shared" si="0"/>
        <v>64.850889709954259</v>
      </c>
    </row>
    <row r="12" spans="1:6" x14ac:dyDescent="0.3">
      <c r="A12" s="71">
        <v>1997</v>
      </c>
      <c r="B12" s="10">
        <v>697639</v>
      </c>
      <c r="C12" s="10"/>
      <c r="D12" s="10">
        <v>1151250</v>
      </c>
      <c r="F12" s="10">
        <f t="shared" si="0"/>
        <v>60.598393051031486</v>
      </c>
    </row>
    <row r="13" spans="1:6" x14ac:dyDescent="0.3">
      <c r="A13" s="72">
        <v>2002</v>
      </c>
      <c r="B13" s="16">
        <v>956211</v>
      </c>
      <c r="C13" s="16"/>
      <c r="D13" s="20" t="s">
        <v>104</v>
      </c>
      <c r="E13" s="64"/>
      <c r="F13" s="16">
        <f t="shared" si="0"/>
        <v>70.561422487744878</v>
      </c>
    </row>
    <row r="14" spans="1:6" x14ac:dyDescent="0.3">
      <c r="A14" s="72">
        <v>2007</v>
      </c>
      <c r="B14" s="16">
        <v>1087012</v>
      </c>
      <c r="C14" s="16"/>
      <c r="D14" s="17">
        <v>1532717</v>
      </c>
      <c r="E14" s="64"/>
      <c r="F14" s="16">
        <f>B14/D14*100</f>
        <v>70.920593951786273</v>
      </c>
    </row>
    <row r="15" spans="1:6" x14ac:dyDescent="0.3">
      <c r="A15" s="62">
        <v>2012</v>
      </c>
      <c r="B15" s="12">
        <v>1396363</v>
      </c>
      <c r="C15" s="12"/>
      <c r="D15" s="19">
        <v>1859554</v>
      </c>
      <c r="E15" s="47"/>
      <c r="F15" s="12">
        <f t="shared" si="0"/>
        <v>75.091285329708086</v>
      </c>
    </row>
    <row r="16" spans="1:6" x14ac:dyDescent="0.3">
      <c r="A16" s="97"/>
      <c r="B16" s="26"/>
      <c r="C16" s="26"/>
      <c r="D16" s="26"/>
      <c r="E16" s="64"/>
      <c r="F16" s="27"/>
    </row>
    <row r="17" spans="1:8" x14ac:dyDescent="0.3">
      <c r="A17" s="67"/>
      <c r="B17" s="57"/>
      <c r="C17" s="57"/>
      <c r="D17" s="57"/>
      <c r="E17" s="57"/>
      <c r="F17" s="57"/>
    </row>
    <row r="18" spans="1:8" x14ac:dyDescent="0.3">
      <c r="A18" s="56"/>
      <c r="B18" s="57"/>
      <c r="C18" s="57"/>
      <c r="D18" s="57"/>
      <c r="E18" s="57"/>
      <c r="F18" s="57"/>
    </row>
    <row r="19" spans="1:8" x14ac:dyDescent="0.3">
      <c r="A19" s="56"/>
      <c r="B19" s="57"/>
      <c r="C19" s="57"/>
      <c r="D19" s="57"/>
      <c r="E19" s="57"/>
      <c r="F19" s="61"/>
      <c r="G19" s="57"/>
      <c r="H19" s="57"/>
    </row>
    <row r="20" spans="1:8" x14ac:dyDescent="0.3">
      <c r="A20" s="72"/>
      <c r="B20" s="98"/>
      <c r="C20" s="16"/>
      <c r="D20" s="16"/>
      <c r="E20" s="64"/>
      <c r="F20" s="28"/>
    </row>
    <row r="21" spans="1:8" x14ac:dyDescent="0.3">
      <c r="A21" s="72"/>
      <c r="B21" s="26"/>
      <c r="C21" s="26"/>
      <c r="D21" s="26"/>
      <c r="E21" s="64"/>
      <c r="F21" s="26"/>
    </row>
    <row r="57" spans="6:6" x14ac:dyDescent="0.3">
      <c r="F57" s="28"/>
    </row>
    <row r="58" spans="6:6" x14ac:dyDescent="0.3">
      <c r="F58" s="26"/>
    </row>
  </sheetData>
  <mergeCells count="2">
    <mergeCell ref="A1:F1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 of Contents</vt:lpstr>
      <vt:lpstr>Table 1 Map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>Booz Allen Hamilton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Garofalo, Matthew</dc:creator>
  <cp:lastModifiedBy>Hur, Susan [USA]</cp:lastModifiedBy>
  <dcterms:created xsi:type="dcterms:W3CDTF">2015-01-20T22:19:46Z</dcterms:created>
  <dcterms:modified xsi:type="dcterms:W3CDTF">2015-01-29T00:04:26Z</dcterms:modified>
</cp:coreProperties>
</file>